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90" yWindow="195" windowWidth="17850" windowHeight="1402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F82" i="1" l="1"/>
  <c r="F42" i="1"/>
  <c r="F1" i="1"/>
  <c r="C82" i="1" l="1"/>
  <c r="D83" i="1" l="1"/>
  <c r="BE82" i="1" l="1"/>
  <c r="BF82" i="1" s="1"/>
  <c r="K3" i="2" l="1"/>
  <c r="A45" i="1" l="1"/>
  <c r="A4" i="1"/>
  <c r="A1" i="2" l="1"/>
  <c r="T136" i="2" l="1"/>
  <c r="X84" i="2"/>
  <c r="X136" i="2" s="1"/>
  <c r="V84" i="2"/>
  <c r="V136" i="2" s="1"/>
  <c r="T84" i="2"/>
  <c r="R84" i="2"/>
  <c r="R136" i="2" s="1"/>
  <c r="P84" i="2"/>
  <c r="P136" i="2" s="1"/>
  <c r="N84" i="2"/>
  <c r="N136" i="2" s="1"/>
  <c r="L84" i="2"/>
  <c r="L136" i="2" s="1"/>
  <c r="K84" i="2"/>
  <c r="K136" i="2" s="1"/>
  <c r="B44" i="2"/>
  <c r="C44" i="2" s="1"/>
  <c r="C84" i="2" s="1"/>
  <c r="C136" i="2" s="1"/>
  <c r="M44" i="2"/>
  <c r="O44" i="2" s="1"/>
  <c r="O84" i="2" s="1"/>
  <c r="O136" i="2" s="1"/>
  <c r="M3" i="2"/>
  <c r="O3" i="2" s="1"/>
  <c r="Q3" i="2" s="1"/>
  <c r="B84" i="2" l="1"/>
  <c r="B136" i="2" s="1"/>
  <c r="M84" i="2"/>
  <c r="M136" i="2" s="1"/>
  <c r="D44" i="2"/>
  <c r="Q44" i="2"/>
  <c r="Q84" i="2" s="1"/>
  <c r="Q136" i="2" s="1"/>
  <c r="S3" i="2"/>
  <c r="E44" i="2" l="1"/>
  <c r="E84" i="2" s="1"/>
  <c r="E136" i="2" s="1"/>
  <c r="D84" i="2"/>
  <c r="D136" i="2" s="1"/>
  <c r="S44" i="2"/>
  <c r="S84" i="2" s="1"/>
  <c r="S136" i="2" s="1"/>
  <c r="U3" i="2"/>
  <c r="W3" i="2" s="1"/>
  <c r="F44" i="2" l="1"/>
  <c r="F84" i="2" s="1"/>
  <c r="F136" i="2" s="1"/>
  <c r="U44" i="2"/>
  <c r="U84" i="2" s="1"/>
  <c r="U136" i="2" s="1"/>
  <c r="G44" i="2" l="1"/>
  <c r="G84" i="2" s="1"/>
  <c r="G136" i="2" s="1"/>
  <c r="W44" i="2"/>
  <c r="W84" i="2" s="1"/>
  <c r="W136" i="2" s="1"/>
  <c r="H44" i="2" l="1"/>
  <c r="H84" i="2" s="1"/>
  <c r="H136" i="2" s="1"/>
  <c r="I44" i="2" l="1"/>
  <c r="I84" i="2" s="1"/>
  <c r="I136" i="2" s="1"/>
  <c r="J44" i="2" l="1"/>
  <c r="J84" i="2" s="1"/>
  <c r="J136" i="2" s="1"/>
  <c r="C3" i="2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s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141" i="2"/>
  <c r="B140" i="2"/>
  <c r="B49" i="2"/>
  <c r="B46" i="2"/>
  <c r="B48" i="2"/>
  <c r="B86" i="2"/>
  <c r="B5" i="2"/>
  <c r="B138" i="2"/>
  <c r="B139" i="2"/>
  <c r="B47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46" i="2"/>
  <c r="C139" i="2"/>
  <c r="C138" i="2"/>
  <c r="B142" i="2"/>
  <c r="B50" i="2"/>
  <c r="C5" i="2"/>
  <c r="C86" i="2"/>
  <c r="C141" i="2"/>
  <c r="C50" i="2"/>
  <c r="C49" i="2"/>
  <c r="C47" i="2"/>
  <c r="C48" i="2"/>
  <c r="C140" i="2"/>
  <c r="C142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B51" i="2"/>
  <c r="C51" i="2"/>
  <c r="D86" i="2"/>
  <c r="D139" i="2"/>
  <c r="D47" i="2"/>
  <c r="D140" i="2"/>
  <c r="D143" i="2"/>
  <c r="C143" i="2"/>
  <c r="D51" i="2"/>
  <c r="D141" i="2"/>
  <c r="D49" i="2"/>
  <c r="D48" i="2"/>
  <c r="D50" i="2"/>
  <c r="D142" i="2"/>
  <c r="D46" i="2"/>
  <c r="D138" i="2"/>
  <c r="B143" i="2"/>
  <c r="D5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47" i="2"/>
  <c r="E141" i="2"/>
  <c r="E140" i="2"/>
  <c r="E49" i="2"/>
  <c r="B52" i="2"/>
  <c r="C144" i="2"/>
  <c r="E86" i="2"/>
  <c r="E142" i="2"/>
  <c r="E143" i="2"/>
  <c r="E46" i="2"/>
  <c r="E51" i="2"/>
  <c r="E139" i="2"/>
  <c r="D52" i="2"/>
  <c r="D144" i="2"/>
  <c r="E144" i="2"/>
  <c r="E5" i="2"/>
  <c r="E52" i="2"/>
  <c r="C52" i="2"/>
  <c r="E48" i="2"/>
  <c r="E138" i="2"/>
  <c r="B144" i="2"/>
  <c r="E50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144" i="2"/>
  <c r="F52" i="2"/>
  <c r="F51" i="2"/>
  <c r="E145" i="2"/>
  <c r="E53" i="2"/>
  <c r="F138" i="2"/>
  <c r="F86" i="2"/>
  <c r="F143" i="2"/>
  <c r="B53" i="2"/>
  <c r="F46" i="2"/>
  <c r="F49" i="2"/>
  <c r="C53" i="2"/>
  <c r="F50" i="2"/>
  <c r="F141" i="2"/>
  <c r="F139" i="2"/>
  <c r="B145" i="2"/>
  <c r="C145" i="2"/>
  <c r="F145" i="2"/>
  <c r="F53" i="2"/>
  <c r="F5" i="2"/>
  <c r="F47" i="2"/>
  <c r="D145" i="2"/>
  <c r="F142" i="2"/>
  <c r="F140" i="2"/>
  <c r="F48" i="2"/>
  <c r="D53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134" i="1"/>
  <c r="E82" i="1"/>
  <c r="E54" i="2"/>
  <c r="G145" i="2"/>
  <c r="B146" i="2"/>
  <c r="G144" i="2"/>
  <c r="C54" i="2"/>
  <c r="G140" i="2"/>
  <c r="G51" i="2"/>
  <c r="F146" i="2"/>
  <c r="G52" i="2"/>
  <c r="G141" i="2"/>
  <c r="G146" i="2"/>
  <c r="C146" i="2"/>
  <c r="G143" i="2"/>
  <c r="G53" i="2"/>
  <c r="G86" i="2"/>
  <c r="G138" i="2"/>
  <c r="G139" i="2"/>
  <c r="B54" i="2"/>
  <c r="G142" i="2"/>
  <c r="D146" i="2"/>
  <c r="F54" i="2"/>
  <c r="G49" i="2"/>
  <c r="G50" i="2"/>
  <c r="G54" i="2"/>
  <c r="G5" i="2"/>
  <c r="D54" i="2"/>
  <c r="E146" i="2"/>
  <c r="G48" i="2"/>
  <c r="G47" i="2"/>
  <c r="G46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B147" i="2"/>
  <c r="H55" i="2"/>
  <c r="H54" i="2"/>
  <c r="F147" i="2"/>
  <c r="G147" i="2"/>
  <c r="H147" i="2"/>
  <c r="H141" i="2"/>
  <c r="G55" i="2"/>
  <c r="H140" i="2"/>
  <c r="H53" i="2"/>
  <c r="D55" i="2"/>
  <c r="H49" i="2"/>
  <c r="H48" i="2"/>
  <c r="H52" i="2"/>
  <c r="H144" i="2"/>
  <c r="H146" i="2"/>
  <c r="H138" i="2"/>
  <c r="H51" i="2"/>
  <c r="H143" i="2"/>
  <c r="H86" i="2"/>
  <c r="C55" i="2"/>
  <c r="H47" i="2"/>
  <c r="D147" i="2"/>
  <c r="H46" i="2"/>
  <c r="F55" i="2"/>
  <c r="H142" i="2"/>
  <c r="H145" i="2"/>
  <c r="E147" i="2"/>
  <c r="H50" i="2"/>
  <c r="C147" i="2"/>
  <c r="E55" i="2"/>
  <c r="B55" i="2"/>
  <c r="H139" i="2"/>
  <c r="H5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48" i="2"/>
  <c r="I50" i="2"/>
  <c r="I54" i="2"/>
  <c r="I52" i="2"/>
  <c r="E148" i="2"/>
  <c r="I53" i="2"/>
  <c r="E56" i="2"/>
  <c r="I86" i="2"/>
  <c r="I145" i="2"/>
  <c r="I144" i="2"/>
  <c r="I142" i="2"/>
  <c r="I46" i="2"/>
  <c r="I147" i="2"/>
  <c r="I138" i="2"/>
  <c r="I143" i="2"/>
  <c r="G56" i="2"/>
  <c r="I56" i="2"/>
  <c r="I49" i="2"/>
  <c r="G148" i="2"/>
  <c r="I55" i="2"/>
  <c r="I5" i="2"/>
  <c r="H56" i="2"/>
  <c r="B56" i="2"/>
  <c r="B148" i="2"/>
  <c r="I139" i="2"/>
  <c r="F56" i="2"/>
  <c r="C148" i="2"/>
  <c r="D148" i="2"/>
  <c r="I146" i="2"/>
  <c r="I148" i="2"/>
  <c r="I47" i="2"/>
  <c r="I140" i="2"/>
  <c r="F148" i="2"/>
  <c r="C56" i="2"/>
  <c r="I141" i="2"/>
  <c r="I51" i="2"/>
  <c r="D56" i="2"/>
  <c r="H148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H57" i="2"/>
  <c r="G57" i="2"/>
  <c r="J53" i="2"/>
  <c r="C57" i="2"/>
  <c r="J86" i="2"/>
  <c r="D57" i="2"/>
  <c r="I149" i="2"/>
  <c r="J54" i="2"/>
  <c r="J143" i="2"/>
  <c r="D149" i="2"/>
  <c r="J47" i="2"/>
  <c r="J149" i="2"/>
  <c r="J140" i="2"/>
  <c r="J138" i="2"/>
  <c r="J48" i="2"/>
  <c r="I57" i="2"/>
  <c r="F57" i="2"/>
  <c r="J145" i="2"/>
  <c r="B57" i="2"/>
  <c r="J46" i="2"/>
  <c r="J147" i="2"/>
  <c r="J146" i="2"/>
  <c r="J144" i="2"/>
  <c r="J5" i="2"/>
  <c r="J139" i="2"/>
  <c r="G149" i="2"/>
  <c r="F149" i="2"/>
  <c r="J51" i="2"/>
  <c r="J55" i="2"/>
  <c r="J56" i="2"/>
  <c r="J142" i="2"/>
  <c r="B149" i="2"/>
  <c r="E57" i="2"/>
  <c r="J141" i="2"/>
  <c r="C149" i="2"/>
  <c r="J49" i="2"/>
  <c r="E149" i="2"/>
  <c r="J52" i="2"/>
  <c r="J50" i="2"/>
  <c r="J57" i="2"/>
  <c r="J148" i="2"/>
  <c r="H149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E58" i="2"/>
  <c r="D58" i="2"/>
  <c r="B58" i="2"/>
  <c r="D150" i="2"/>
  <c r="K48" i="2"/>
  <c r="K146" i="2"/>
  <c r="K143" i="2"/>
  <c r="G150" i="2"/>
  <c r="K55" i="2"/>
  <c r="K49" i="2"/>
  <c r="K58" i="2"/>
  <c r="K56" i="2"/>
  <c r="K51" i="2"/>
  <c r="I58" i="2"/>
  <c r="K50" i="2"/>
  <c r="K52" i="2"/>
  <c r="K57" i="2"/>
  <c r="K140" i="2"/>
  <c r="K142" i="2"/>
  <c r="H150" i="2"/>
  <c r="K148" i="2"/>
  <c r="K53" i="2"/>
  <c r="K147" i="2"/>
  <c r="K145" i="2"/>
  <c r="K5" i="2"/>
  <c r="K144" i="2"/>
  <c r="K141" i="2"/>
  <c r="K138" i="2"/>
  <c r="I150" i="2"/>
  <c r="F150" i="2"/>
  <c r="K150" i="2"/>
  <c r="K86" i="2"/>
  <c r="K149" i="2"/>
  <c r="C58" i="2"/>
  <c r="H58" i="2"/>
  <c r="K47" i="2"/>
  <c r="K54" i="2"/>
  <c r="F58" i="2"/>
  <c r="B150" i="2"/>
  <c r="E150" i="2"/>
  <c r="C150" i="2"/>
  <c r="G58" i="2"/>
  <c r="K46" i="2"/>
  <c r="J58" i="2"/>
  <c r="J150" i="2"/>
  <c r="K139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L151" i="2"/>
  <c r="D151" i="2"/>
  <c r="L139" i="2"/>
  <c r="I151" i="2"/>
  <c r="L138" i="2"/>
  <c r="I59" i="2"/>
  <c r="G151" i="2"/>
  <c r="L148" i="2"/>
  <c r="K151" i="2"/>
  <c r="C151" i="2"/>
  <c r="L47" i="2"/>
  <c r="L141" i="2"/>
  <c r="L149" i="2"/>
  <c r="L57" i="2"/>
  <c r="E59" i="2"/>
  <c r="K59" i="2"/>
  <c r="L142" i="2"/>
  <c r="C59" i="2"/>
  <c r="L48" i="2"/>
  <c r="L150" i="2"/>
  <c r="E151" i="2"/>
  <c r="L56" i="2"/>
  <c r="L53" i="2"/>
  <c r="L54" i="2"/>
  <c r="J151" i="2"/>
  <c r="L145" i="2"/>
  <c r="L46" i="2"/>
  <c r="H151" i="2"/>
  <c r="F151" i="2"/>
  <c r="L51" i="2"/>
  <c r="H59" i="2"/>
  <c r="L59" i="2"/>
  <c r="G59" i="2"/>
  <c r="L86" i="2"/>
  <c r="L52" i="2"/>
  <c r="L58" i="2"/>
  <c r="L5" i="2"/>
  <c r="L146" i="2"/>
  <c r="L143" i="2"/>
  <c r="B59" i="2"/>
  <c r="L55" i="2"/>
  <c r="L147" i="2"/>
  <c r="B151" i="2"/>
  <c r="D59" i="2"/>
  <c r="L50" i="2"/>
  <c r="F59" i="2"/>
  <c r="L144" i="2"/>
  <c r="L49" i="2"/>
  <c r="L140" i="2"/>
  <c r="J59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D152" i="2"/>
  <c r="C152" i="2"/>
  <c r="M139" i="2"/>
  <c r="M50" i="2"/>
  <c r="M146" i="2"/>
  <c r="M140" i="2"/>
  <c r="K60" i="2"/>
  <c r="M58" i="2"/>
  <c r="L152" i="2"/>
  <c r="M138" i="2"/>
  <c r="M148" i="2"/>
  <c r="M151" i="2"/>
  <c r="M55" i="2"/>
  <c r="I152" i="2"/>
  <c r="M143" i="2"/>
  <c r="M150" i="2"/>
  <c r="K152" i="2"/>
  <c r="H152" i="2"/>
  <c r="M47" i="2"/>
  <c r="M49" i="2"/>
  <c r="M145" i="2"/>
  <c r="M51" i="2"/>
  <c r="M142" i="2"/>
  <c r="M5" i="2"/>
  <c r="J60" i="2"/>
  <c r="H60" i="2"/>
  <c r="F60" i="2"/>
  <c r="B152" i="2"/>
  <c r="M144" i="2"/>
  <c r="M54" i="2"/>
  <c r="G152" i="2"/>
  <c r="M57" i="2"/>
  <c r="M86" i="2"/>
  <c r="M46" i="2"/>
  <c r="C60" i="2"/>
  <c r="M141" i="2"/>
  <c r="M152" i="2"/>
  <c r="G60" i="2"/>
  <c r="B60" i="2"/>
  <c r="M147" i="2"/>
  <c r="M52" i="2"/>
  <c r="M59" i="2"/>
  <c r="M48" i="2"/>
  <c r="E152" i="2"/>
  <c r="I60" i="2"/>
  <c r="M53" i="2"/>
  <c r="M56" i="2"/>
  <c r="E60" i="2"/>
  <c r="J152" i="2"/>
  <c r="M149" i="2"/>
  <c r="M60" i="2"/>
  <c r="D60" i="2"/>
  <c r="F152" i="2"/>
  <c r="L60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53" i="2"/>
  <c r="B153" i="2"/>
  <c r="I153" i="2"/>
  <c r="N57" i="2"/>
  <c r="N60" i="2"/>
  <c r="N58" i="2"/>
  <c r="N151" i="2"/>
  <c r="L153" i="2"/>
  <c r="N149" i="2"/>
  <c r="J61" i="2"/>
  <c r="N55" i="2"/>
  <c r="N54" i="2"/>
  <c r="L61" i="2"/>
  <c r="N150" i="2"/>
  <c r="F153" i="2"/>
  <c r="G61" i="2"/>
  <c r="N140" i="2"/>
  <c r="H61" i="2"/>
  <c r="N141" i="2"/>
  <c r="E61" i="2"/>
  <c r="N48" i="2"/>
  <c r="N50" i="2"/>
  <c r="N47" i="2"/>
  <c r="N139" i="2"/>
  <c r="E153" i="2"/>
  <c r="I61" i="2"/>
  <c r="N152" i="2"/>
  <c r="N86" i="2"/>
  <c r="N49" i="2"/>
  <c r="C153" i="2"/>
  <c r="N145" i="2"/>
  <c r="N138" i="2"/>
  <c r="N56" i="2"/>
  <c r="M153" i="2"/>
  <c r="F61" i="2"/>
  <c r="D61" i="2"/>
  <c r="K153" i="2"/>
  <c r="N153" i="2"/>
  <c r="D153" i="2"/>
  <c r="N142" i="2"/>
  <c r="K61" i="2"/>
  <c r="N146" i="2"/>
  <c r="B61" i="2"/>
  <c r="H153" i="2"/>
  <c r="N143" i="2"/>
  <c r="N59" i="2"/>
  <c r="N5" i="2"/>
  <c r="N51" i="2"/>
  <c r="G153" i="2"/>
  <c r="J153" i="2"/>
  <c r="C61" i="2"/>
  <c r="M61" i="2"/>
  <c r="N46" i="2"/>
  <c r="N144" i="2"/>
  <c r="N52" i="2"/>
  <c r="N61" i="2"/>
  <c r="N147" i="2"/>
  <c r="N148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B57" i="1"/>
  <c r="DD57" i="1"/>
  <c r="DF58" i="1"/>
  <c r="DD47" i="1"/>
  <c r="DD55" i="1"/>
  <c r="DD52" i="1"/>
  <c r="DB4" i="1"/>
  <c r="DB48" i="1"/>
  <c r="DD54" i="1"/>
  <c r="DD60" i="1"/>
  <c r="DB60" i="1"/>
  <c r="DF56" i="1"/>
  <c r="DF50" i="1"/>
  <c r="DB52" i="1"/>
  <c r="DF51" i="1"/>
  <c r="DD53" i="1"/>
  <c r="DD48" i="1"/>
  <c r="DB56" i="1"/>
  <c r="DF48" i="1"/>
  <c r="DF61" i="1"/>
  <c r="DF60" i="1"/>
  <c r="DB49" i="1"/>
  <c r="DD58" i="1"/>
  <c r="DF59" i="1"/>
  <c r="DF57" i="1"/>
  <c r="DD46" i="1"/>
  <c r="DB46" i="1"/>
  <c r="DB53" i="1"/>
  <c r="DD45" i="1"/>
  <c r="DF47" i="1"/>
  <c r="DD59" i="1"/>
  <c r="DD51" i="1"/>
  <c r="DB58" i="1"/>
  <c r="DD49" i="1"/>
  <c r="DB47" i="1"/>
  <c r="DB54" i="1"/>
  <c r="DB59" i="1"/>
  <c r="DB61" i="1"/>
  <c r="DD56" i="1"/>
  <c r="DD50" i="1"/>
  <c r="DB55" i="1"/>
  <c r="DD61" i="1"/>
  <c r="DF53" i="1"/>
  <c r="DF52" i="1"/>
  <c r="DB50" i="1"/>
  <c r="DF54" i="1"/>
  <c r="DF46" i="1"/>
  <c r="DB45" i="1"/>
  <c r="DB51" i="1"/>
  <c r="DF49" i="1"/>
  <c r="DF45" i="1"/>
  <c r="DF55" i="1"/>
  <c r="O142" i="2"/>
  <c r="N62" i="2"/>
  <c r="O52" i="2"/>
  <c r="O58" i="2"/>
  <c r="O151" i="2"/>
  <c r="L154" i="2"/>
  <c r="O48" i="2"/>
  <c r="O140" i="2"/>
  <c r="B62" i="2"/>
  <c r="D154" i="2"/>
  <c r="O60" i="2"/>
  <c r="O53" i="2"/>
  <c r="H62" i="2"/>
  <c r="O61" i="2"/>
  <c r="K154" i="2"/>
  <c r="F154" i="2"/>
  <c r="O153" i="2"/>
  <c r="O50" i="2"/>
  <c r="E154" i="2"/>
  <c r="I62" i="2"/>
  <c r="I154" i="2"/>
  <c r="C62" i="2"/>
  <c r="O146" i="2"/>
  <c r="O51" i="2"/>
  <c r="H154" i="2"/>
  <c r="D62" i="2"/>
  <c r="O147" i="2"/>
  <c r="O5" i="2"/>
  <c r="O59" i="2"/>
  <c r="K62" i="2"/>
  <c r="O47" i="2"/>
  <c r="L62" i="2"/>
  <c r="J154" i="2"/>
  <c r="E62" i="2"/>
  <c r="O149" i="2"/>
  <c r="O148" i="2"/>
  <c r="O86" i="2"/>
  <c r="O57" i="2"/>
  <c r="O143" i="2"/>
  <c r="O62" i="2"/>
  <c r="C154" i="2"/>
  <c r="O49" i="2"/>
  <c r="O144" i="2"/>
  <c r="O138" i="2"/>
  <c r="N154" i="2"/>
  <c r="O56" i="2"/>
  <c r="M154" i="2"/>
  <c r="B154" i="2"/>
  <c r="G154" i="2"/>
  <c r="O54" i="2"/>
  <c r="O139" i="2"/>
  <c r="O152" i="2"/>
  <c r="F62" i="2"/>
  <c r="O145" i="2"/>
  <c r="O154" i="2"/>
  <c r="O55" i="2"/>
  <c r="M62" i="2"/>
  <c r="G62" i="2"/>
  <c r="O141" i="2"/>
  <c r="J62" i="2"/>
  <c r="O150" i="2"/>
  <c r="O46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D4" i="1"/>
  <c r="DD62" i="1"/>
  <c r="DF62" i="1"/>
  <c r="DF4" i="1"/>
  <c r="DB62" i="1"/>
  <c r="G155" i="2"/>
  <c r="E63" i="2"/>
  <c r="P49" i="2"/>
  <c r="P139" i="2"/>
  <c r="J155" i="2"/>
  <c r="L63" i="2"/>
  <c r="P47" i="2"/>
  <c r="N63" i="2"/>
  <c r="P86" i="2"/>
  <c r="P60" i="2"/>
  <c r="K63" i="2"/>
  <c r="O63" i="2"/>
  <c r="C155" i="2"/>
  <c r="P57" i="2"/>
  <c r="P142" i="2"/>
  <c r="P56" i="2"/>
  <c r="P154" i="2"/>
  <c r="P48" i="2"/>
  <c r="H155" i="2"/>
  <c r="P150" i="2"/>
  <c r="P152" i="2"/>
  <c r="P149" i="2"/>
  <c r="P62" i="2"/>
  <c r="P146" i="2"/>
  <c r="I63" i="2"/>
  <c r="E155" i="2"/>
  <c r="P145" i="2"/>
  <c r="F63" i="2"/>
  <c r="P59" i="2"/>
  <c r="P140" i="2"/>
  <c r="M63" i="2"/>
  <c r="L155" i="2"/>
  <c r="P46" i="2"/>
  <c r="F155" i="2"/>
  <c r="P143" i="2"/>
  <c r="P50" i="2"/>
  <c r="C63" i="2"/>
  <c r="B155" i="2"/>
  <c r="P63" i="2"/>
  <c r="J63" i="2"/>
  <c r="P141" i="2"/>
  <c r="P151" i="2"/>
  <c r="P54" i="2"/>
  <c r="P51" i="2"/>
  <c r="P148" i="2"/>
  <c r="P147" i="2"/>
  <c r="P53" i="2"/>
  <c r="P55" i="2"/>
  <c r="G63" i="2"/>
  <c r="P138" i="2"/>
  <c r="K155" i="2"/>
  <c r="B63" i="2"/>
  <c r="M155" i="2"/>
  <c r="P52" i="2"/>
  <c r="P155" i="2"/>
  <c r="P58" i="2"/>
  <c r="P153" i="2"/>
  <c r="P5" i="2"/>
  <c r="I155" i="2"/>
  <c r="D63" i="2"/>
  <c r="H63" i="2"/>
  <c r="P61" i="2"/>
  <c r="O155" i="2"/>
  <c r="D155" i="2"/>
  <c r="P144" i="2"/>
  <c r="N155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BJ43" i="1"/>
  <c r="BJ83" i="1" s="1"/>
  <c r="BA1" i="1"/>
  <c r="BA82" i="1" s="1"/>
  <c r="BB82" i="1" s="1"/>
  <c r="AW1" i="1"/>
  <c r="AU1" i="1"/>
  <c r="I1" i="1"/>
  <c r="G44" i="1"/>
  <c r="F44" i="1"/>
  <c r="A3" i="1"/>
  <c r="DD63" i="1"/>
  <c r="F136" i="1"/>
  <c r="G84" i="1"/>
  <c r="F84" i="1"/>
  <c r="G136" i="1"/>
  <c r="DB63" i="1"/>
  <c r="F3" i="1"/>
  <c r="A44" i="1"/>
  <c r="DF63" i="1"/>
  <c r="Q62" i="2"/>
  <c r="Q57" i="2"/>
  <c r="K64" i="2"/>
  <c r="Q63" i="2"/>
  <c r="Q145" i="2"/>
  <c r="Q49" i="2"/>
  <c r="Q153" i="2"/>
  <c r="G64" i="2"/>
  <c r="E156" i="2"/>
  <c r="M64" i="2"/>
  <c r="P156" i="2"/>
  <c r="Q46" i="2"/>
  <c r="Q59" i="2"/>
  <c r="Q150" i="2"/>
  <c r="F156" i="2"/>
  <c r="H156" i="2"/>
  <c r="F64" i="2"/>
  <c r="I64" i="2"/>
  <c r="M156" i="2"/>
  <c r="Q148" i="2"/>
  <c r="L156" i="2"/>
  <c r="Q51" i="2"/>
  <c r="Q146" i="2"/>
  <c r="E64" i="2"/>
  <c r="Q58" i="2"/>
  <c r="C156" i="2"/>
  <c r="Q48" i="2"/>
  <c r="Q142" i="2"/>
  <c r="Q151" i="2"/>
  <c r="Q139" i="2"/>
  <c r="Q61" i="2"/>
  <c r="J64" i="2"/>
  <c r="Q86" i="2"/>
  <c r="Q141" i="2"/>
  <c r="Q156" i="2"/>
  <c r="I156" i="2"/>
  <c r="P64" i="2"/>
  <c r="Q47" i="2"/>
  <c r="Q149" i="2"/>
  <c r="C64" i="2"/>
  <c r="Q155" i="2"/>
  <c r="Q60" i="2"/>
  <c r="Q152" i="2"/>
  <c r="G156" i="2"/>
  <c r="Q54" i="2"/>
  <c r="L64" i="2"/>
  <c r="O156" i="2"/>
  <c r="K156" i="2"/>
  <c r="Q140" i="2"/>
  <c r="Q147" i="2"/>
  <c r="J156" i="2"/>
  <c r="D64" i="2"/>
  <c r="N156" i="2"/>
  <c r="Q55" i="2"/>
  <c r="Q144" i="2"/>
  <c r="Q50" i="2"/>
  <c r="N64" i="2"/>
  <c r="Q143" i="2"/>
  <c r="H64" i="2"/>
  <c r="Q52" i="2"/>
  <c r="O64" i="2"/>
  <c r="Q5" i="2"/>
  <c r="D156" i="2"/>
  <c r="Q64" i="2"/>
  <c r="Q154" i="2"/>
  <c r="B64" i="2"/>
  <c r="Q138" i="2"/>
  <c r="Q56" i="2"/>
  <c r="B156" i="2"/>
  <c r="Q53" i="2"/>
  <c r="D133" i="1" l="1"/>
  <c r="D81" i="1"/>
  <c r="A84" i="1" s="1"/>
  <c r="Q42" i="2"/>
  <c r="Q82" i="2" s="1"/>
  <c r="Q134" i="2" s="1"/>
  <c r="A4" i="2"/>
  <c r="A45" i="2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BC82" i="1" s="1"/>
  <c r="BD82" i="1" s="1"/>
  <c r="AV1" i="1"/>
  <c r="CH43" i="1"/>
  <c r="CI2" i="1"/>
  <c r="AY1" i="1"/>
  <c r="BF1" i="1" s="1"/>
  <c r="AW82" i="1"/>
  <c r="BK2" i="1"/>
  <c r="DD64" i="1"/>
  <c r="CH54" i="1"/>
  <c r="AS54" i="1"/>
  <c r="EQ54" i="1"/>
  <c r="EO54" i="1"/>
  <c r="CE54" i="1"/>
  <c r="DE54" i="1"/>
  <c r="BB54" i="1"/>
  <c r="EP54" i="1"/>
  <c r="BC54" i="1"/>
  <c r="AW54" i="1"/>
  <c r="AX54" i="1"/>
  <c r="DB64" i="1"/>
  <c r="CG54" i="1"/>
  <c r="AT54" i="1"/>
  <c r="BF54" i="1"/>
  <c r="DA54" i="1"/>
  <c r="DC54" i="1"/>
  <c r="BA54" i="1"/>
  <c r="CD54" i="1"/>
  <c r="BD54" i="1"/>
  <c r="BE137" i="1"/>
  <c r="CI54" i="1"/>
  <c r="EN54" i="1"/>
  <c r="DF64" i="1"/>
  <c r="BE54" i="1"/>
  <c r="CF54" i="1"/>
  <c r="AV54" i="1"/>
  <c r="AU54" i="1"/>
  <c r="F157" i="2"/>
  <c r="R153" i="2"/>
  <c r="O65" i="2"/>
  <c r="R146" i="2"/>
  <c r="R65" i="2"/>
  <c r="G157" i="2"/>
  <c r="R145" i="2"/>
  <c r="R53" i="2"/>
  <c r="R60" i="2"/>
  <c r="C157" i="2"/>
  <c r="R5" i="2"/>
  <c r="R52" i="2"/>
  <c r="M65" i="2"/>
  <c r="P65" i="2"/>
  <c r="R46" i="2"/>
  <c r="R48" i="2"/>
  <c r="O157" i="2"/>
  <c r="R57" i="2"/>
  <c r="R156" i="2"/>
  <c r="R51" i="2"/>
  <c r="J157" i="2"/>
  <c r="B65" i="2"/>
  <c r="R142" i="2"/>
  <c r="N157" i="2"/>
  <c r="R138" i="2"/>
  <c r="R155" i="2"/>
  <c r="R148" i="2"/>
  <c r="N65" i="2"/>
  <c r="R56" i="2"/>
  <c r="R152" i="2"/>
  <c r="E157" i="2"/>
  <c r="R86" i="2"/>
  <c r="R140" i="2"/>
  <c r="Q65" i="2"/>
  <c r="M157" i="2"/>
  <c r="I65" i="2"/>
  <c r="R59" i="2"/>
  <c r="D157" i="2"/>
  <c r="R61" i="2"/>
  <c r="F65" i="2"/>
  <c r="D65" i="2"/>
  <c r="E65" i="2"/>
  <c r="R147" i="2"/>
  <c r="H65" i="2"/>
  <c r="R54" i="2"/>
  <c r="R64" i="2"/>
  <c r="Q157" i="2"/>
  <c r="R143" i="2"/>
  <c r="G65" i="2"/>
  <c r="J65" i="2"/>
  <c r="L65" i="2"/>
  <c r="K65" i="2"/>
  <c r="R151" i="2"/>
  <c r="C65" i="2"/>
  <c r="R50" i="2"/>
  <c r="R154" i="2"/>
  <c r="I157" i="2"/>
  <c r="R55" i="2"/>
  <c r="R149" i="2"/>
  <c r="B157" i="2"/>
  <c r="R144" i="2"/>
  <c r="R141" i="2"/>
  <c r="R139" i="2"/>
  <c r="K157" i="2"/>
  <c r="H157" i="2"/>
  <c r="P157" i="2"/>
  <c r="R62" i="2"/>
  <c r="R157" i="2"/>
  <c r="R58" i="2"/>
  <c r="R49" i="2"/>
  <c r="R63" i="2"/>
  <c r="R150" i="2"/>
  <c r="R47" i="2"/>
  <c r="L157" i="2"/>
  <c r="DH54" i="1" l="1"/>
  <c r="DJ54" i="1"/>
  <c r="DI54" i="1"/>
  <c r="DK54" i="1"/>
  <c r="A136" i="1"/>
  <c r="DG146" i="1" s="1"/>
  <c r="A85" i="2"/>
  <c r="DG64" i="1"/>
  <c r="R42" i="2"/>
  <c r="R82" i="2" s="1"/>
  <c r="R134" i="2" s="1"/>
  <c r="AZ85" i="1"/>
  <c r="A86" i="1"/>
  <c r="A87" i="2" s="1"/>
  <c r="DG85" i="1"/>
  <c r="A157" i="1"/>
  <c r="A158" i="2" s="1"/>
  <c r="AZ156" i="1"/>
  <c r="A65" i="1"/>
  <c r="AZ64" i="1"/>
  <c r="EY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CM54" i="1"/>
  <c r="C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AW137" i="1"/>
  <c r="AW65" i="1"/>
  <c r="AX65" i="1"/>
  <c r="AV55" i="1"/>
  <c r="EQ65" i="1"/>
  <c r="DA55" i="1"/>
  <c r="BC55" i="1"/>
  <c r="DA65" i="1"/>
  <c r="AX55" i="1"/>
  <c r="CF65" i="1"/>
  <c r="DE65" i="1"/>
  <c r="EN55" i="1"/>
  <c r="CH65" i="1"/>
  <c r="BA55" i="1"/>
  <c r="DB65" i="1"/>
  <c r="DD65" i="1"/>
  <c r="BB65" i="1"/>
  <c r="EO65" i="1"/>
  <c r="BE55" i="1"/>
  <c r="BB55" i="1"/>
  <c r="EN65" i="1"/>
  <c r="CH55" i="1"/>
  <c r="BD55" i="1"/>
  <c r="DC55" i="1"/>
  <c r="CI55" i="1"/>
  <c r="AU55" i="1"/>
  <c r="BA65" i="1"/>
  <c r="CD65" i="1"/>
  <c r="AW55" i="1"/>
  <c r="AS65" i="1"/>
  <c r="CG55" i="1"/>
  <c r="EQ55" i="1"/>
  <c r="CG65" i="1"/>
  <c r="EP65" i="1"/>
  <c r="BF65" i="1"/>
  <c r="CI65" i="1"/>
  <c r="BD65" i="1"/>
  <c r="AV65" i="1"/>
  <c r="AU65" i="1"/>
  <c r="BE65" i="1"/>
  <c r="EP55" i="1"/>
  <c r="AT65" i="1"/>
  <c r="BC65" i="1"/>
  <c r="EO55" i="1"/>
  <c r="AS55" i="1"/>
  <c r="BF55" i="1"/>
  <c r="CE65" i="1"/>
  <c r="CE55" i="1"/>
  <c r="AT55" i="1"/>
  <c r="CF55" i="1"/>
  <c r="CD55" i="1"/>
  <c r="DC65" i="1"/>
  <c r="DF65" i="1"/>
  <c r="AX137" i="1"/>
  <c r="DE55" i="1"/>
  <c r="S58" i="2"/>
  <c r="L87" i="2"/>
  <c r="S47" i="2"/>
  <c r="S147" i="2"/>
  <c r="D87" i="2"/>
  <c r="M87" i="2"/>
  <c r="S59" i="2"/>
  <c r="S139" i="2"/>
  <c r="O87" i="2"/>
  <c r="S63" i="2"/>
  <c r="S138" i="2"/>
  <c r="L158" i="2"/>
  <c r="S146" i="2"/>
  <c r="H87" i="2"/>
  <c r="S156" i="2"/>
  <c r="G158" i="2"/>
  <c r="S60" i="2"/>
  <c r="S141" i="2"/>
  <c r="P87" i="2"/>
  <c r="C87" i="2"/>
  <c r="S151" i="2"/>
  <c r="S62" i="2"/>
  <c r="S150" i="2"/>
  <c r="S153" i="2"/>
  <c r="S50" i="2"/>
  <c r="S53" i="2"/>
  <c r="S158" i="2"/>
  <c r="S155" i="2"/>
  <c r="E158" i="2"/>
  <c r="G87" i="2"/>
  <c r="S54" i="2"/>
  <c r="C158" i="2"/>
  <c r="H158" i="2"/>
  <c r="B87" i="2"/>
  <c r="B158" i="2"/>
  <c r="S143" i="2"/>
  <c r="S142" i="2"/>
  <c r="I87" i="2"/>
  <c r="M158" i="2"/>
  <c r="P158" i="2"/>
  <c r="S157" i="2"/>
  <c r="S140" i="2"/>
  <c r="S144" i="2"/>
  <c r="S57" i="2"/>
  <c r="J158" i="2"/>
  <c r="S61" i="2"/>
  <c r="S56" i="2"/>
  <c r="S149" i="2"/>
  <c r="E87" i="2"/>
  <c r="R87" i="2"/>
  <c r="S152" i="2"/>
  <c r="S64" i="2"/>
  <c r="F158" i="2"/>
  <c r="S154" i="2"/>
  <c r="F87" i="2"/>
  <c r="S87" i="2"/>
  <c r="S52" i="2"/>
  <c r="S55" i="2"/>
  <c r="I158" i="2"/>
  <c r="S46" i="2"/>
  <c r="N87" i="2"/>
  <c r="O158" i="2"/>
  <c r="Q87" i="2"/>
  <c r="S86" i="2"/>
  <c r="D158" i="2"/>
  <c r="S51" i="2"/>
  <c r="Q158" i="2"/>
  <c r="S145" i="2"/>
  <c r="S65" i="2"/>
  <c r="K158" i="2"/>
  <c r="S49" i="2"/>
  <c r="K87" i="2"/>
  <c r="S5" i="2"/>
  <c r="S48" i="2"/>
  <c r="J87" i="2"/>
  <c r="R158" i="2"/>
  <c r="S148" i="2"/>
  <c r="N158" i="2"/>
  <c r="DH55" i="1" l="1"/>
  <c r="DJ55" i="1"/>
  <c r="DJ65" i="1"/>
  <c r="DH65" i="1"/>
  <c r="DK65" i="1"/>
  <c r="DI65" i="1"/>
  <c r="DI55" i="1"/>
  <c r="DK55" i="1"/>
  <c r="DM54" i="1"/>
  <c r="DL54" i="1"/>
  <c r="DG153" i="1"/>
  <c r="DG155" i="1"/>
  <c r="DG150" i="1"/>
  <c r="DG152" i="1"/>
  <c r="DG137" i="1"/>
  <c r="FA4" i="1"/>
  <c r="DG140" i="1"/>
  <c r="DG156" i="1"/>
  <c r="DG141" i="1"/>
  <c r="DG138" i="1"/>
  <c r="DG154" i="1"/>
  <c r="A137" i="2"/>
  <c r="DG139" i="1"/>
  <c r="DG144" i="1"/>
  <c r="DG143" i="1"/>
  <c r="DG145" i="1"/>
  <c r="DG142" i="1"/>
  <c r="DG147" i="1"/>
  <c r="DG148" i="1"/>
  <c r="DG151" i="1"/>
  <c r="DG149" i="1"/>
  <c r="DG157" i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O65" i="1"/>
  <c r="DN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N55" i="1"/>
  <c r="DU55" i="1"/>
  <c r="DO55" i="1"/>
  <c r="DT55" i="1"/>
  <c r="DS54" i="1"/>
  <c r="DP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C55" i="1"/>
  <c r="CM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H66" i="2"/>
  <c r="I66" i="2"/>
  <c r="R66" i="2"/>
  <c r="C66" i="2"/>
  <c r="J66" i="2"/>
  <c r="Q66" i="2"/>
  <c r="S66" i="2"/>
  <c r="P66" i="2"/>
  <c r="L66" i="2"/>
  <c r="G66" i="2"/>
  <c r="O66" i="2"/>
  <c r="F66" i="2"/>
  <c r="B66" i="2"/>
  <c r="K66" i="2"/>
  <c r="D66" i="2"/>
  <c r="E66" i="2"/>
  <c r="M66" i="2"/>
  <c r="N66" i="2"/>
  <c r="DL65" i="1" l="1"/>
  <c r="DM65" i="1"/>
  <c r="DM55" i="1"/>
  <c r="DL55" i="1"/>
  <c r="ED54" i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U65" i="1"/>
  <c r="E65" i="1"/>
  <c r="BZ65" i="1"/>
  <c r="A67" i="1"/>
  <c r="AZ66" i="1"/>
  <c r="F66" i="1"/>
  <c r="DS65" i="1"/>
  <c r="CP65" i="1"/>
  <c r="DV65" i="1"/>
  <c r="DW55" i="1"/>
  <c r="DV55" i="1"/>
  <c r="DS55" i="1"/>
  <c r="DP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ED65" i="1" l="1"/>
  <c r="A161" i="2"/>
  <c r="DG160" i="1"/>
  <c r="A69" i="2"/>
  <c r="DG68" i="1"/>
  <c r="V42" i="2"/>
  <c r="V82" i="2" s="1"/>
  <c r="V134" i="2" s="1"/>
  <c r="A90" i="1"/>
  <c r="A91" i="2" s="1"/>
  <c r="AZ89" i="1"/>
  <c r="DG89" i="1"/>
  <c r="A161" i="1"/>
  <c r="AZ160" i="1"/>
  <c r="A69" i="1"/>
  <c r="AZ68" i="1"/>
  <c r="F68" i="1"/>
  <c r="F160" i="1"/>
  <c r="G160" i="1"/>
  <c r="BO43" i="1"/>
  <c r="F60" i="1"/>
  <c r="AT158" i="1"/>
  <c r="AT150" i="1"/>
  <c r="AS144" i="1"/>
  <c r="AT157" i="1"/>
  <c r="AT149" i="1"/>
  <c r="AT156" i="1"/>
  <c r="AT155" i="1"/>
  <c r="AS157" i="1"/>
  <c r="AS137" i="1"/>
  <c r="AT142" i="1"/>
  <c r="AS66" i="1"/>
  <c r="AT67" i="1"/>
  <c r="AS161" i="1"/>
  <c r="BA67" i="1"/>
  <c r="AT160" i="1"/>
  <c r="AX66" i="1"/>
  <c r="CH66" i="1"/>
  <c r="AS140" i="1"/>
  <c r="EQ68" i="1"/>
  <c r="EO69" i="1"/>
  <c r="EN69" i="1"/>
  <c r="AT66" i="1"/>
  <c r="AW66" i="1"/>
  <c r="BA137" i="1"/>
  <c r="EQ67" i="1"/>
  <c r="BD69" i="1"/>
  <c r="AT69" i="1"/>
  <c r="BF66" i="1"/>
  <c r="EN68" i="1"/>
  <c r="DF68" i="1"/>
  <c r="AW69" i="1"/>
  <c r="CH68" i="1"/>
  <c r="AS68" i="1"/>
  <c r="CG69" i="1"/>
  <c r="BC67" i="1"/>
  <c r="CE66" i="1"/>
  <c r="EP67" i="1"/>
  <c r="BB68" i="1"/>
  <c r="DA68" i="1"/>
  <c r="DF66" i="1"/>
  <c r="DA69" i="1"/>
  <c r="DC67" i="1"/>
  <c r="AS151" i="1"/>
  <c r="AT153" i="1"/>
  <c r="AS159" i="1"/>
  <c r="AT148" i="1"/>
  <c r="DE68" i="1"/>
  <c r="BE67" i="1"/>
  <c r="BD66" i="1"/>
  <c r="AS160" i="1"/>
  <c r="BA85" i="1"/>
  <c r="BE66" i="1"/>
  <c r="BF68" i="1"/>
  <c r="BC66" i="1"/>
  <c r="CF66" i="1"/>
  <c r="BA66" i="1"/>
  <c r="EP66" i="1"/>
  <c r="AT140" i="1"/>
  <c r="AT161" i="1"/>
  <c r="CH69" i="1"/>
  <c r="EO68" i="1"/>
  <c r="CF69" i="1"/>
  <c r="AT138" i="1"/>
  <c r="AS145" i="1"/>
  <c r="AS138" i="1"/>
  <c r="AT137" i="1"/>
  <c r="AS153" i="1"/>
  <c r="BA68" i="1"/>
  <c r="CE68" i="1"/>
  <c r="DA66" i="1"/>
  <c r="CI66" i="1"/>
  <c r="AS142" i="1"/>
  <c r="CI69" i="1"/>
  <c r="DA67" i="1"/>
  <c r="CF68" i="1"/>
  <c r="CF67" i="1"/>
  <c r="CG66" i="1"/>
  <c r="CI67" i="1"/>
  <c r="DE69" i="1"/>
  <c r="AT143" i="1"/>
  <c r="DB66" i="1"/>
  <c r="AS67" i="1"/>
  <c r="AT159" i="1"/>
  <c r="AS154" i="1"/>
  <c r="AT146" i="1"/>
  <c r="AS139" i="1"/>
  <c r="AS150" i="1"/>
  <c r="AT152" i="1"/>
  <c r="AT151" i="1"/>
  <c r="AT147" i="1"/>
  <c r="CE67" i="1"/>
  <c r="DF69" i="1"/>
  <c r="DD66" i="1"/>
  <c r="CD66" i="1"/>
  <c r="AV69" i="1"/>
  <c r="AS141" i="1"/>
  <c r="DD67" i="1"/>
  <c r="EN66" i="1"/>
  <c r="DD69" i="1"/>
  <c r="EP68" i="1"/>
  <c r="DB67" i="1"/>
  <c r="AS69" i="1"/>
  <c r="BB69" i="1"/>
  <c r="CD67" i="1"/>
  <c r="BD67" i="1"/>
  <c r="BB67" i="1"/>
  <c r="AT68" i="1"/>
  <c r="AS146" i="1"/>
  <c r="AS143" i="1"/>
  <c r="AS148" i="1"/>
  <c r="AU66" i="1"/>
  <c r="EQ69" i="1"/>
  <c r="CD69" i="1"/>
  <c r="CI68" i="1"/>
  <c r="CG68" i="1"/>
  <c r="AV66" i="1"/>
  <c r="BB66" i="1"/>
  <c r="AW67" i="1"/>
  <c r="EO66" i="1"/>
  <c r="BF69" i="1"/>
  <c r="AU67" i="1"/>
  <c r="CH67" i="1"/>
  <c r="AT154" i="1"/>
  <c r="AS155" i="1"/>
  <c r="AS152" i="1"/>
  <c r="AT145" i="1"/>
  <c r="AS156" i="1"/>
  <c r="EO67" i="1"/>
  <c r="BF67" i="1"/>
  <c r="EN67" i="1"/>
  <c r="CD68" i="1"/>
  <c r="AV68" i="1"/>
  <c r="DE67" i="1"/>
  <c r="AW68" i="1"/>
  <c r="DC68" i="1"/>
  <c r="DC69" i="1"/>
  <c r="EQ66" i="1"/>
  <c r="DF67" i="1"/>
  <c r="AX67" i="1"/>
  <c r="AX69" i="1"/>
  <c r="BD68" i="1"/>
  <c r="DB68" i="1"/>
  <c r="BC68" i="1"/>
  <c r="AS158" i="1"/>
  <c r="AS149" i="1"/>
  <c r="AT144" i="1"/>
  <c r="AT139" i="1"/>
  <c r="BE69" i="1"/>
  <c r="AS147" i="1"/>
  <c r="AX68" i="1"/>
  <c r="BE68" i="1"/>
  <c r="DE66" i="1"/>
  <c r="BC69" i="1"/>
  <c r="CG67" i="1"/>
  <c r="AT141" i="1"/>
  <c r="AU68" i="1"/>
  <c r="DD68" i="1"/>
  <c r="DC66" i="1"/>
  <c r="AU69" i="1"/>
  <c r="EP69" i="1"/>
  <c r="CE69" i="1"/>
  <c r="DB69" i="1"/>
  <c r="BA69" i="1"/>
  <c r="AV67" i="1"/>
  <c r="DK66" i="1" l="1"/>
  <c r="DO66" i="1"/>
  <c r="DI66" i="1"/>
  <c r="DT67" i="1"/>
  <c r="CQ67" i="1"/>
  <c r="CS68" i="1"/>
  <c r="CQ68" i="1"/>
  <c r="EH68" i="1"/>
  <c r="EA68" i="1" s="1"/>
  <c r="BM68" i="1" s="1"/>
  <c r="D66" i="1"/>
  <c r="CO66" i="1"/>
  <c r="D68" i="1"/>
  <c r="CO68" i="1"/>
  <c r="EG66" i="1"/>
  <c r="DZ66" i="1" s="1"/>
  <c r="BL66" i="1" s="1"/>
  <c r="DN68" i="1"/>
  <c r="DJ68" i="1"/>
  <c r="DH68" i="1"/>
  <c r="DJ67" i="1"/>
  <c r="DH67" i="1"/>
  <c r="DN67" i="1"/>
  <c r="CS66" i="1"/>
  <c r="CU68" i="1"/>
  <c r="DI67" i="1"/>
  <c r="DO67" i="1"/>
  <c r="DK67" i="1"/>
  <c r="CK68" i="1"/>
  <c r="B68" i="1"/>
  <c r="AY68" i="1"/>
  <c r="AY67" i="1"/>
  <c r="B67" i="1"/>
  <c r="CK67" i="1"/>
  <c r="EI67" i="1"/>
  <c r="EB67" i="1" s="1"/>
  <c r="BN67" i="1" s="1"/>
  <c r="EI68" i="1"/>
  <c r="EB68" i="1" s="1"/>
  <c r="BN68" i="1" s="1"/>
  <c r="EJ67" i="1"/>
  <c r="EC67" i="1" s="1"/>
  <c r="BO67" i="1" s="1"/>
  <c r="CM68" i="1"/>
  <c r="C68" i="1"/>
  <c r="EH66" i="1"/>
  <c r="EA66" i="1" s="1"/>
  <c r="BM66" i="1" s="1"/>
  <c r="CO67" i="1"/>
  <c r="D67" i="1"/>
  <c r="CM67" i="1"/>
  <c r="C67" i="1"/>
  <c r="CQ66" i="1"/>
  <c r="DT66" i="1"/>
  <c r="CU67" i="1"/>
  <c r="AY66" i="1"/>
  <c r="B66" i="1"/>
  <c r="CK66" i="1"/>
  <c r="C66" i="1"/>
  <c r="CM66" i="1"/>
  <c r="EG68" i="1"/>
  <c r="DZ68" i="1" s="1"/>
  <c r="BL68" i="1" s="1"/>
  <c r="DU66" i="1"/>
  <c r="CS67" i="1"/>
  <c r="DU67" i="1"/>
  <c r="DI68" i="1"/>
  <c r="DO68" i="1"/>
  <c r="DK68" i="1"/>
  <c r="CU66" i="1"/>
  <c r="DJ66" i="1"/>
  <c r="DH66" i="1"/>
  <c r="DN66" i="1"/>
  <c r="EJ68" i="1"/>
  <c r="EC68" i="1" s="1"/>
  <c r="BO68" i="1" s="1"/>
  <c r="EH67" i="1"/>
  <c r="EA67" i="1" s="1"/>
  <c r="BM67" i="1" s="1"/>
  <c r="EI66" i="1"/>
  <c r="EB66" i="1" s="1"/>
  <c r="BN66" i="1" s="1"/>
  <c r="EG67" i="1"/>
  <c r="DZ67" i="1" s="1"/>
  <c r="BL67" i="1" s="1"/>
  <c r="EJ66" i="1"/>
  <c r="EC66" i="1" s="1"/>
  <c r="BO66" i="1" s="1"/>
  <c r="DT68" i="1"/>
  <c r="DH69" i="1"/>
  <c r="DJ69" i="1"/>
  <c r="DI69" i="1"/>
  <c r="DK69" i="1"/>
  <c r="A162" i="2"/>
  <c r="DG161" i="1"/>
  <c r="A70" i="2"/>
  <c r="DG69" i="1"/>
  <c r="W42" i="2"/>
  <c r="W82" i="2" s="1"/>
  <c r="W134" i="2" s="1"/>
  <c r="A91" i="1"/>
  <c r="A92" i="2" s="1"/>
  <c r="AZ90" i="1"/>
  <c r="DG90" i="1"/>
  <c r="A162" i="1"/>
  <c r="AZ161" i="1"/>
  <c r="F161" i="1"/>
  <c r="G161" i="1"/>
  <c r="CQ69" i="1"/>
  <c r="B69" i="1"/>
  <c r="CK69" i="1"/>
  <c r="AY69" i="1"/>
  <c r="DO69" i="1"/>
  <c r="DN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DU68" i="1"/>
  <c r="A70" i="1"/>
  <c r="AZ69" i="1"/>
  <c r="DU69" i="1" s="1"/>
  <c r="F69" i="1"/>
  <c r="F159" i="1"/>
  <c r="G159" i="1"/>
  <c r="F59" i="1"/>
  <c r="DF70" i="1"/>
  <c r="DB70" i="1"/>
  <c r="DD70" i="1"/>
  <c r="AS162" i="1"/>
  <c r="AT162" i="1"/>
  <c r="DV66" i="1" l="1"/>
  <c r="DL67" i="1"/>
  <c r="DM66" i="1"/>
  <c r="DV68" i="1"/>
  <c r="DW66" i="1"/>
  <c r="CP66" i="1"/>
  <c r="E68" i="1"/>
  <c r="BU66" i="1"/>
  <c r="DV67" i="1"/>
  <c r="DQ68" i="1"/>
  <c r="DP66" i="1"/>
  <c r="BS68" i="1"/>
  <c r="CP67" i="1"/>
  <c r="BU67" i="1"/>
  <c r="E67" i="1"/>
  <c r="DQ66" i="1"/>
  <c r="BZ66" i="1"/>
  <c r="CA66" i="1" s="1"/>
  <c r="BU68" i="1"/>
  <c r="DQ67" i="1"/>
  <c r="DP68" i="1"/>
  <c r="CP68" i="1"/>
  <c r="BZ68" i="1"/>
  <c r="DS66" i="1"/>
  <c r="DL68" i="1"/>
  <c r="BZ67" i="1"/>
  <c r="E66" i="1"/>
  <c r="CB67" i="1"/>
  <c r="DW67" i="1"/>
  <c r="DM68" i="1"/>
  <c r="DS68" i="1"/>
  <c r="CB66" i="1"/>
  <c r="CC66" i="1" s="1"/>
  <c r="DL66" i="1"/>
  <c r="DP67" i="1"/>
  <c r="DS67" i="1"/>
  <c r="DM67" i="1"/>
  <c r="BS66" i="1"/>
  <c r="BT66" i="1" s="1"/>
  <c r="CB68" i="1"/>
  <c r="BS67" i="1"/>
  <c r="DM69" i="1"/>
  <c r="DL69" i="1"/>
  <c r="DW68" i="1"/>
  <c r="A163" i="2"/>
  <c r="DG162" i="1"/>
  <c r="A71" i="2"/>
  <c r="DG70" i="1"/>
  <c r="X42" i="2"/>
  <c r="X82" i="2" s="1"/>
  <c r="X134" i="2" s="1"/>
  <c r="A92" i="1"/>
  <c r="A93" i="2" s="1"/>
  <c r="AZ91" i="1"/>
  <c r="DG91" i="1"/>
  <c r="A163" i="1"/>
  <c r="AZ162" i="1"/>
  <c r="F162" i="1"/>
  <c r="G162" i="1"/>
  <c r="DQ69" i="1"/>
  <c r="BU69" i="1"/>
  <c r="BZ69" i="1"/>
  <c r="CB69" i="1"/>
  <c r="BS69" i="1"/>
  <c r="A71" i="1"/>
  <c r="AZ70" i="1"/>
  <c r="F70" i="1"/>
  <c r="DW69" i="1"/>
  <c r="E69" i="1"/>
  <c r="DT69" i="1"/>
  <c r="DV69" i="1" s="1"/>
  <c r="DP69" i="1"/>
  <c r="CP69" i="1"/>
  <c r="DS69" i="1"/>
  <c r="F158" i="1"/>
  <c r="G158" i="1"/>
  <c r="F58" i="1"/>
  <c r="AS163" i="1"/>
  <c r="DB71" i="1"/>
  <c r="EQ163" i="1"/>
  <c r="DD71" i="1"/>
  <c r="DF71" i="1"/>
  <c r="AT163" i="1"/>
  <c r="ES66" i="1" l="1"/>
  <c r="ES68" i="1"/>
  <c r="BT69" i="1"/>
  <c r="ED66" i="1"/>
  <c r="ED67" i="1"/>
  <c r="BT68" i="1"/>
  <c r="CA68" i="1"/>
  <c r="CA69" i="1"/>
  <c r="CA67" i="1"/>
  <c r="ES67" i="1"/>
  <c r="CC67" i="1"/>
  <c r="CC68" i="1"/>
  <c r="CC69" i="1"/>
  <c r="BT67" i="1"/>
  <c r="ED69" i="1"/>
  <c r="ED68" i="1"/>
  <c r="ES69" i="1"/>
  <c r="A164" i="2"/>
  <c r="DG163" i="1"/>
  <c r="A72" i="2"/>
  <c r="DG71" i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AS164" i="1"/>
  <c r="DF72" i="1"/>
  <c r="AT164" i="1"/>
  <c r="DD72" i="1"/>
  <c r="DB72" i="1"/>
  <c r="A165" i="2" l="1"/>
  <c r="DG164" i="1"/>
  <c r="A73" i="2"/>
  <c r="DG72" i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D73" i="1"/>
  <c r="AS165" i="1"/>
  <c r="DB73" i="1"/>
  <c r="AT165" i="1"/>
  <c r="DF73" i="1"/>
  <c r="A166" i="2" l="1"/>
  <c r="DG165" i="1"/>
  <c r="A74" i="2"/>
  <c r="DG73" i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AS166" i="1"/>
  <c r="DB74" i="1"/>
  <c r="AT166" i="1"/>
  <c r="DF74" i="1"/>
  <c r="DD74" i="1"/>
  <c r="A167" i="2" l="1"/>
  <c r="DG166" i="1"/>
  <c r="A75" i="2"/>
  <c r="DG74" i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DB75" i="1"/>
  <c r="DF75" i="1"/>
  <c r="AS167" i="1"/>
  <c r="DD75" i="1"/>
  <c r="AT167" i="1"/>
  <c r="A168" i="2" l="1"/>
  <c r="DG167" i="1"/>
  <c r="A76" i="2"/>
  <c r="DG75" i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DD76" i="1"/>
  <c r="DB76" i="1"/>
  <c r="AS168" i="1"/>
  <c r="DF76" i="1"/>
  <c r="AT168" i="1"/>
  <c r="A169" i="2" l="1"/>
  <c r="DG168" i="1"/>
  <c r="A77" i="2"/>
  <c r="DG76" i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D77" i="1"/>
  <c r="DF77" i="1"/>
  <c r="AS169" i="1"/>
  <c r="DB77" i="1"/>
  <c r="AT169" i="1"/>
  <c r="A170" i="2" l="1"/>
  <c r="DG169" i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F78" i="1"/>
  <c r="AT170" i="1"/>
  <c r="DB78" i="1"/>
  <c r="AS170" i="1"/>
  <c r="DD78" i="1"/>
  <c r="A171" i="2" l="1"/>
  <c r="DG170" i="1"/>
  <c r="A79" i="2"/>
  <c r="DG78" i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T171" i="1"/>
  <c r="DD79" i="1"/>
  <c r="AS171" i="1"/>
  <c r="DB79" i="1"/>
  <c r="DF79" i="1"/>
  <c r="A172" i="2" l="1"/>
  <c r="DG171" i="1"/>
  <c r="A80" i="2"/>
  <c r="DG79" i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S172" i="1"/>
  <c r="AT172" i="1"/>
  <c r="A173" i="2" l="1"/>
  <c r="DG172" i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S173" i="1"/>
  <c r="AT173" i="1"/>
  <c r="A174" i="2" l="1"/>
  <c r="DG173" i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S174" i="1"/>
  <c r="AT174" i="1"/>
  <c r="A175" i="2" l="1"/>
  <c r="DG174" i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S175" i="1"/>
  <c r="AT175" i="1"/>
  <c r="A176" i="2" l="1"/>
  <c r="DG175" i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T176" i="1"/>
  <c r="AS176" i="1"/>
  <c r="A177" i="2" l="1"/>
  <c r="DG176" i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A178" i="2" l="1"/>
  <c r="DG177" i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S178" i="1"/>
  <c r="AT178" i="1"/>
  <c r="A179" i="2" l="1"/>
  <c r="DG178" i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S179" i="1"/>
  <c r="AT179" i="1"/>
  <c r="A180" i="2" l="1"/>
  <c r="DG179" i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A181" i="2" l="1"/>
  <c r="DG180" i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T181" i="1"/>
  <c r="AS181" i="1"/>
  <c r="A182" i="2" l="1"/>
  <c r="DG181" i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T182" i="1"/>
  <c r="AS182" i="1"/>
  <c r="A183" i="2" l="1"/>
  <c r="DG182" i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AS183" i="1"/>
  <c r="A184" i="2" l="1"/>
  <c r="DG183" i="1"/>
  <c r="DG112" i="1"/>
  <c r="AZ112" i="1"/>
  <c r="G112" i="1"/>
  <c r="F112" i="1"/>
  <c r="A113" i="1"/>
  <c r="A114" i="2" s="1"/>
  <c r="A184" i="1"/>
  <c r="AZ183" i="1"/>
  <c r="F183" i="1"/>
  <c r="G183" i="1"/>
  <c r="CT84" i="1"/>
  <c r="AT184" i="1"/>
  <c r="AS184" i="1"/>
  <c r="A185" i="2" l="1"/>
  <c r="DG184" i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A186" i="2" l="1"/>
  <c r="DG185" i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S186" i="1"/>
  <c r="AT186" i="1"/>
  <c r="A187" i="2" l="1"/>
  <c r="DG186" i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S187" i="1"/>
  <c r="AT187" i="1"/>
  <c r="A188" i="2" l="1"/>
  <c r="DG187" i="1"/>
  <c r="DG116" i="1"/>
  <c r="AZ116" i="1"/>
  <c r="F116" i="1"/>
  <c r="G116" i="1"/>
  <c r="A117" i="1"/>
  <c r="A118" i="2" s="1"/>
  <c r="A188" i="1"/>
  <c r="AZ187" i="1"/>
  <c r="G187" i="1"/>
  <c r="F187" i="1"/>
  <c r="AT188" i="1"/>
  <c r="AS188" i="1"/>
  <c r="A189" i="2" l="1"/>
  <c r="DG188" i="1"/>
  <c r="DG117" i="1"/>
  <c r="A118" i="1"/>
  <c r="A119" i="2" s="1"/>
  <c r="AZ117" i="1"/>
  <c r="F117" i="1"/>
  <c r="G117" i="1"/>
  <c r="A189" i="1"/>
  <c r="AZ188" i="1"/>
  <c r="F188" i="1"/>
  <c r="G188" i="1"/>
  <c r="AS189" i="1"/>
  <c r="DC189" i="1"/>
  <c r="DD189" i="1"/>
  <c r="AT189" i="1"/>
  <c r="A190" i="2" l="1"/>
  <c r="DG189" i="1"/>
  <c r="DG118" i="1"/>
  <c r="A119" i="1"/>
  <c r="A120" i="2" s="1"/>
  <c r="AZ118" i="1"/>
  <c r="G118" i="1"/>
  <c r="F118" i="1"/>
  <c r="AZ189" i="1"/>
  <c r="F189" i="1"/>
  <c r="G189" i="1"/>
  <c r="EL43" i="1"/>
  <c r="EL68" i="1"/>
  <c r="EL69" i="1"/>
  <c r="EL65" i="1"/>
  <c r="EL66" i="1"/>
  <c r="EL54" i="1"/>
  <c r="EL55" i="1"/>
  <c r="EL67" i="1"/>
  <c r="DG119" i="1" l="1"/>
  <c r="A120" i="1"/>
  <c r="A121" i="2" s="1"/>
  <c r="AZ119" i="1"/>
  <c r="G119" i="1"/>
  <c r="F119" i="1"/>
  <c r="EE54" i="1"/>
  <c r="DX54" i="1" s="1"/>
  <c r="EE65" i="1"/>
  <c r="DX65" i="1" s="1"/>
  <c r="EE55" i="1"/>
  <c r="DX55" i="1" s="1"/>
  <c r="EE66" i="1"/>
  <c r="DX66" i="1" s="1"/>
  <c r="EE67" i="1"/>
  <c r="DX67" i="1" s="1"/>
  <c r="EE68" i="1"/>
  <c r="DX68" i="1" s="1"/>
  <c r="EE69" i="1"/>
  <c r="DX69" i="1" s="1"/>
  <c r="EL83" i="1"/>
  <c r="EM43" i="1"/>
  <c r="EM69" i="1"/>
  <c r="EM68" i="1"/>
  <c r="EM67" i="1"/>
  <c r="EM54" i="1"/>
  <c r="EM65" i="1"/>
  <c r="EM55" i="1"/>
  <c r="EM66" i="1"/>
  <c r="BJ54" i="1" l="1"/>
  <c r="BJ66" i="1"/>
  <c r="BJ67" i="1"/>
  <c r="BJ69" i="1"/>
  <c r="BJ55" i="1"/>
  <c r="BJ68" i="1"/>
  <c r="BJ65" i="1"/>
  <c r="DG120" i="1"/>
  <c r="A121" i="1"/>
  <c r="A122" i="2" s="1"/>
  <c r="AZ120" i="1"/>
  <c r="F120" i="1"/>
  <c r="G120" i="1"/>
  <c r="EF54" i="1"/>
  <c r="DY54" i="1" s="1"/>
  <c r="BK54" i="1" s="1"/>
  <c r="EF65" i="1"/>
  <c r="DY65" i="1" s="1"/>
  <c r="BK65" i="1" s="1"/>
  <c r="EF55" i="1"/>
  <c r="DY55" i="1" s="1"/>
  <c r="BK55" i="1" s="1"/>
  <c r="EF66" i="1"/>
  <c r="DY66" i="1" s="1"/>
  <c r="BK66" i="1" s="1"/>
  <c r="EF67" i="1"/>
  <c r="DY67" i="1" s="1"/>
  <c r="BK67" i="1" s="1"/>
  <c r="EF68" i="1"/>
  <c r="DY68" i="1" s="1"/>
  <c r="BK68" i="1" s="1"/>
  <c r="EF69" i="1"/>
  <c r="DY69" i="1" s="1"/>
  <c r="BK69" i="1" s="1"/>
  <c r="EL135" i="1"/>
  <c r="EM135" i="1" s="1"/>
  <c r="EN135" i="1" s="1"/>
  <c r="EO135" i="1" s="1"/>
  <c r="EP135" i="1" s="1"/>
  <c r="EQ135" i="1" s="1"/>
  <c r="EM83" i="1"/>
  <c r="EN43" i="1"/>
  <c r="DR69" i="1" l="1"/>
  <c r="DR65" i="1"/>
  <c r="BQ54" i="1"/>
  <c r="EK69" i="1"/>
  <c r="EK55" i="1"/>
  <c r="BQ66" i="1"/>
  <c r="EK54" i="1"/>
  <c r="EK65" i="1"/>
  <c r="EK68" i="1"/>
  <c r="BQ67" i="1"/>
  <c r="EK66" i="1"/>
  <c r="EK67" i="1"/>
  <c r="BX55" i="1"/>
  <c r="CY55" i="1" s="1"/>
  <c r="BQ68" i="1"/>
  <c r="DG121" i="1"/>
  <c r="G121" i="1"/>
  <c r="A122" i="1"/>
  <c r="A123" i="2" s="1"/>
  <c r="AZ121" i="1"/>
  <c r="F121" i="1"/>
  <c r="BQ65" i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DR55" i="1"/>
  <c r="BQ69" i="1"/>
  <c r="BX69" i="1"/>
  <c r="BQ55" i="1"/>
  <c r="DR68" i="1"/>
  <c r="EN83" i="1"/>
  <c r="EO43" i="1"/>
  <c r="ET55" i="1" l="1"/>
  <c r="ET69" i="1"/>
  <c r="ET65" i="1"/>
  <c r="ET68" i="1"/>
  <c r="CW54" i="1"/>
  <c r="ET54" i="1"/>
  <c r="CW67" i="1"/>
  <c r="ET67" i="1"/>
  <c r="CW66" i="1"/>
  <c r="ET66" i="1"/>
  <c r="BR68" i="1"/>
  <c r="BR66" i="1"/>
  <c r="CW68" i="1"/>
  <c r="BR67" i="1"/>
  <c r="CW55" i="1"/>
  <c r="BR55" i="1"/>
  <c r="CW65" i="1"/>
  <c r="CW69" i="1"/>
  <c r="BR69" i="1"/>
  <c r="DG122" i="1"/>
  <c r="F122" i="1"/>
  <c r="A123" i="1"/>
  <c r="A124" i="2" s="1"/>
  <c r="AZ122" i="1"/>
  <c r="G122" i="1"/>
  <c r="BY69" i="1"/>
  <c r="BY55" i="1"/>
  <c r="BY66" i="1"/>
  <c r="BY68" i="1"/>
  <c r="BY67" i="1"/>
  <c r="CY66" i="1"/>
  <c r="CZ67" i="1" s="1"/>
  <c r="CZ55" i="1"/>
  <c r="CY69" i="1"/>
  <c r="CZ69" i="1" s="1"/>
  <c r="CZ68" i="1"/>
  <c r="EO83" i="1"/>
  <c r="EP43" i="1"/>
  <c r="DG123" i="1" l="1"/>
  <c r="A124" i="1"/>
  <c r="A125" i="2" s="1"/>
  <c r="AZ123" i="1"/>
  <c r="F123" i="1"/>
  <c r="G123" i="1"/>
  <c r="CZ66" i="1"/>
  <c r="EQ43" i="1"/>
  <c r="EP83" i="1"/>
  <c r="DG124" i="1" l="1"/>
  <c r="A125" i="1"/>
  <c r="A126" i="2" s="1"/>
  <c r="AZ124" i="1"/>
  <c r="F124" i="1"/>
  <c r="G124" i="1"/>
  <c r="EQ83" i="1"/>
  <c r="DG125" i="1" l="1"/>
  <c r="A126" i="1"/>
  <c r="A127" i="2" s="1"/>
  <c r="AZ125" i="1"/>
  <c r="G125" i="1"/>
  <c r="F125" i="1"/>
  <c r="F4" i="1"/>
  <c r="DG126" i="1" l="1"/>
  <c r="A127" i="1"/>
  <c r="A128" i="2" s="1"/>
  <c r="AZ126" i="1"/>
  <c r="F126" i="1"/>
  <c r="G126" i="1"/>
  <c r="A5" i="1"/>
  <c r="D102" i="2"/>
  <c r="E75" i="2"/>
  <c r="U173" i="2"/>
  <c r="N68" i="2"/>
  <c r="P174" i="2"/>
  <c r="K77" i="2"/>
  <c r="U143" i="2"/>
  <c r="W63" i="2"/>
  <c r="U163" i="2"/>
  <c r="O98" i="2"/>
  <c r="N67" i="2"/>
  <c r="W53" i="2"/>
  <c r="N182" i="2"/>
  <c r="H90" i="2"/>
  <c r="H69" i="2"/>
  <c r="T138" i="2"/>
  <c r="E168" i="2"/>
  <c r="X102" i="2"/>
  <c r="U156" i="2"/>
  <c r="V141" i="2"/>
  <c r="T76" i="2"/>
  <c r="X158" i="2"/>
  <c r="S107" i="2"/>
  <c r="V153" i="2"/>
  <c r="J162" i="2"/>
  <c r="B95" i="2"/>
  <c r="F96" i="2"/>
  <c r="B88" i="2"/>
  <c r="X96" i="2"/>
  <c r="W99" i="2"/>
  <c r="I99" i="2"/>
  <c r="H168" i="2"/>
  <c r="L175" i="2"/>
  <c r="R92" i="2"/>
  <c r="X162" i="2"/>
  <c r="U5" i="2"/>
  <c r="T146" i="2"/>
  <c r="I168" i="2"/>
  <c r="U179" i="2"/>
  <c r="H172" i="2"/>
  <c r="I164" i="2"/>
  <c r="T111" i="2"/>
  <c r="O74" i="2"/>
  <c r="L92" i="2"/>
  <c r="B97" i="2"/>
  <c r="V140" i="2"/>
  <c r="S161" i="2"/>
  <c r="U151" i="2"/>
  <c r="Q106" i="2"/>
  <c r="V139" i="2"/>
  <c r="B75" i="2"/>
  <c r="X146" i="2"/>
  <c r="X89" i="2"/>
  <c r="T63" i="2"/>
  <c r="X86" i="2"/>
  <c r="D107" i="2"/>
  <c r="C182" i="2"/>
  <c r="W69" i="2"/>
  <c r="Q163" i="2"/>
  <c r="X148" i="2"/>
  <c r="K78" i="2"/>
  <c r="S74" i="2"/>
  <c r="W160" i="2"/>
  <c r="N166" i="2"/>
  <c r="T152" i="2"/>
  <c r="S70" i="2"/>
  <c r="P90" i="2"/>
  <c r="H75" i="2"/>
  <c r="M167" i="2"/>
  <c r="I159" i="2"/>
  <c r="L69" i="2"/>
  <c r="D164" i="2"/>
  <c r="U88" i="2"/>
  <c r="J181" i="2"/>
  <c r="O176" i="2"/>
  <c r="J103" i="2"/>
  <c r="V60" i="2"/>
  <c r="W46" i="2"/>
  <c r="V70" i="2"/>
  <c r="N102" i="2"/>
  <c r="X168" i="2"/>
  <c r="S77" i="2"/>
  <c r="L162" i="2"/>
  <c r="D165" i="2"/>
  <c r="L169" i="2"/>
  <c r="P112" i="2"/>
  <c r="F92" i="2"/>
  <c r="S99" i="2"/>
  <c r="L179" i="2"/>
  <c r="I107" i="2"/>
  <c r="Q98" i="2"/>
  <c r="W168" i="2"/>
  <c r="L182" i="2"/>
  <c r="F76" i="2"/>
  <c r="T142" i="2"/>
  <c r="V5" i="2"/>
  <c r="V77" i="2"/>
  <c r="V47" i="2"/>
  <c r="W77" i="2"/>
  <c r="J102" i="2"/>
  <c r="I95" i="2"/>
  <c r="O160" i="2"/>
  <c r="I91" i="2"/>
  <c r="C176" i="2"/>
  <c r="L170" i="2"/>
  <c r="V145" i="2"/>
  <c r="U168" i="2"/>
  <c r="M99" i="2"/>
  <c r="H92" i="2"/>
  <c r="C94" i="2"/>
  <c r="B68" i="2"/>
  <c r="T93" i="2"/>
  <c r="E161" i="2"/>
  <c r="D103" i="2"/>
  <c r="H115" i="2"/>
  <c r="N71" i="2"/>
  <c r="W170" i="2"/>
  <c r="B163" i="2"/>
  <c r="F72" i="2"/>
  <c r="V89" i="2"/>
  <c r="T65" i="2"/>
  <c r="W151" i="2"/>
  <c r="M171" i="2"/>
  <c r="L176" i="2"/>
  <c r="M108" i="2"/>
  <c r="C165" i="2"/>
  <c r="V166" i="2"/>
  <c r="G89" i="2"/>
  <c r="R163" i="2"/>
  <c r="G176" i="2"/>
  <c r="W159" i="2"/>
  <c r="L184" i="2"/>
  <c r="X163" i="2"/>
  <c r="O79" i="2"/>
  <c r="H99" i="2"/>
  <c r="M94" i="2"/>
  <c r="G111" i="2"/>
  <c r="V169" i="2"/>
  <c r="X92" i="2"/>
  <c r="P161" i="2"/>
  <c r="J184" i="2"/>
  <c r="U65" i="2"/>
  <c r="B166" i="2"/>
  <c r="Q67" i="2"/>
  <c r="N163" i="2"/>
  <c r="M97" i="2"/>
  <c r="K93" i="2"/>
  <c r="J173" i="2"/>
  <c r="E108" i="2"/>
  <c r="L70" i="2"/>
  <c r="P167" i="2"/>
  <c r="E89" i="2"/>
  <c r="M67" i="2"/>
  <c r="E176" i="2"/>
  <c r="N160" i="2"/>
  <c r="T159" i="2"/>
  <c r="V106" i="2"/>
  <c r="T158" i="2"/>
  <c r="C92" i="2"/>
  <c r="U75" i="2"/>
  <c r="N165" i="2"/>
  <c r="D162" i="2"/>
  <c r="V163" i="2"/>
  <c r="S163" i="2"/>
  <c r="T144" i="2"/>
  <c r="V87" i="2"/>
  <c r="U60" i="2"/>
  <c r="T141" i="2"/>
  <c r="Q78" i="2"/>
  <c r="O111" i="2"/>
  <c r="U145" i="2"/>
  <c r="M96" i="2"/>
  <c r="B111" i="2"/>
  <c r="Q95" i="2"/>
  <c r="B90" i="2"/>
  <c r="X76" i="2"/>
  <c r="C99" i="2"/>
  <c r="G185" i="2"/>
  <c r="V147" i="2"/>
  <c r="X97" i="2"/>
  <c r="O91" i="2"/>
  <c r="T52" i="2"/>
  <c r="D110" i="2"/>
  <c r="R74" i="2"/>
  <c r="T50" i="2"/>
  <c r="Q73" i="2"/>
  <c r="N96" i="2"/>
  <c r="X73" i="2"/>
  <c r="D79" i="2"/>
  <c r="U158" i="2"/>
  <c r="V76" i="2"/>
  <c r="N173" i="2"/>
  <c r="E162" i="2"/>
  <c r="Q113" i="2"/>
  <c r="V94" i="2"/>
  <c r="G74" i="2"/>
  <c r="X77" i="2"/>
  <c r="U62" i="2"/>
  <c r="H165" i="2"/>
  <c r="D72" i="2"/>
  <c r="I111" i="2"/>
  <c r="C91" i="2"/>
  <c r="H72" i="2"/>
  <c r="X90" i="2"/>
  <c r="W55" i="2"/>
  <c r="E184" i="2"/>
  <c r="U170" i="2"/>
  <c r="B180" i="2"/>
  <c r="F106" i="2"/>
  <c r="Q107" i="2"/>
  <c r="W155" i="2"/>
  <c r="X88" i="2"/>
  <c r="X151" i="2"/>
  <c r="Q74" i="2"/>
  <c r="W139" i="2"/>
  <c r="R91" i="2"/>
  <c r="F88" i="2"/>
  <c r="Q167" i="2"/>
  <c r="X181" i="2"/>
  <c r="H164" i="2"/>
  <c r="V149" i="2"/>
  <c r="J74" i="2"/>
  <c r="X72" i="2"/>
  <c r="Q77" i="2"/>
  <c r="N172" i="2"/>
  <c r="J165" i="2"/>
  <c r="W103" i="2"/>
  <c r="X114" i="2"/>
  <c r="J179" i="2"/>
  <c r="J68" i="2"/>
  <c r="R170" i="2"/>
  <c r="I75" i="2"/>
  <c r="H174" i="2"/>
  <c r="O167" i="2"/>
  <c r="R162" i="2"/>
  <c r="Q175" i="2"/>
  <c r="S169" i="2"/>
  <c r="P168" i="2"/>
  <c r="U107" i="2"/>
  <c r="E160" i="2"/>
  <c r="I160" i="2"/>
  <c r="T49" i="2"/>
  <c r="S172" i="2"/>
  <c r="T100" i="2"/>
  <c r="X156" i="2"/>
  <c r="X68" i="2"/>
  <c r="P89" i="2"/>
  <c r="C70" i="2"/>
  <c r="T145" i="2"/>
  <c r="G69" i="2"/>
  <c r="L165" i="2"/>
  <c r="V107" i="2"/>
  <c r="M68" i="2"/>
  <c r="L79" i="2"/>
  <c r="U150" i="2"/>
  <c r="H177" i="2"/>
  <c r="E167" i="2"/>
  <c r="G171" i="2"/>
  <c r="P166" i="2"/>
  <c r="G102" i="2"/>
  <c r="K162" i="2"/>
  <c r="P92" i="2"/>
  <c r="L90" i="2"/>
  <c r="E95" i="2"/>
  <c r="C88" i="2"/>
  <c r="H76" i="2"/>
  <c r="W92" i="2"/>
  <c r="S108" i="2"/>
  <c r="K97" i="2"/>
  <c r="U56" i="2"/>
  <c r="W52" i="2"/>
  <c r="T89" i="2"/>
  <c r="Q162" i="2"/>
  <c r="L74" i="2"/>
  <c r="Q102" i="2"/>
  <c r="V148" i="2"/>
  <c r="W165" i="2"/>
  <c r="O170" i="2"/>
  <c r="G71" i="2"/>
  <c r="M93" i="2"/>
  <c r="T5" i="2"/>
  <c r="T108" i="2"/>
  <c r="V59" i="2"/>
  <c r="N181" i="2"/>
  <c r="T102" i="2"/>
  <c r="O162" i="2"/>
  <c r="J98" i="2"/>
  <c r="U95" i="2"/>
  <c r="T105" i="2"/>
  <c r="B94" i="2"/>
  <c r="U155" i="2"/>
  <c r="I163" i="2"/>
  <c r="D91" i="2"/>
  <c r="W65" i="2"/>
  <c r="X71" i="2"/>
  <c r="B69" i="2"/>
  <c r="M69" i="2"/>
  <c r="B167" i="2"/>
  <c r="R106" i="2"/>
  <c r="X74" i="2"/>
  <c r="B112" i="2"/>
  <c r="G165" i="2"/>
  <c r="L68" i="2"/>
  <c r="V161" i="2"/>
  <c r="W94" i="2"/>
  <c r="J163" i="2"/>
  <c r="X154" i="2"/>
  <c r="Q181" i="2"/>
  <c r="J161" i="2"/>
  <c r="J168" i="2"/>
  <c r="V69" i="2"/>
  <c r="K79" i="2"/>
  <c r="T86" i="2"/>
  <c r="W144" i="2"/>
  <c r="O96" i="2"/>
  <c r="U78" i="2"/>
  <c r="X51" i="2"/>
  <c r="F183" i="2"/>
  <c r="X60" i="2"/>
  <c r="B173" i="2"/>
  <c r="N110" i="2"/>
  <c r="E101" i="2"/>
  <c r="D166" i="2"/>
  <c r="M91" i="2"/>
  <c r="P172" i="2"/>
  <c r="T68" i="2"/>
  <c r="T99" i="2"/>
  <c r="D98" i="2"/>
  <c r="U167" i="2"/>
  <c r="T90" i="2"/>
  <c r="M170" i="2"/>
  <c r="O164" i="2"/>
  <c r="X169" i="2"/>
  <c r="K80" i="2"/>
  <c r="I69" i="2"/>
  <c r="N91" i="2"/>
  <c r="K180" i="2"/>
  <c r="W176" i="2"/>
  <c r="D183" i="2"/>
  <c r="F68" i="2"/>
  <c r="X56" i="2"/>
  <c r="T70" i="2"/>
  <c r="W138" i="2"/>
  <c r="F180" i="2"/>
  <c r="R95" i="2"/>
  <c r="L180" i="2"/>
  <c r="R172" i="2"/>
  <c r="N73" i="2"/>
  <c r="U184" i="2"/>
  <c r="F102" i="2"/>
  <c r="U73" i="2"/>
  <c r="I100" i="2"/>
  <c r="V86" i="2"/>
  <c r="C168" i="2"/>
  <c r="H176" i="2"/>
  <c r="E164" i="2"/>
  <c r="M76" i="2"/>
  <c r="U111" i="2"/>
  <c r="W149" i="2"/>
  <c r="N77" i="2"/>
  <c r="U46" i="2"/>
  <c r="K181" i="2"/>
  <c r="U161" i="2"/>
  <c r="L97" i="2"/>
  <c r="I88" i="2"/>
  <c r="U147" i="2"/>
  <c r="C75" i="2"/>
  <c r="P97" i="2"/>
  <c r="Q179" i="2"/>
  <c r="J69" i="2"/>
  <c r="X175" i="2"/>
  <c r="N179" i="2"/>
  <c r="K106" i="2"/>
  <c r="P184" i="2"/>
  <c r="T181" i="2"/>
  <c r="D186" i="2"/>
  <c r="R105" i="2"/>
  <c r="W91" i="2"/>
  <c r="B72" i="2"/>
  <c r="P102" i="2"/>
  <c r="E93" i="2"/>
  <c r="G73" i="2"/>
  <c r="Q76" i="2"/>
  <c r="Q75" i="2"/>
  <c r="M92" i="2"/>
  <c r="H100" i="2"/>
  <c r="C68" i="2"/>
  <c r="D100" i="2"/>
  <c r="T95" i="2"/>
  <c r="N109" i="2"/>
  <c r="N171" i="2"/>
  <c r="D179" i="2"/>
  <c r="P94" i="2"/>
  <c r="L76" i="2"/>
  <c r="E183" i="2"/>
  <c r="D67" i="2"/>
  <c r="S167" i="2"/>
  <c r="L93" i="2"/>
  <c r="C167" i="2"/>
  <c r="U174" i="2"/>
  <c r="H71" i="2"/>
  <c r="G70" i="2"/>
  <c r="N175" i="2"/>
  <c r="X143" i="2"/>
  <c r="B169" i="2"/>
  <c r="F108" i="2"/>
  <c r="S113" i="2"/>
  <c r="S164" i="2"/>
  <c r="X64" i="2"/>
  <c r="M106" i="2"/>
  <c r="D99" i="2"/>
  <c r="W97" i="2"/>
  <c r="I89" i="2"/>
  <c r="I182" i="2"/>
  <c r="U49" i="2"/>
  <c r="B160" i="2"/>
  <c r="W71" i="2"/>
  <c r="V159" i="2"/>
  <c r="J174" i="2"/>
  <c r="S174" i="2"/>
  <c r="F170" i="2"/>
  <c r="W50" i="2"/>
  <c r="C73" i="2"/>
  <c r="D70" i="2"/>
  <c r="K182" i="2"/>
  <c r="R107" i="2"/>
  <c r="F177" i="2"/>
  <c r="M70" i="2"/>
  <c r="T166" i="2"/>
  <c r="G68" i="2"/>
  <c r="D94" i="2"/>
  <c r="L80" i="2"/>
  <c r="V154" i="2"/>
  <c r="V102" i="2"/>
  <c r="B161" i="2"/>
  <c r="V162" i="2"/>
  <c r="R169" i="2"/>
  <c r="I175" i="2"/>
  <c r="T147" i="2"/>
  <c r="B165" i="2"/>
  <c r="S75" i="2"/>
  <c r="K76" i="2"/>
  <c r="U102" i="2"/>
  <c r="R73" i="2"/>
  <c r="K165" i="2"/>
  <c r="H178" i="2"/>
  <c r="X94" i="2"/>
  <c r="V115" i="2"/>
  <c r="U187" i="2"/>
  <c r="C104" i="2"/>
  <c r="L160" i="2"/>
  <c r="T155" i="2"/>
  <c r="W73" i="2"/>
  <c r="K169" i="2"/>
  <c r="N100" i="2"/>
  <c r="D93" i="2"/>
  <c r="U114" i="2"/>
  <c r="P183" i="2"/>
  <c r="E112" i="2"/>
  <c r="Q114" i="2"/>
  <c r="X149" i="2"/>
  <c r="J89" i="2"/>
  <c r="F111" i="2"/>
  <c r="D71" i="2"/>
  <c r="K116" i="2"/>
  <c r="D172" i="2"/>
  <c r="Q68" i="2"/>
  <c r="K98" i="2"/>
  <c r="Q171" i="2"/>
  <c r="X155" i="2"/>
  <c r="J94" i="2"/>
  <c r="H111" i="2"/>
  <c r="G159" i="2"/>
  <c r="W59" i="2"/>
  <c r="Q165" i="2"/>
  <c r="O102" i="2"/>
  <c r="G80" i="2"/>
  <c r="R75" i="2"/>
  <c r="I187" i="2"/>
  <c r="H163" i="2"/>
  <c r="F187" i="2"/>
  <c r="E92" i="2"/>
  <c r="I80" i="2"/>
  <c r="K91" i="2"/>
  <c r="N164" i="2"/>
  <c r="T66" i="2"/>
  <c r="X55" i="2"/>
  <c r="J170" i="2"/>
  <c r="O70" i="2"/>
  <c r="D68" i="2"/>
  <c r="B184" i="2"/>
  <c r="F80" i="2"/>
  <c r="X113" i="2"/>
  <c r="W89" i="2"/>
  <c r="E105" i="2"/>
  <c r="T113" i="2"/>
  <c r="O186" i="2"/>
  <c r="V182" i="2"/>
  <c r="F182" i="2"/>
  <c r="W181" i="2"/>
  <c r="F99" i="2"/>
  <c r="C105" i="2"/>
  <c r="K113" i="2"/>
  <c r="P69" i="2"/>
  <c r="X176" i="2"/>
  <c r="V101" i="2"/>
  <c r="U61" i="2"/>
  <c r="N99" i="2"/>
  <c r="H67" i="2"/>
  <c r="U77" i="2"/>
  <c r="E99" i="2"/>
  <c r="Q69" i="2"/>
  <c r="V54" i="2"/>
  <c r="E94" i="2"/>
  <c r="T170" i="2"/>
  <c r="P104" i="2"/>
  <c r="G95" i="2"/>
  <c r="V99" i="2"/>
  <c r="R171" i="2"/>
  <c r="T175" i="2"/>
  <c r="M77" i="2"/>
  <c r="C173" i="2"/>
  <c r="W180" i="2"/>
  <c r="V157" i="2"/>
  <c r="C101" i="2"/>
  <c r="B67" i="2"/>
  <c r="P160" i="2"/>
  <c r="S175" i="2"/>
  <c r="S106" i="2"/>
  <c r="V151" i="2"/>
  <c r="O159" i="2"/>
  <c r="X170" i="2"/>
  <c r="H93" i="2"/>
  <c r="O103" i="2"/>
  <c r="L164" i="2"/>
  <c r="I169" i="2"/>
  <c r="O171" i="2"/>
  <c r="N98" i="2"/>
  <c r="Q173" i="2"/>
  <c r="X65" i="2"/>
  <c r="B113" i="2"/>
  <c r="W162" i="2"/>
  <c r="X147" i="2"/>
  <c r="O104" i="2"/>
  <c r="H97" i="2"/>
  <c r="C93" i="2"/>
  <c r="L102" i="2"/>
  <c r="P98" i="2"/>
  <c r="W74" i="2"/>
  <c r="O114" i="2"/>
  <c r="I72" i="2"/>
  <c r="R175" i="2"/>
  <c r="T46" i="2"/>
  <c r="T101" i="2"/>
  <c r="U142" i="2"/>
  <c r="R110" i="2"/>
  <c r="U69" i="2"/>
  <c r="X100" i="2"/>
  <c r="H160" i="2"/>
  <c r="T72" i="2"/>
  <c r="S101" i="2"/>
  <c r="R88" i="2"/>
  <c r="D159" i="2"/>
  <c r="E97" i="2"/>
  <c r="P107" i="2"/>
  <c r="G72" i="2"/>
  <c r="G106" i="2"/>
  <c r="J96" i="2"/>
  <c r="L106" i="2"/>
  <c r="U53" i="2"/>
  <c r="J99" i="2"/>
  <c r="W66" i="2"/>
  <c r="L67" i="2"/>
  <c r="M159" i="2"/>
  <c r="G92" i="2"/>
  <c r="V170" i="2"/>
  <c r="V100" i="2"/>
  <c r="U153" i="2"/>
  <c r="K109" i="2"/>
  <c r="O101" i="2"/>
  <c r="J100" i="2"/>
  <c r="U52" i="2"/>
  <c r="D167" i="2"/>
  <c r="D101" i="2"/>
  <c r="G117" i="2"/>
  <c r="S181" i="2"/>
  <c r="S100" i="2"/>
  <c r="K70" i="2"/>
  <c r="X101" i="2"/>
  <c r="V78" i="2"/>
  <c r="G187" i="2"/>
  <c r="J172" i="2"/>
  <c r="C78" i="2"/>
  <c r="D169" i="2"/>
  <c r="W141" i="2"/>
  <c r="S177" i="2"/>
  <c r="T62" i="2"/>
  <c r="E70" i="2"/>
  <c r="J113" i="2"/>
  <c r="B92" i="2"/>
  <c r="V90" i="2"/>
  <c r="U64" i="2"/>
  <c r="P113" i="2"/>
  <c r="M177" i="2"/>
  <c r="M169" i="2"/>
  <c r="U67" i="2"/>
  <c r="K160" i="2"/>
  <c r="V155" i="2"/>
  <c r="M161" i="2"/>
  <c r="X50" i="2"/>
  <c r="E113" i="2"/>
  <c r="F113" i="2"/>
  <c r="V66" i="2"/>
  <c r="C103" i="2"/>
  <c r="Q89" i="2"/>
  <c r="P182" i="2"/>
  <c r="G170" i="2"/>
  <c r="O108" i="2"/>
  <c r="I112" i="2"/>
  <c r="S162" i="2"/>
  <c r="G78" i="2"/>
  <c r="R112" i="2"/>
  <c r="E180" i="2"/>
  <c r="F107" i="2"/>
  <c r="T47" i="2"/>
  <c r="S160" i="2"/>
  <c r="U154" i="2"/>
  <c r="Q80" i="2"/>
  <c r="O67" i="2"/>
  <c r="V150" i="2"/>
  <c r="M180" i="2"/>
  <c r="E73" i="2"/>
  <c r="I106" i="2"/>
  <c r="W75" i="2"/>
  <c r="S94" i="2"/>
  <c r="Q174" i="2"/>
  <c r="L113" i="2"/>
  <c r="F178" i="2"/>
  <c r="U94" i="2"/>
  <c r="H162" i="2"/>
  <c r="M174" i="2"/>
  <c r="W104" i="2"/>
  <c r="W102" i="2"/>
  <c r="V93" i="2"/>
  <c r="R77" i="2"/>
  <c r="J101" i="2"/>
  <c r="U176" i="2"/>
  <c r="K172" i="2"/>
  <c r="E67" i="2"/>
  <c r="E163" i="2"/>
  <c r="S168" i="2"/>
  <c r="K100" i="2"/>
  <c r="X61" i="2"/>
  <c r="T173" i="2"/>
  <c r="G90" i="2"/>
  <c r="L89" i="2"/>
  <c r="U70" i="2"/>
  <c r="N104" i="2"/>
  <c r="U106" i="2"/>
  <c r="U118" i="2"/>
  <c r="H181" i="2"/>
  <c r="O100" i="2"/>
  <c r="O165" i="2"/>
  <c r="W67" i="2"/>
  <c r="X109" i="2"/>
  <c r="R179" i="2"/>
  <c r="W158" i="2"/>
  <c r="W54" i="2"/>
  <c r="B106" i="2"/>
  <c r="F121" i="2"/>
  <c r="V142" i="2"/>
  <c r="H68" i="2"/>
  <c r="J107" i="2"/>
  <c r="G169" i="2"/>
  <c r="P173" i="2"/>
  <c r="L99" i="2"/>
  <c r="G190" i="2"/>
  <c r="T177" i="2"/>
  <c r="E187" i="2"/>
  <c r="S116" i="2"/>
  <c r="U91" i="2"/>
  <c r="L188" i="2"/>
  <c r="L72" i="2"/>
  <c r="S97" i="2"/>
  <c r="V63" i="2"/>
  <c r="P93" i="2"/>
  <c r="K107" i="2"/>
  <c r="F89" i="2"/>
  <c r="B182" i="2"/>
  <c r="H98" i="2"/>
  <c r="L100" i="2"/>
  <c r="E165" i="2"/>
  <c r="F98" i="2"/>
  <c r="E91" i="2"/>
  <c r="Q172" i="2"/>
  <c r="J76" i="2"/>
  <c r="N176" i="2"/>
  <c r="D96" i="2"/>
  <c r="H113" i="2"/>
  <c r="J73" i="2"/>
  <c r="D97" i="2"/>
  <c r="W154" i="2"/>
  <c r="O88" i="2"/>
  <c r="Q180" i="2"/>
  <c r="X177" i="2"/>
  <c r="U57" i="2"/>
  <c r="N112" i="2"/>
  <c r="M163" i="2"/>
  <c r="V143" i="2"/>
  <c r="F109" i="2"/>
  <c r="X62" i="2"/>
  <c r="K75" i="2"/>
  <c r="L163" i="2"/>
  <c r="T157" i="2"/>
  <c r="N178" i="2"/>
  <c r="T140" i="2"/>
  <c r="O177" i="2"/>
  <c r="G160" i="2"/>
  <c r="P96" i="2"/>
  <c r="W146" i="2"/>
  <c r="C180" i="2"/>
  <c r="W96" i="2"/>
  <c r="P175" i="2"/>
  <c r="V156" i="2"/>
  <c r="F163" i="2"/>
  <c r="C166" i="2"/>
  <c r="D108" i="2"/>
  <c r="B80" i="2"/>
  <c r="C161" i="2"/>
  <c r="N72" i="2"/>
  <c r="C106" i="2"/>
  <c r="T92" i="2"/>
  <c r="C181" i="2"/>
  <c r="B71" i="2"/>
  <c r="V62" i="2"/>
  <c r="V103" i="2"/>
  <c r="I70" i="2"/>
  <c r="J97" i="2"/>
  <c r="L78" i="2"/>
  <c r="G96" i="2"/>
  <c r="O105" i="2"/>
  <c r="I103" i="2"/>
  <c r="B177" i="2"/>
  <c r="V91" i="2"/>
  <c r="L173" i="2"/>
  <c r="Q160" i="2"/>
  <c r="O169" i="2"/>
  <c r="O168" i="2"/>
  <c r="T171" i="2"/>
  <c r="X80" i="2"/>
  <c r="L108" i="2"/>
  <c r="L178" i="2"/>
  <c r="J116" i="2"/>
  <c r="H112" i="2"/>
  <c r="I71" i="2"/>
  <c r="T165" i="2"/>
  <c r="B162" i="2"/>
  <c r="N93" i="2"/>
  <c r="H105" i="2"/>
  <c r="I74" i="2"/>
  <c r="K161" i="2"/>
  <c r="P73" i="2"/>
  <c r="R96" i="2"/>
  <c r="K72" i="2"/>
  <c r="B171" i="2"/>
  <c r="M101" i="2"/>
  <c r="R78" i="2"/>
  <c r="T67" i="2"/>
  <c r="H106" i="2"/>
  <c r="U108" i="2"/>
  <c r="P185" i="2"/>
  <c r="J106" i="2"/>
  <c r="V110" i="2"/>
  <c r="P162" i="2"/>
  <c r="J92" i="2"/>
  <c r="W58" i="2"/>
  <c r="M116" i="2"/>
  <c r="I188" i="2"/>
  <c r="M162" i="2"/>
  <c r="R69" i="2"/>
  <c r="U90" i="2"/>
  <c r="B159" i="2"/>
  <c r="D90" i="2"/>
  <c r="V144" i="2"/>
  <c r="S69" i="2"/>
  <c r="K170" i="2"/>
  <c r="D160" i="2"/>
  <c r="U71" i="2"/>
  <c r="Q108" i="2"/>
  <c r="E72" i="2"/>
  <c r="Q72" i="2"/>
  <c r="P176" i="2"/>
  <c r="T64" i="2"/>
  <c r="W185" i="2"/>
  <c r="N170" i="2"/>
  <c r="L166" i="2"/>
  <c r="B99" i="2"/>
  <c r="N174" i="2"/>
  <c r="X115" i="2"/>
  <c r="X110" i="2"/>
  <c r="G109" i="2"/>
  <c r="F120" i="2"/>
  <c r="H104" i="2"/>
  <c r="L107" i="2"/>
  <c r="K187" i="2"/>
  <c r="M74" i="2"/>
  <c r="X161" i="2"/>
  <c r="D112" i="2"/>
  <c r="T78" i="2"/>
  <c r="U171" i="2"/>
  <c r="U105" i="2"/>
  <c r="V113" i="2"/>
  <c r="W56" i="2"/>
  <c r="P165" i="2"/>
  <c r="E68" i="2"/>
  <c r="L172" i="2"/>
  <c r="M165" i="2"/>
  <c r="U141" i="2"/>
  <c r="H103" i="2"/>
  <c r="V183" i="2"/>
  <c r="D163" i="2"/>
  <c r="H170" i="2"/>
  <c r="E178" i="2"/>
  <c r="X91" i="2"/>
  <c r="F169" i="2"/>
  <c r="L96" i="2"/>
  <c r="J108" i="2"/>
  <c r="K89" i="2"/>
  <c r="W68" i="2"/>
  <c r="T143" i="2"/>
  <c r="U51" i="2"/>
  <c r="V46" i="2"/>
  <c r="I165" i="2"/>
  <c r="O180" i="2"/>
  <c r="D88" i="2"/>
  <c r="V79" i="2"/>
  <c r="D114" i="2"/>
  <c r="F93" i="2"/>
  <c r="L103" i="2"/>
  <c r="G162" i="2"/>
  <c r="J159" i="2"/>
  <c r="S92" i="2"/>
  <c r="T79" i="2"/>
  <c r="X179" i="2"/>
  <c r="I171" i="2"/>
  <c r="S159" i="2"/>
  <c r="H80" i="2"/>
  <c r="I178" i="2"/>
  <c r="L105" i="2"/>
  <c r="W157" i="2"/>
  <c r="U172" i="2"/>
  <c r="C72" i="2"/>
  <c r="X165" i="2"/>
  <c r="K178" i="2"/>
  <c r="X5" i="2"/>
  <c r="D176" i="2"/>
  <c r="M88" i="2"/>
  <c r="V55" i="2"/>
  <c r="O71" i="2"/>
  <c r="K103" i="2"/>
  <c r="P70" i="2"/>
  <c r="G94" i="2"/>
  <c r="R98" i="2"/>
  <c r="R164" i="2"/>
  <c r="F77" i="2"/>
  <c r="N92" i="2"/>
  <c r="T164" i="2"/>
  <c r="M114" i="2"/>
  <c r="C107" i="2"/>
  <c r="H175" i="2"/>
  <c r="X150" i="2"/>
  <c r="V49" i="2"/>
  <c r="W109" i="2"/>
  <c r="J80" i="2"/>
  <c r="O95" i="2"/>
  <c r="F73" i="2"/>
  <c r="N95" i="2"/>
  <c r="S71" i="2"/>
  <c r="P78" i="2"/>
  <c r="F78" i="2"/>
  <c r="T74" i="2"/>
  <c r="X47" i="2"/>
  <c r="Q183" i="2"/>
  <c r="I73" i="2"/>
  <c r="B183" i="2"/>
  <c r="X111" i="2"/>
  <c r="U164" i="2"/>
  <c r="L94" i="2"/>
  <c r="S115" i="2"/>
  <c r="R104" i="2"/>
  <c r="M90" i="2"/>
  <c r="I108" i="2"/>
  <c r="F164" i="2"/>
  <c r="Q99" i="2"/>
  <c r="W47" i="2"/>
  <c r="E179" i="2"/>
  <c r="W98" i="2"/>
  <c r="B78" i="2"/>
  <c r="X93" i="2"/>
  <c r="Q100" i="2"/>
  <c r="M72" i="2"/>
  <c r="M95" i="2"/>
  <c r="V168" i="2"/>
  <c r="R79" i="2"/>
  <c r="I104" i="2"/>
  <c r="P164" i="2"/>
  <c r="Q177" i="2"/>
  <c r="T56" i="2"/>
  <c r="O80" i="2"/>
  <c r="U103" i="2"/>
  <c r="W76" i="2"/>
  <c r="U63" i="2"/>
  <c r="X138" i="2"/>
  <c r="W88" i="2"/>
  <c r="E100" i="2"/>
  <c r="K163" i="2"/>
  <c r="B174" i="2"/>
  <c r="I79" i="2"/>
  <c r="D117" i="2"/>
  <c r="B104" i="2"/>
  <c r="B179" i="2"/>
  <c r="P121" i="2"/>
  <c r="X121" i="2"/>
  <c r="K179" i="2"/>
  <c r="C98" i="2"/>
  <c r="X141" i="2"/>
  <c r="N168" i="2"/>
  <c r="M79" i="2"/>
  <c r="S188" i="2"/>
  <c r="V98" i="2"/>
  <c r="E119" i="2"/>
  <c r="E177" i="2"/>
  <c r="X184" i="2"/>
  <c r="E189" i="2"/>
  <c r="K108" i="2"/>
  <c r="S93" i="2"/>
  <c r="B73" i="2"/>
  <c r="N69" i="2"/>
  <c r="X185" i="2"/>
  <c r="T149" i="2"/>
  <c r="R90" i="2"/>
  <c r="B74" i="2"/>
  <c r="U92" i="2"/>
  <c r="L75" i="2"/>
  <c r="V68" i="2"/>
  <c r="D80" i="2"/>
  <c r="O78" i="2"/>
  <c r="T96" i="2"/>
  <c r="I161" i="2"/>
  <c r="F166" i="2"/>
  <c r="I114" i="2"/>
  <c r="C74" i="2"/>
  <c r="R159" i="2"/>
  <c r="J71" i="2"/>
  <c r="P67" i="2"/>
  <c r="U166" i="2"/>
  <c r="U76" i="2"/>
  <c r="K112" i="2"/>
  <c r="X87" i="2"/>
  <c r="E186" i="2"/>
  <c r="I68" i="2"/>
  <c r="O110" i="2"/>
  <c r="O113" i="2"/>
  <c r="T98" i="2"/>
  <c r="R178" i="2"/>
  <c r="K74" i="2"/>
  <c r="T190" i="2"/>
  <c r="J118" i="2"/>
  <c r="N94" i="2"/>
  <c r="K122" i="2"/>
  <c r="M179" i="2"/>
  <c r="D184" i="2"/>
  <c r="U80" i="2"/>
  <c r="U50" i="2"/>
  <c r="T176" i="2"/>
  <c r="E90" i="2"/>
  <c r="W173" i="2"/>
  <c r="S184" i="2"/>
  <c r="H110" i="2"/>
  <c r="B114" i="2"/>
  <c r="V105" i="2"/>
  <c r="T55" i="2"/>
  <c r="V80" i="2"/>
  <c r="O109" i="2"/>
  <c r="S78" i="2"/>
  <c r="I94" i="2"/>
  <c r="X66" i="2"/>
  <c r="C162" i="2"/>
  <c r="E172" i="2"/>
  <c r="P100" i="2"/>
  <c r="K104" i="2"/>
  <c r="E118" i="2"/>
  <c r="C185" i="2"/>
  <c r="D75" i="2"/>
  <c r="C186" i="2"/>
  <c r="L161" i="2"/>
  <c r="G105" i="2"/>
  <c r="Q190" i="2"/>
  <c r="D181" i="2"/>
  <c r="M185" i="2"/>
  <c r="V187" i="2"/>
  <c r="S178" i="2"/>
  <c r="M183" i="2"/>
  <c r="K159" i="2"/>
  <c r="J160" i="2"/>
  <c r="D180" i="2"/>
  <c r="T184" i="2"/>
  <c r="B187" i="2"/>
  <c r="O92" i="2"/>
  <c r="P108" i="2"/>
  <c r="R70" i="2"/>
  <c r="S103" i="2"/>
  <c r="H96" i="2"/>
  <c r="U165" i="2"/>
  <c r="C108" i="2"/>
  <c r="E88" i="2"/>
  <c r="O161" i="2"/>
  <c r="H78" i="2"/>
  <c r="U104" i="2"/>
  <c r="Q161" i="2"/>
  <c r="U169" i="2"/>
  <c r="P187" i="2"/>
  <c r="F189" i="2"/>
  <c r="M109" i="2"/>
  <c r="V185" i="2"/>
  <c r="H173" i="2"/>
  <c r="X95" i="2"/>
  <c r="G110" i="2"/>
  <c r="R72" i="2"/>
  <c r="O97" i="2"/>
  <c r="X160" i="2"/>
  <c r="X69" i="2"/>
  <c r="T172" i="2"/>
  <c r="M75" i="2"/>
  <c r="Q111" i="2"/>
  <c r="M104" i="2"/>
  <c r="C113" i="2"/>
  <c r="V95" i="2"/>
  <c r="D170" i="2"/>
  <c r="U180" i="2"/>
  <c r="R102" i="2"/>
  <c r="O99" i="2"/>
  <c r="W182" i="2"/>
  <c r="K174" i="2"/>
  <c r="L98" i="2"/>
  <c r="G118" i="2"/>
  <c r="R167" i="2"/>
  <c r="F110" i="2"/>
  <c r="R190" i="2"/>
  <c r="K117" i="2"/>
  <c r="D119" i="2"/>
  <c r="U138" i="2"/>
  <c r="O112" i="2"/>
  <c r="E109" i="2"/>
  <c r="M102" i="2"/>
  <c r="V96" i="2"/>
  <c r="X171" i="2"/>
  <c r="V58" i="2"/>
  <c r="S104" i="2"/>
  <c r="I67" i="2"/>
  <c r="M98" i="2"/>
  <c r="K184" i="2"/>
  <c r="B91" i="2"/>
  <c r="B119" i="2"/>
  <c r="P72" i="2"/>
  <c r="Q109" i="2"/>
  <c r="F103" i="2"/>
  <c r="O174" i="2"/>
  <c r="J169" i="2"/>
  <c r="F188" i="2"/>
  <c r="X186" i="2"/>
  <c r="Q118" i="2"/>
  <c r="O187" i="2"/>
  <c r="J176" i="2"/>
  <c r="C178" i="2"/>
  <c r="I172" i="2"/>
  <c r="N105" i="2"/>
  <c r="N116" i="2"/>
  <c r="L110" i="2"/>
  <c r="T106" i="2"/>
  <c r="W190" i="2"/>
  <c r="E110" i="2"/>
  <c r="C110" i="2"/>
  <c r="E185" i="2"/>
  <c r="T153" i="2"/>
  <c r="I120" i="2"/>
  <c r="E190" i="2"/>
  <c r="U93" i="2"/>
  <c r="F175" i="2"/>
  <c r="W78" i="2"/>
  <c r="D121" i="2"/>
  <c r="Q103" i="2"/>
  <c r="G172" i="2"/>
  <c r="J78" i="2"/>
  <c r="R122" i="2"/>
  <c r="N114" i="2"/>
  <c r="P124" i="2"/>
  <c r="P74" i="2"/>
  <c r="P169" i="2"/>
  <c r="E169" i="2"/>
  <c r="N78" i="2"/>
  <c r="R108" i="2"/>
  <c r="V158" i="2"/>
  <c r="J175" i="2"/>
  <c r="R93" i="2"/>
  <c r="G120" i="2"/>
  <c r="E175" i="2"/>
  <c r="D69" i="2"/>
  <c r="D161" i="2"/>
  <c r="U117" i="2"/>
  <c r="J114" i="2"/>
  <c r="P178" i="2"/>
  <c r="T168" i="2"/>
  <c r="U181" i="2"/>
  <c r="R114" i="2"/>
  <c r="T116" i="2"/>
  <c r="B117" i="2"/>
  <c r="V114" i="2"/>
  <c r="M184" i="2"/>
  <c r="T180" i="2"/>
  <c r="M117" i="2"/>
  <c r="L91" i="2"/>
  <c r="V178" i="2"/>
  <c r="V48" i="2"/>
  <c r="P71" i="2"/>
  <c r="H187" i="2"/>
  <c r="W70" i="2"/>
  <c r="Q189" i="2"/>
  <c r="W112" i="2"/>
  <c r="T80" i="2"/>
  <c r="S102" i="2"/>
  <c r="V165" i="2"/>
  <c r="H73" i="2"/>
  <c r="R97" i="2"/>
  <c r="N106" i="2"/>
  <c r="L116" i="2"/>
  <c r="T114" i="2"/>
  <c r="X164" i="2"/>
  <c r="U140" i="2"/>
  <c r="J180" i="2"/>
  <c r="I189" i="2"/>
  <c r="M120" i="2"/>
  <c r="C77" i="2"/>
  <c r="T178" i="2"/>
  <c r="U116" i="2"/>
  <c r="T186" i="2"/>
  <c r="W95" i="2"/>
  <c r="T148" i="2"/>
  <c r="J122" i="2"/>
  <c r="G103" i="2"/>
  <c r="J190" i="2"/>
  <c r="K177" i="2"/>
  <c r="T167" i="2"/>
  <c r="X189" i="2"/>
  <c r="M123" i="2"/>
  <c r="C122" i="2"/>
  <c r="C114" i="2"/>
  <c r="S109" i="2"/>
  <c r="F116" i="2"/>
  <c r="Q112" i="2"/>
  <c r="K118" i="2"/>
  <c r="C111" i="2"/>
  <c r="V123" i="2"/>
  <c r="C164" i="2"/>
  <c r="W153" i="2"/>
  <c r="L119" i="2"/>
  <c r="M107" i="2"/>
  <c r="R185" i="2"/>
  <c r="I116" i="2"/>
  <c r="N89" i="2"/>
  <c r="H79" i="2"/>
  <c r="S183" i="2"/>
  <c r="J95" i="2"/>
  <c r="E77" i="2"/>
  <c r="R119" i="2"/>
  <c r="U121" i="2"/>
  <c r="X140" i="2"/>
  <c r="M100" i="2"/>
  <c r="D73" i="2"/>
  <c r="V75" i="2"/>
  <c r="J123" i="2"/>
  <c r="Q125" i="2"/>
  <c r="V119" i="2"/>
  <c r="D113" i="2"/>
  <c r="V177" i="2"/>
  <c r="U175" i="2"/>
  <c r="N79" i="2"/>
  <c r="U97" i="2"/>
  <c r="O72" i="2"/>
  <c r="B124" i="2"/>
  <c r="F71" i="2"/>
  <c r="N184" i="2"/>
  <c r="I92" i="2"/>
  <c r="K94" i="2"/>
  <c r="N88" i="2"/>
  <c r="R89" i="2"/>
  <c r="S95" i="2"/>
  <c r="S76" i="2"/>
  <c r="R100" i="2"/>
  <c r="C115" i="2"/>
  <c r="W142" i="2"/>
  <c r="R180" i="2"/>
  <c r="V53" i="2"/>
  <c r="V108" i="2"/>
  <c r="W64" i="2"/>
  <c r="F165" i="2"/>
  <c r="K167" i="2"/>
  <c r="L117" i="2"/>
  <c r="M172" i="2"/>
  <c r="U58" i="2"/>
  <c r="F74" i="2"/>
  <c r="H95" i="2"/>
  <c r="W108" i="2"/>
  <c r="G175" i="2"/>
  <c r="J72" i="2"/>
  <c r="K90" i="2"/>
  <c r="C71" i="2"/>
  <c r="V171" i="2"/>
  <c r="S110" i="2"/>
  <c r="G178" i="2"/>
  <c r="S176" i="2"/>
  <c r="O184" i="2"/>
  <c r="K114" i="2"/>
  <c r="L187" i="2"/>
  <c r="T109" i="2"/>
  <c r="F117" i="2"/>
  <c r="X70" i="2"/>
  <c r="J119" i="2"/>
  <c r="T160" i="2"/>
  <c r="J104" i="2"/>
  <c r="W183" i="2"/>
  <c r="T122" i="2"/>
  <c r="X98" i="2"/>
  <c r="N121" i="2"/>
  <c r="S118" i="2"/>
  <c r="W156" i="2"/>
  <c r="T87" i="2"/>
  <c r="Q117" i="2"/>
  <c r="G98" i="2"/>
  <c r="F174" i="2"/>
  <c r="C97" i="2"/>
  <c r="I167" i="2"/>
  <c r="L174" i="2"/>
  <c r="U54" i="2"/>
  <c r="N186" i="2"/>
  <c r="K119" i="2"/>
  <c r="P76" i="2"/>
  <c r="R160" i="2"/>
  <c r="Q120" i="2"/>
  <c r="H185" i="2"/>
  <c r="H166" i="2"/>
  <c r="G182" i="2"/>
  <c r="F179" i="2"/>
  <c r="T118" i="2"/>
  <c r="S171" i="2"/>
  <c r="H108" i="2"/>
  <c r="G77" i="2"/>
  <c r="V52" i="2"/>
  <c r="J110" i="2"/>
  <c r="C89" i="2"/>
  <c r="X67" i="2"/>
  <c r="P117" i="2"/>
  <c r="T150" i="2"/>
  <c r="E103" i="2"/>
  <c r="S80" i="2"/>
  <c r="Q105" i="2"/>
  <c r="M187" i="2"/>
  <c r="X166" i="2"/>
  <c r="I174" i="2"/>
  <c r="V172" i="2"/>
  <c r="U115" i="2"/>
  <c r="E188" i="2"/>
  <c r="V88" i="2"/>
  <c r="T119" i="2"/>
  <c r="B102" i="2"/>
  <c r="S186" i="2"/>
  <c r="O75" i="2"/>
  <c r="T189" i="2"/>
  <c r="C119" i="2"/>
  <c r="Q91" i="2"/>
  <c r="G174" i="2"/>
  <c r="F75" i="2"/>
  <c r="F105" i="2"/>
  <c r="N185" i="2"/>
  <c r="U178" i="2"/>
  <c r="J171" i="2"/>
  <c r="J166" i="2"/>
  <c r="F79" i="2"/>
  <c r="G161" i="2"/>
  <c r="E170" i="2"/>
  <c r="J93" i="2"/>
  <c r="J112" i="2"/>
  <c r="P79" i="2"/>
  <c r="T183" i="2"/>
  <c r="B93" i="2"/>
  <c r="F186" i="2"/>
  <c r="T188" i="2"/>
  <c r="S105" i="2"/>
  <c r="V111" i="2"/>
  <c r="K88" i="2"/>
  <c r="R176" i="2"/>
  <c r="O94" i="2"/>
  <c r="R71" i="2"/>
  <c r="T94" i="2"/>
  <c r="R174" i="2"/>
  <c r="F67" i="2"/>
  <c r="L95" i="2"/>
  <c r="U159" i="2"/>
  <c r="V120" i="2"/>
  <c r="R113" i="2"/>
  <c r="R189" i="2"/>
  <c r="C169" i="2"/>
  <c r="I166" i="2"/>
  <c r="M80" i="2"/>
  <c r="W175" i="2"/>
  <c r="T58" i="2"/>
  <c r="N188" i="2"/>
  <c r="K166" i="2"/>
  <c r="W118" i="2"/>
  <c r="C190" i="2"/>
  <c r="L183" i="2"/>
  <c r="K188" i="2"/>
  <c r="L77" i="2"/>
  <c r="E115" i="2"/>
  <c r="K175" i="2"/>
  <c r="H89" i="2"/>
  <c r="L112" i="2"/>
  <c r="N75" i="2"/>
  <c r="J75" i="2"/>
  <c r="W5" i="2"/>
  <c r="N118" i="2"/>
  <c r="U72" i="2"/>
  <c r="T182" i="2"/>
  <c r="F159" i="2"/>
  <c r="X180" i="2"/>
  <c r="W189" i="2"/>
  <c r="D178" i="2"/>
  <c r="I181" i="2"/>
  <c r="V176" i="2"/>
  <c r="M182" i="2"/>
  <c r="Q90" i="2"/>
  <c r="P75" i="2"/>
  <c r="J70" i="2"/>
  <c r="Q124" i="2"/>
  <c r="U101" i="2"/>
  <c r="E159" i="2"/>
  <c r="K164" i="2"/>
  <c r="D77" i="2"/>
  <c r="X119" i="2"/>
  <c r="G97" i="2"/>
  <c r="O73" i="2"/>
  <c r="E116" i="2"/>
  <c r="V92" i="2"/>
  <c r="P88" i="2"/>
  <c r="G188" i="2"/>
  <c r="C163" i="2"/>
  <c r="O166" i="2"/>
  <c r="N183" i="2"/>
  <c r="M78" i="2"/>
  <c r="G189" i="2"/>
  <c r="M173" i="2"/>
  <c r="V109" i="2"/>
  <c r="I117" i="2"/>
  <c r="B89" i="2"/>
  <c r="C76" i="2"/>
  <c r="O188" i="2"/>
  <c r="W115" i="2"/>
  <c r="U123" i="2"/>
  <c r="X46" i="2"/>
  <c r="W125" i="2"/>
  <c r="O189" i="2"/>
  <c r="F101" i="2"/>
  <c r="R186" i="2"/>
  <c r="S79" i="2"/>
  <c r="V56" i="2"/>
  <c r="S91" i="2"/>
  <c r="F119" i="2"/>
  <c r="L181" i="2"/>
  <c r="S166" i="2"/>
  <c r="X174" i="2"/>
  <c r="D115" i="2"/>
  <c r="G183" i="2"/>
  <c r="M160" i="2"/>
  <c r="W86" i="2"/>
  <c r="S187" i="2"/>
  <c r="V181" i="2"/>
  <c r="S88" i="2"/>
  <c r="D104" i="2"/>
  <c r="O119" i="2"/>
  <c r="N167" i="2"/>
  <c r="O116" i="2"/>
  <c r="L190" i="2"/>
  <c r="E80" i="2"/>
  <c r="L177" i="2"/>
  <c r="X123" i="2"/>
  <c r="U152" i="2"/>
  <c r="K121" i="2"/>
  <c r="L120" i="2"/>
  <c r="W164" i="2"/>
  <c r="S89" i="2"/>
  <c r="O185" i="2"/>
  <c r="W57" i="2"/>
  <c r="G119" i="2"/>
  <c r="K68" i="2"/>
  <c r="J79" i="2"/>
  <c r="T121" i="2"/>
  <c r="S170" i="2"/>
  <c r="V118" i="2"/>
  <c r="X116" i="2"/>
  <c r="U183" i="2"/>
  <c r="V152" i="2"/>
  <c r="L104" i="2"/>
  <c r="O181" i="2"/>
  <c r="W80" i="2"/>
  <c r="I177" i="2"/>
  <c r="F91" i="2"/>
  <c r="T156" i="2"/>
  <c r="R168" i="2"/>
  <c r="M175" i="2"/>
  <c r="F190" i="2"/>
  <c r="U148" i="2"/>
  <c r="G99" i="2"/>
  <c r="R177" i="2"/>
  <c r="K95" i="2"/>
  <c r="I176" i="2"/>
  <c r="T154" i="2"/>
  <c r="C123" i="2"/>
  <c r="M110" i="2"/>
  <c r="W171" i="2"/>
  <c r="H119" i="2"/>
  <c r="M103" i="2"/>
  <c r="V73" i="2"/>
  <c r="M73" i="2"/>
  <c r="P123" i="2"/>
  <c r="U109" i="2"/>
  <c r="I102" i="2"/>
  <c r="K173" i="2"/>
  <c r="B101" i="2"/>
  <c r="B120" i="2"/>
  <c r="W147" i="2"/>
  <c r="E173" i="2"/>
  <c r="Q110" i="2"/>
  <c r="V121" i="2"/>
  <c r="D189" i="2"/>
  <c r="M164" i="2"/>
  <c r="Q170" i="2"/>
  <c r="V71" i="2"/>
  <c r="Q71" i="2"/>
  <c r="P99" i="2"/>
  <c r="H91" i="2"/>
  <c r="S185" i="2"/>
  <c r="K71" i="2"/>
  <c r="U98" i="2"/>
  <c r="Q164" i="2"/>
  <c r="W150" i="2"/>
  <c r="H161" i="2"/>
  <c r="F173" i="2"/>
  <c r="I109" i="2"/>
  <c r="U162" i="2"/>
  <c r="P91" i="2"/>
  <c r="Q115" i="2"/>
  <c r="B172" i="2"/>
  <c r="H184" i="2"/>
  <c r="W167" i="2"/>
  <c r="O76" i="2"/>
  <c r="U47" i="2"/>
  <c r="B96" i="2"/>
  <c r="X145" i="2"/>
  <c r="W172" i="2"/>
  <c r="T115" i="2"/>
  <c r="J111" i="2"/>
  <c r="K99" i="2"/>
  <c r="D118" i="2"/>
  <c r="P170" i="2"/>
  <c r="J88" i="2"/>
  <c r="Q178" i="2"/>
  <c r="U55" i="2"/>
  <c r="T57" i="2"/>
  <c r="E174" i="2"/>
  <c r="Q101" i="2"/>
  <c r="C187" i="2"/>
  <c r="P68" i="2"/>
  <c r="D182" i="2"/>
  <c r="H102" i="2"/>
  <c r="U149" i="2"/>
  <c r="E98" i="2"/>
  <c r="P190" i="2"/>
  <c r="J67" i="2"/>
  <c r="N122" i="2"/>
  <c r="I96" i="2"/>
  <c r="M181" i="2"/>
  <c r="E166" i="2"/>
  <c r="T120" i="2"/>
  <c r="T71" i="2"/>
  <c r="P95" i="2"/>
  <c r="Q97" i="2"/>
  <c r="R101" i="2"/>
  <c r="N103" i="2"/>
  <c r="D173" i="2"/>
  <c r="H171" i="2"/>
  <c r="W111" i="2"/>
  <c r="U186" i="2"/>
  <c r="X52" i="2"/>
  <c r="K171" i="2"/>
  <c r="S180" i="2"/>
  <c r="W161" i="2"/>
  <c r="D74" i="2"/>
  <c r="P119" i="2"/>
  <c r="W51" i="2"/>
  <c r="F112" i="2"/>
  <c r="F69" i="2"/>
  <c r="W152" i="2"/>
  <c r="K67" i="2"/>
  <c r="X167" i="2"/>
  <c r="X75" i="2"/>
  <c r="L111" i="2"/>
  <c r="X159" i="2"/>
  <c r="L189" i="2"/>
  <c r="B116" i="2"/>
  <c r="C109" i="2"/>
  <c r="V190" i="2"/>
  <c r="X48" i="2"/>
  <c r="I115" i="2"/>
  <c r="V74" i="2"/>
  <c r="O179" i="2"/>
  <c r="B100" i="2"/>
  <c r="V160" i="2"/>
  <c r="P189" i="2"/>
  <c r="F114" i="2"/>
  <c r="L159" i="2"/>
  <c r="H183" i="2"/>
  <c r="X99" i="2"/>
  <c r="I170" i="2"/>
  <c r="H118" i="2"/>
  <c r="B175" i="2"/>
  <c r="Q70" i="2"/>
  <c r="X139" i="2"/>
  <c r="H179" i="2"/>
  <c r="K123" i="2"/>
  <c r="L71" i="2"/>
  <c r="R183" i="2"/>
  <c r="I90" i="2"/>
  <c r="V104" i="2"/>
  <c r="N76" i="2"/>
  <c r="W116" i="2"/>
  <c r="W106" i="2"/>
  <c r="W148" i="2"/>
  <c r="C69" i="2"/>
  <c r="T53" i="2"/>
  <c r="W187" i="2"/>
  <c r="E114" i="2"/>
  <c r="P118" i="2"/>
  <c r="K183" i="2"/>
  <c r="W100" i="2"/>
  <c r="G164" i="2"/>
  <c r="X104" i="2"/>
  <c r="X63" i="2"/>
  <c r="G107" i="2"/>
  <c r="N115" i="2"/>
  <c r="Q122" i="2"/>
  <c r="G186" i="2"/>
  <c r="T77" i="2"/>
  <c r="K115" i="2"/>
  <c r="J185" i="2"/>
  <c r="B122" i="2"/>
  <c r="W107" i="2"/>
  <c r="W177" i="2"/>
  <c r="X190" i="2"/>
  <c r="O69" i="2"/>
  <c r="C90" i="2"/>
  <c r="D89" i="2"/>
  <c r="Q94" i="2"/>
  <c r="Q119" i="2"/>
  <c r="V61" i="2"/>
  <c r="P180" i="2"/>
  <c r="E96" i="2"/>
  <c r="E104" i="2"/>
  <c r="K120" i="2"/>
  <c r="M119" i="2"/>
  <c r="C112" i="2"/>
  <c r="V184" i="2"/>
  <c r="F181" i="2"/>
  <c r="K102" i="2"/>
  <c r="T185" i="2"/>
  <c r="M189" i="2"/>
  <c r="B185" i="2"/>
  <c r="Q176" i="2"/>
  <c r="B186" i="2"/>
  <c r="B76" i="2"/>
  <c r="F167" i="2"/>
  <c r="J178" i="2"/>
  <c r="M178" i="2"/>
  <c r="H122" i="2"/>
  <c r="I78" i="2"/>
  <c r="V146" i="2"/>
  <c r="H190" i="2"/>
  <c r="K124" i="2"/>
  <c r="F123" i="2"/>
  <c r="R124" i="2"/>
  <c r="N124" i="2"/>
  <c r="S123" i="2"/>
  <c r="G124" i="2"/>
  <c r="L115" i="2"/>
  <c r="N123" i="2"/>
  <c r="V65" i="2"/>
  <c r="J121" i="2"/>
  <c r="H124" i="2"/>
  <c r="N126" i="2"/>
  <c r="G126" i="2"/>
  <c r="D105" i="2"/>
  <c r="S124" i="2"/>
  <c r="R111" i="2"/>
  <c r="T163" i="2"/>
  <c r="P125" i="2"/>
  <c r="D126" i="2"/>
  <c r="M125" i="2"/>
  <c r="O125" i="2"/>
  <c r="U124" i="2"/>
  <c r="X188" i="2"/>
  <c r="X183" i="2"/>
  <c r="J126" i="2"/>
  <c r="T123" i="2"/>
  <c r="T124" i="2"/>
  <c r="V175" i="2"/>
  <c r="J125" i="2"/>
  <c r="J183" i="2"/>
  <c r="X126" i="2"/>
  <c r="T126" i="2"/>
  <c r="R127" i="2"/>
  <c r="I127" i="2"/>
  <c r="W127" i="2"/>
  <c r="P127" i="2"/>
  <c r="D127" i="2"/>
  <c r="L127" i="2"/>
  <c r="F171" i="2"/>
  <c r="W184" i="2"/>
  <c r="O183" i="2"/>
  <c r="L168" i="2"/>
  <c r="X49" i="2"/>
  <c r="M113" i="2"/>
  <c r="T104" i="2"/>
  <c r="Q93" i="2"/>
  <c r="T174" i="2"/>
  <c r="J182" i="2"/>
  <c r="Q92" i="2"/>
  <c r="M112" i="2"/>
  <c r="V67" i="2"/>
  <c r="L167" i="2"/>
  <c r="Q166" i="2"/>
  <c r="S114" i="2"/>
  <c r="R80" i="2"/>
  <c r="I125" i="2"/>
  <c r="X187" i="2"/>
  <c r="D187" i="2"/>
  <c r="C117" i="2"/>
  <c r="U74" i="2"/>
  <c r="C102" i="2"/>
  <c r="B121" i="2"/>
  <c r="W119" i="2"/>
  <c r="U120" i="2"/>
  <c r="B168" i="2"/>
  <c r="D120" i="2"/>
  <c r="F162" i="2"/>
  <c r="M176" i="2"/>
  <c r="B107" i="2"/>
  <c r="W62" i="2"/>
  <c r="V179" i="2"/>
  <c r="J77" i="2"/>
  <c r="T48" i="2"/>
  <c r="F97" i="2"/>
  <c r="D175" i="2"/>
  <c r="M190" i="2"/>
  <c r="L185" i="2"/>
  <c r="E125" i="2"/>
  <c r="K69" i="2"/>
  <c r="W124" i="2"/>
  <c r="K125" i="2"/>
  <c r="W123" i="2"/>
  <c r="M124" i="2"/>
  <c r="I97" i="2"/>
  <c r="U125" i="2"/>
  <c r="L126" i="2"/>
  <c r="I162" i="2"/>
  <c r="P126" i="2"/>
  <c r="T127" i="2"/>
  <c r="S127" i="2"/>
  <c r="U48" i="2"/>
  <c r="N189" i="2"/>
  <c r="F185" i="2"/>
  <c r="V186" i="2"/>
  <c r="X103" i="2"/>
  <c r="X57" i="2"/>
  <c r="L73" i="2"/>
  <c r="W186" i="2"/>
  <c r="I119" i="2"/>
  <c r="O178" i="2"/>
  <c r="N117" i="2"/>
  <c r="I105" i="2"/>
  <c r="H107" i="2"/>
  <c r="F95" i="2"/>
  <c r="R67" i="2"/>
  <c r="P177" i="2"/>
  <c r="G173" i="2"/>
  <c r="C95" i="2"/>
  <c r="Q104" i="2"/>
  <c r="M115" i="2"/>
  <c r="R103" i="2"/>
  <c r="X79" i="2"/>
  <c r="T139" i="2"/>
  <c r="U144" i="2"/>
  <c r="O89" i="2"/>
  <c r="X142" i="2"/>
  <c r="D168" i="2"/>
  <c r="N111" i="2"/>
  <c r="X117" i="2"/>
  <c r="G76" i="2"/>
  <c r="E79" i="2"/>
  <c r="G116" i="2"/>
  <c r="H159" i="2"/>
  <c r="Q121" i="2"/>
  <c r="F104" i="2"/>
  <c r="X122" i="2"/>
  <c r="C172" i="2"/>
  <c r="F94" i="2"/>
  <c r="T187" i="2"/>
  <c r="W145" i="2"/>
  <c r="H167" i="2"/>
  <c r="O175" i="2"/>
  <c r="K73" i="2"/>
  <c r="X178" i="2"/>
  <c r="U122" i="2"/>
  <c r="L118" i="2"/>
  <c r="S96" i="2"/>
  <c r="E69" i="2"/>
  <c r="F70" i="2"/>
  <c r="T151" i="2"/>
  <c r="Q88" i="2"/>
  <c r="U66" i="2"/>
  <c r="R161" i="2"/>
  <c r="J90" i="2"/>
  <c r="R94" i="2"/>
  <c r="O190" i="2"/>
  <c r="T179" i="2"/>
  <c r="S121" i="2"/>
  <c r="M122" i="2"/>
  <c r="I180" i="2"/>
  <c r="K111" i="2"/>
  <c r="G122" i="2"/>
  <c r="M168" i="2"/>
  <c r="T61" i="2"/>
  <c r="N107" i="2"/>
  <c r="H120" i="2"/>
  <c r="E181" i="2"/>
  <c r="C120" i="2"/>
  <c r="F161" i="2"/>
  <c r="X118" i="2"/>
  <c r="B98" i="2"/>
  <c r="F168" i="2"/>
  <c r="L121" i="2"/>
  <c r="M71" i="2"/>
  <c r="Q116" i="2"/>
  <c r="U139" i="2"/>
  <c r="C179" i="2"/>
  <c r="B103" i="2"/>
  <c r="E74" i="2"/>
  <c r="S189" i="2"/>
  <c r="V173" i="2"/>
  <c r="I184" i="2"/>
  <c r="X173" i="2"/>
  <c r="U188" i="2"/>
  <c r="I122" i="2"/>
  <c r="E111" i="2"/>
  <c r="C189" i="2"/>
  <c r="F122" i="2"/>
  <c r="T73" i="2"/>
  <c r="N169" i="2"/>
  <c r="U190" i="2"/>
  <c r="H109" i="2"/>
  <c r="P186" i="2"/>
  <c r="X124" i="2"/>
  <c r="D92" i="2"/>
  <c r="I113" i="2"/>
  <c r="T97" i="2"/>
  <c r="H77" i="2"/>
  <c r="D190" i="2"/>
  <c r="W178" i="2"/>
  <c r="T60" i="2"/>
  <c r="P109" i="2"/>
  <c r="V124" i="2"/>
  <c r="K92" i="2"/>
  <c r="G184" i="2"/>
  <c r="W72" i="2"/>
  <c r="O121" i="2"/>
  <c r="V122" i="2"/>
  <c r="R120" i="2"/>
  <c r="X157" i="2"/>
  <c r="S73" i="2"/>
  <c r="I124" i="2"/>
  <c r="R117" i="2"/>
  <c r="S120" i="2"/>
  <c r="W93" i="2"/>
  <c r="O107" i="2"/>
  <c r="V117" i="2"/>
  <c r="T161" i="2"/>
  <c r="T117" i="2"/>
  <c r="N190" i="2"/>
  <c r="M121" i="2"/>
  <c r="G168" i="2"/>
  <c r="P171" i="2"/>
  <c r="E102" i="2"/>
  <c r="R184" i="2"/>
  <c r="P77" i="2"/>
  <c r="X58" i="2"/>
  <c r="W113" i="2"/>
  <c r="N162" i="2"/>
  <c r="K168" i="2"/>
  <c r="G163" i="2"/>
  <c r="H101" i="2"/>
  <c r="U89" i="2"/>
  <c r="J164" i="2"/>
  <c r="M118" i="2"/>
  <c r="C188" i="2"/>
  <c r="H188" i="2"/>
  <c r="C170" i="2"/>
  <c r="I101" i="2"/>
  <c r="C159" i="2"/>
  <c r="J188" i="2"/>
  <c r="D188" i="2"/>
  <c r="E107" i="2"/>
  <c r="V57" i="2"/>
  <c r="E121" i="2"/>
  <c r="D106" i="2"/>
  <c r="B118" i="2"/>
  <c r="S117" i="2"/>
  <c r="Q188" i="2"/>
  <c r="P114" i="2"/>
  <c r="X105" i="2"/>
  <c r="J186" i="2"/>
  <c r="N177" i="2"/>
  <c r="B105" i="2"/>
  <c r="R115" i="2"/>
  <c r="C118" i="2"/>
  <c r="P80" i="2"/>
  <c r="G79" i="2"/>
  <c r="K105" i="2"/>
  <c r="W122" i="2"/>
  <c r="G114" i="2"/>
  <c r="S90" i="2"/>
  <c r="C174" i="2"/>
  <c r="D122" i="2"/>
  <c r="N120" i="2"/>
  <c r="P181" i="2"/>
  <c r="J124" i="2"/>
  <c r="L122" i="2"/>
  <c r="L124" i="2"/>
  <c r="O122" i="2"/>
  <c r="U119" i="2"/>
  <c r="T51" i="2"/>
  <c r="H125" i="2"/>
  <c r="C124" i="2"/>
  <c r="E71" i="2"/>
  <c r="O124" i="2"/>
  <c r="O126" i="2"/>
  <c r="S173" i="2"/>
  <c r="B109" i="2"/>
  <c r="G67" i="2"/>
  <c r="B125" i="2"/>
  <c r="V116" i="2"/>
  <c r="R125" i="2"/>
  <c r="R126" i="2"/>
  <c r="Q182" i="2"/>
  <c r="N108" i="2"/>
  <c r="U113" i="2"/>
  <c r="L186" i="2"/>
  <c r="X125" i="2"/>
  <c r="F126" i="2"/>
  <c r="I123" i="2"/>
  <c r="B108" i="2"/>
  <c r="R188" i="2"/>
  <c r="U182" i="2"/>
  <c r="R121" i="2"/>
  <c r="H126" i="2"/>
  <c r="I126" i="2"/>
  <c r="M127" i="2"/>
  <c r="H127" i="2"/>
  <c r="B127" i="2"/>
  <c r="C127" i="2"/>
  <c r="V127" i="2"/>
  <c r="O127" i="2"/>
  <c r="G181" i="2"/>
  <c r="H180" i="2"/>
  <c r="R166" i="2"/>
  <c r="G167" i="2"/>
  <c r="G113" i="2"/>
  <c r="D111" i="2"/>
  <c r="T103" i="2"/>
  <c r="N159" i="2"/>
  <c r="G100" i="2"/>
  <c r="T107" i="2"/>
  <c r="D95" i="2"/>
  <c r="P159" i="2"/>
  <c r="C67" i="2"/>
  <c r="W140" i="2"/>
  <c r="O163" i="2"/>
  <c r="J117" i="2"/>
  <c r="P163" i="2"/>
  <c r="B77" i="2"/>
  <c r="P116" i="2"/>
  <c r="W188" i="2"/>
  <c r="T59" i="2"/>
  <c r="G91" i="2"/>
  <c r="L114" i="2"/>
  <c r="F184" i="2"/>
  <c r="S119" i="2"/>
  <c r="V138" i="2"/>
  <c r="C79" i="2"/>
  <c r="T162" i="2"/>
  <c r="W166" i="2"/>
  <c r="C171" i="2"/>
  <c r="O182" i="2"/>
  <c r="J187" i="2"/>
  <c r="T75" i="2"/>
  <c r="U157" i="2"/>
  <c r="B176" i="2"/>
  <c r="D177" i="2"/>
  <c r="E117" i="2"/>
  <c r="I77" i="2"/>
  <c r="L109" i="2"/>
  <c r="N161" i="2"/>
  <c r="N119" i="2"/>
  <c r="F125" i="2"/>
  <c r="H123" i="2"/>
  <c r="W61" i="2"/>
  <c r="E122" i="2"/>
  <c r="E126" i="2"/>
  <c r="O115" i="2"/>
  <c r="S125" i="2"/>
  <c r="C125" i="2"/>
  <c r="C116" i="2"/>
  <c r="U127" i="2"/>
  <c r="Q127" i="2"/>
  <c r="P110" i="2"/>
  <c r="Q79" i="2"/>
  <c r="P101" i="2"/>
  <c r="T88" i="2"/>
  <c r="W120" i="2"/>
  <c r="S190" i="2"/>
  <c r="J189" i="2"/>
  <c r="G93" i="2"/>
  <c r="P120" i="2"/>
  <c r="X106" i="2"/>
  <c r="V189" i="2"/>
  <c r="M105" i="2"/>
  <c r="I183" i="2"/>
  <c r="U99" i="2"/>
  <c r="N97" i="2"/>
  <c r="Q169" i="2"/>
  <c r="T91" i="2"/>
  <c r="H186" i="2"/>
  <c r="H114" i="2"/>
  <c r="J115" i="2"/>
  <c r="Q185" i="2"/>
  <c r="P115" i="2"/>
  <c r="W179" i="2"/>
  <c r="R173" i="2"/>
  <c r="B110" i="2"/>
  <c r="B170" i="2"/>
  <c r="N74" i="2"/>
  <c r="H74" i="2"/>
  <c r="K96" i="2"/>
  <c r="O77" i="2"/>
  <c r="N80" i="2"/>
  <c r="R109" i="2"/>
  <c r="U185" i="2"/>
  <c r="G166" i="2"/>
  <c r="S72" i="2"/>
  <c r="J167" i="2"/>
  <c r="G121" i="2"/>
  <c r="E182" i="2"/>
  <c r="H182" i="2"/>
  <c r="K110" i="2"/>
  <c r="F176" i="2"/>
  <c r="E78" i="2"/>
  <c r="D116" i="2"/>
  <c r="W105" i="2"/>
  <c r="U177" i="2"/>
  <c r="O68" i="2"/>
  <c r="Q96" i="2"/>
  <c r="M188" i="2"/>
  <c r="L101" i="2"/>
  <c r="N180" i="2"/>
  <c r="I98" i="2"/>
  <c r="W110" i="2"/>
  <c r="W49" i="2"/>
  <c r="U79" i="2"/>
  <c r="U110" i="2"/>
  <c r="I173" i="2"/>
  <c r="W121" i="2"/>
  <c r="H189" i="2"/>
  <c r="O117" i="2"/>
  <c r="D123" i="2"/>
  <c r="B178" i="2"/>
  <c r="R99" i="2"/>
  <c r="E76" i="2"/>
  <c r="P106" i="2"/>
  <c r="T110" i="2"/>
  <c r="S122" i="2"/>
  <c r="B190" i="2"/>
  <c r="H94" i="2"/>
  <c r="B189" i="2"/>
  <c r="H117" i="2"/>
  <c r="D174" i="2"/>
  <c r="S111" i="2"/>
  <c r="B181" i="2"/>
  <c r="U59" i="2"/>
  <c r="R181" i="2"/>
  <c r="I118" i="2"/>
  <c r="X78" i="2"/>
  <c r="E123" i="2"/>
  <c r="P111" i="2"/>
  <c r="E120" i="2"/>
  <c r="K185" i="2"/>
  <c r="V164" i="2"/>
  <c r="F90" i="2"/>
  <c r="V180" i="2"/>
  <c r="D109" i="2"/>
  <c r="K101" i="2"/>
  <c r="N113" i="2"/>
  <c r="S165" i="2"/>
  <c r="V125" i="2"/>
  <c r="S126" i="2"/>
  <c r="G104" i="2"/>
  <c r="G177" i="2"/>
  <c r="V167" i="2"/>
  <c r="G88" i="2"/>
  <c r="V188" i="2"/>
  <c r="S182" i="2"/>
  <c r="U126" i="2"/>
  <c r="X127" i="2"/>
  <c r="N127" i="2"/>
  <c r="X153" i="2"/>
  <c r="P105" i="2"/>
  <c r="T54" i="2"/>
  <c r="C80" i="2"/>
  <c r="L123" i="2"/>
  <c r="Q187" i="2"/>
  <c r="U112" i="2"/>
  <c r="F115" i="2"/>
  <c r="V97" i="2"/>
  <c r="P122" i="2"/>
  <c r="W101" i="2"/>
  <c r="K189" i="2"/>
  <c r="M166" i="2"/>
  <c r="V64" i="2"/>
  <c r="B70" i="2"/>
  <c r="M89" i="2"/>
  <c r="F100" i="2"/>
  <c r="U160" i="2"/>
  <c r="B164" i="2"/>
  <c r="W90" i="2"/>
  <c r="K176" i="2"/>
  <c r="S68" i="2"/>
  <c r="C175" i="2"/>
  <c r="N101" i="2"/>
  <c r="R68" i="2"/>
  <c r="V51" i="2"/>
  <c r="Q168" i="2"/>
  <c r="G179" i="2"/>
  <c r="X172" i="2"/>
  <c r="I190" i="2"/>
  <c r="R165" i="2"/>
  <c r="O118" i="2"/>
  <c r="V50" i="2"/>
  <c r="W114" i="2"/>
  <c r="S179" i="2"/>
  <c r="U100" i="2"/>
  <c r="I179" i="2"/>
  <c r="S98" i="2"/>
  <c r="G108" i="2"/>
  <c r="W163" i="2"/>
  <c r="M111" i="2"/>
  <c r="N90" i="2"/>
  <c r="J91" i="2"/>
  <c r="G75" i="2"/>
  <c r="T169" i="2"/>
  <c r="W48" i="2"/>
  <c r="V72" i="2"/>
  <c r="C183" i="2"/>
  <c r="I110" i="2"/>
  <c r="R187" i="2"/>
  <c r="E171" i="2"/>
  <c r="W79" i="2"/>
  <c r="U189" i="2"/>
  <c r="X182" i="2"/>
  <c r="H116" i="2"/>
  <c r="W87" i="2"/>
  <c r="K190" i="2"/>
  <c r="G112" i="2"/>
  <c r="H70" i="2"/>
  <c r="B115" i="2"/>
  <c r="C160" i="2"/>
  <c r="F172" i="2"/>
  <c r="X108" i="2"/>
  <c r="D76" i="2"/>
  <c r="Q186" i="2"/>
  <c r="U146" i="2"/>
  <c r="O90" i="2"/>
  <c r="C184" i="2"/>
  <c r="U68" i="2"/>
  <c r="L88" i="2"/>
  <c r="V174" i="2"/>
  <c r="M186" i="2"/>
  <c r="G101" i="2"/>
  <c r="P103" i="2"/>
  <c r="I185" i="2"/>
  <c r="C100" i="2"/>
  <c r="X54" i="2"/>
  <c r="U86" i="2"/>
  <c r="X120" i="2"/>
  <c r="K186" i="2"/>
  <c r="W60" i="2"/>
  <c r="R182" i="2"/>
  <c r="W117" i="2"/>
  <c r="U87" i="2"/>
  <c r="F124" i="2"/>
  <c r="F160" i="2"/>
  <c r="X152" i="2"/>
  <c r="Q184" i="2"/>
  <c r="C96" i="2"/>
  <c r="O173" i="2"/>
  <c r="D185" i="2"/>
  <c r="B123" i="2"/>
  <c r="H121" i="2"/>
  <c r="J109" i="2"/>
  <c r="T112" i="2"/>
  <c r="B79" i="2"/>
  <c r="O172" i="2"/>
  <c r="Q159" i="2"/>
  <c r="I121" i="2"/>
  <c r="H169" i="2"/>
  <c r="Q126" i="2"/>
  <c r="R116" i="2"/>
  <c r="L171" i="2"/>
  <c r="G180" i="2"/>
  <c r="X144" i="2"/>
  <c r="K127" i="2"/>
  <c r="V112" i="2"/>
  <c r="X107" i="2"/>
  <c r="O120" i="2"/>
  <c r="W169" i="2"/>
  <c r="B188" i="2"/>
  <c r="R118" i="2"/>
  <c r="W143" i="2"/>
  <c r="X112" i="2"/>
  <c r="O93" i="2"/>
  <c r="X53" i="2"/>
  <c r="N125" i="2"/>
  <c r="G123" i="2"/>
  <c r="M126" i="2"/>
  <c r="I186" i="2"/>
  <c r="N187" i="2"/>
  <c r="V126" i="2"/>
  <c r="E124" i="2"/>
  <c r="W126" i="2"/>
  <c r="I93" i="2"/>
  <c r="W174" i="2"/>
  <c r="X59" i="2"/>
  <c r="H88" i="2"/>
  <c r="F118" i="2"/>
  <c r="R76" i="2"/>
  <c r="J120" i="2"/>
  <c r="E106" i="2"/>
  <c r="N70" i="2"/>
  <c r="P179" i="2"/>
  <c r="Q123" i="2"/>
  <c r="D124" i="2"/>
  <c r="T125" i="2"/>
  <c r="R123" i="2"/>
  <c r="S67" i="2"/>
  <c r="B126" i="2"/>
  <c r="I76" i="2"/>
  <c r="E127" i="2"/>
  <c r="D78" i="2"/>
  <c r="O106" i="2"/>
  <c r="S112" i="2"/>
  <c r="G115" i="2"/>
  <c r="C177" i="2"/>
  <c r="P188" i="2"/>
  <c r="D171" i="2"/>
  <c r="J105" i="2"/>
  <c r="C121" i="2"/>
  <c r="L125" i="2"/>
  <c r="U96" i="2"/>
  <c r="O123" i="2"/>
  <c r="G125" i="2"/>
  <c r="K126" i="2"/>
  <c r="T69" i="2"/>
  <c r="J177" i="2"/>
  <c r="D125" i="2"/>
  <c r="F127" i="2"/>
  <c r="C126" i="2"/>
  <c r="J127" i="2"/>
  <c r="G127" i="2"/>
  <c r="T128" i="2"/>
  <c r="F128" i="2"/>
  <c r="S128" i="2"/>
  <c r="J128" i="2"/>
  <c r="I128" i="2"/>
  <c r="B128" i="2"/>
  <c r="K128" i="2"/>
  <c r="H128" i="2"/>
  <c r="N128" i="2"/>
  <c r="O128" i="2"/>
  <c r="R128" i="2"/>
  <c r="X128" i="2"/>
  <c r="C128" i="2"/>
  <c r="E128" i="2"/>
  <c r="Q128" i="2"/>
  <c r="G128" i="2"/>
  <c r="W128" i="2"/>
  <c r="D128" i="2"/>
  <c r="V128" i="2"/>
  <c r="M128" i="2"/>
  <c r="U128" i="2"/>
  <c r="P128" i="2"/>
  <c r="L128" i="2"/>
  <c r="Y54" i="2" l="1"/>
  <c r="BG53" i="1" s="1"/>
  <c r="Y59" i="2"/>
  <c r="BG58" i="1" s="1"/>
  <c r="Y51" i="2"/>
  <c r="BG50" i="1" s="1"/>
  <c r="Y60" i="2"/>
  <c r="BG59" i="1" s="1"/>
  <c r="Y61" i="2"/>
  <c r="BG60" i="1" s="1"/>
  <c r="Y151" i="2"/>
  <c r="BG150" i="1" s="1"/>
  <c r="Y139" i="2"/>
  <c r="BG138" i="1" s="1"/>
  <c r="Y48" i="2"/>
  <c r="BG47" i="1" s="1"/>
  <c r="Y53" i="2"/>
  <c r="BG52" i="1" s="1"/>
  <c r="Y57" i="2"/>
  <c r="BG56" i="1" s="1"/>
  <c r="Y154" i="2"/>
  <c r="BG153" i="1" s="1"/>
  <c r="Y156" i="2"/>
  <c r="BG155" i="1" s="1"/>
  <c r="Y58" i="2"/>
  <c r="BG57" i="1" s="1"/>
  <c r="Y150" i="2"/>
  <c r="BG149" i="1" s="1"/>
  <c r="Y87" i="2"/>
  <c r="BG86" i="1" s="1"/>
  <c r="Y148" i="2"/>
  <c r="BG147" i="1" s="1"/>
  <c r="Y153" i="2"/>
  <c r="BG152" i="1" s="1"/>
  <c r="Y55" i="2"/>
  <c r="BG54" i="1" s="1"/>
  <c r="BH54" i="1" s="1"/>
  <c r="Y149" i="2"/>
  <c r="BG148" i="1" s="1"/>
  <c r="Y56" i="2"/>
  <c r="BG55" i="1" s="1"/>
  <c r="BH55" i="1" s="1"/>
  <c r="Y143" i="2"/>
  <c r="BG142" i="1" s="1"/>
  <c r="Y64" i="2"/>
  <c r="BG63" i="1" s="1"/>
  <c r="Y140" i="2"/>
  <c r="BG139" i="1" s="1"/>
  <c r="Y157" i="2"/>
  <c r="BG156" i="1" s="1"/>
  <c r="Y47" i="2"/>
  <c r="BG46" i="1" s="1"/>
  <c r="Y62" i="2"/>
  <c r="BG61" i="1" s="1"/>
  <c r="Y46" i="2"/>
  <c r="BG45" i="1" s="1"/>
  <c r="Y66" i="2"/>
  <c r="BG65" i="1" s="1"/>
  <c r="BH65" i="1" s="1"/>
  <c r="Y155" i="2"/>
  <c r="BG154" i="1" s="1"/>
  <c r="Y147" i="2"/>
  <c r="BG146" i="1" s="1"/>
  <c r="Y86" i="2"/>
  <c r="BG85" i="1" s="1"/>
  <c r="Y5" i="2"/>
  <c r="BG4" i="1" s="1"/>
  <c r="Y145" i="2"/>
  <c r="BG144" i="1" s="1"/>
  <c r="Y49" i="2"/>
  <c r="BG48" i="1" s="1"/>
  <c r="Y50" i="2"/>
  <c r="BG49" i="1" s="1"/>
  <c r="Y52" i="2"/>
  <c r="BG51" i="1" s="1"/>
  <c r="Y141" i="2"/>
  <c r="BG140" i="1" s="1"/>
  <c r="Y144" i="2"/>
  <c r="BG143" i="1" s="1"/>
  <c r="Y158" i="2"/>
  <c r="BG157" i="1" s="1"/>
  <c r="Y65" i="2"/>
  <c r="BG64" i="1" s="1"/>
  <c r="Y142" i="2"/>
  <c r="BG141" i="1" s="1"/>
  <c r="Y152" i="2"/>
  <c r="BG151" i="1" s="1"/>
  <c r="Y63" i="2"/>
  <c r="BG62" i="1" s="1"/>
  <c r="Y146" i="2"/>
  <c r="BG145" i="1" s="1"/>
  <c r="Y138" i="2"/>
  <c r="BG137" i="1" s="1"/>
  <c r="Y126" i="2"/>
  <c r="BG125" i="1" s="1"/>
  <c r="Y188" i="2"/>
  <c r="BG187" i="1" s="1"/>
  <c r="Y79" i="2"/>
  <c r="BG78" i="1" s="1"/>
  <c r="Y123" i="2"/>
  <c r="BG122" i="1" s="1"/>
  <c r="Y115" i="2"/>
  <c r="BG114" i="1" s="1"/>
  <c r="Y164" i="2"/>
  <c r="BG163" i="1" s="1"/>
  <c r="Y70" i="2"/>
  <c r="BG69" i="1" s="1"/>
  <c r="BH69" i="1" s="1"/>
  <c r="Y181" i="2"/>
  <c r="BG180" i="1" s="1"/>
  <c r="Y189" i="2"/>
  <c r="BG188" i="1" s="1"/>
  <c r="Y190" i="2"/>
  <c r="BG189" i="1" s="1"/>
  <c r="Y178" i="2"/>
  <c r="BG177" i="1" s="1"/>
  <c r="Y170" i="2"/>
  <c r="BG169" i="1" s="1"/>
  <c r="Y110" i="2"/>
  <c r="BG109" i="1" s="1"/>
  <c r="Y176" i="2"/>
  <c r="BG175" i="1" s="1"/>
  <c r="Y77" i="2"/>
  <c r="BG76" i="1" s="1"/>
  <c r="Y127" i="2"/>
  <c r="BG126" i="1" s="1"/>
  <c r="Y108" i="2"/>
  <c r="BG107" i="1" s="1"/>
  <c r="Y125" i="2"/>
  <c r="BG124" i="1" s="1"/>
  <c r="Y109" i="2"/>
  <c r="BG108" i="1" s="1"/>
  <c r="Y105" i="2"/>
  <c r="BG104" i="1" s="1"/>
  <c r="Y118" i="2"/>
  <c r="BG117" i="1" s="1"/>
  <c r="Y103" i="2"/>
  <c r="BG102" i="1" s="1"/>
  <c r="Y98" i="2"/>
  <c r="BG97" i="1" s="1"/>
  <c r="Y107" i="2"/>
  <c r="BG106" i="1" s="1"/>
  <c r="Y168" i="2"/>
  <c r="BG167" i="1" s="1"/>
  <c r="Y121" i="2"/>
  <c r="BG120" i="1" s="1"/>
  <c r="Y76" i="2"/>
  <c r="BG75" i="1" s="1"/>
  <c r="Y186" i="2"/>
  <c r="BG185" i="1" s="1"/>
  <c r="Y185" i="2"/>
  <c r="BG184" i="1" s="1"/>
  <c r="Y122" i="2"/>
  <c r="BG121" i="1" s="1"/>
  <c r="Y175" i="2"/>
  <c r="BG174" i="1" s="1"/>
  <c r="Y100" i="2"/>
  <c r="BG99" i="1" s="1"/>
  <c r="Y116" i="2"/>
  <c r="BG115" i="1" s="1"/>
  <c r="Y96" i="2"/>
  <c r="BG95" i="1" s="1"/>
  <c r="Y172" i="2"/>
  <c r="BG171" i="1" s="1"/>
  <c r="Y120" i="2"/>
  <c r="BG119" i="1" s="1"/>
  <c r="Y101" i="2"/>
  <c r="BG100" i="1" s="1"/>
  <c r="Y89" i="2"/>
  <c r="BG88" i="1" s="1"/>
  <c r="Y93" i="2"/>
  <c r="BG92" i="1" s="1"/>
  <c r="Y102" i="2"/>
  <c r="BG101" i="1" s="1"/>
  <c r="Y124" i="2"/>
  <c r="BG123" i="1" s="1"/>
  <c r="Y117" i="2"/>
  <c r="BG116" i="1" s="1"/>
  <c r="Y119" i="2"/>
  <c r="BG118" i="1" s="1"/>
  <c r="Y91" i="2"/>
  <c r="BG90" i="1" s="1"/>
  <c r="Y187" i="2"/>
  <c r="BG186" i="1" s="1"/>
  <c r="Y114" i="2"/>
  <c r="BG113" i="1" s="1"/>
  <c r="Y74" i="2"/>
  <c r="BG73" i="1" s="1"/>
  <c r="Y73" i="2"/>
  <c r="BG72" i="1" s="1"/>
  <c r="Y179" i="2"/>
  <c r="BG178" i="1" s="1"/>
  <c r="Y104" i="2"/>
  <c r="BG103" i="1" s="1"/>
  <c r="Y174" i="2"/>
  <c r="BG173" i="1" s="1"/>
  <c r="Y78" i="2"/>
  <c r="BG77" i="1" s="1"/>
  <c r="Y183" i="2"/>
  <c r="BG182" i="1" s="1"/>
  <c r="Y99" i="2"/>
  <c r="BG98" i="1" s="1"/>
  <c r="Y159" i="2"/>
  <c r="BG158" i="1" s="1"/>
  <c r="Y171" i="2"/>
  <c r="BG170" i="1" s="1"/>
  <c r="Y162" i="2"/>
  <c r="BG161" i="1" s="1"/>
  <c r="Y177" i="2"/>
  <c r="BG176" i="1" s="1"/>
  <c r="Y71" i="2"/>
  <c r="BG70" i="1" s="1"/>
  <c r="Y80" i="2"/>
  <c r="BG79" i="1" s="1"/>
  <c r="Y182" i="2"/>
  <c r="BG181" i="1" s="1"/>
  <c r="Y106" i="2"/>
  <c r="BG105" i="1" s="1"/>
  <c r="Y92" i="2"/>
  <c r="BG91" i="1" s="1"/>
  <c r="Y113" i="2"/>
  <c r="BG112" i="1" s="1"/>
  <c r="Y67" i="2"/>
  <c r="BG66" i="1" s="1"/>
  <c r="BH66" i="1" s="1"/>
  <c r="Y184" i="2"/>
  <c r="BG183" i="1" s="1"/>
  <c r="Y165" i="2"/>
  <c r="BG164" i="1" s="1"/>
  <c r="Y161" i="2"/>
  <c r="BG160" i="1" s="1"/>
  <c r="Y160" i="2"/>
  <c r="BG159" i="1" s="1"/>
  <c r="Y169" i="2"/>
  <c r="BG168" i="1" s="1"/>
  <c r="Y72" i="2"/>
  <c r="BG71" i="1" s="1"/>
  <c r="Y173" i="2"/>
  <c r="BG172" i="1" s="1"/>
  <c r="Y112" i="2"/>
  <c r="BG111" i="1" s="1"/>
  <c r="Y167" i="2"/>
  <c r="BG166" i="1" s="1"/>
  <c r="Y69" i="2"/>
  <c r="BG68" i="1" s="1"/>
  <c r="BH68" i="1" s="1"/>
  <c r="Y94" i="2"/>
  <c r="BG93" i="1" s="1"/>
  <c r="Y180" i="2"/>
  <c r="BG179" i="1" s="1"/>
  <c r="Y90" i="2"/>
  <c r="BG89" i="1" s="1"/>
  <c r="Y111" i="2"/>
  <c r="BG110" i="1" s="1"/>
  <c r="Y166" i="2"/>
  <c r="BG165" i="1" s="1"/>
  <c r="Y163" i="2"/>
  <c r="BG162" i="1" s="1"/>
  <c r="Y68" i="2"/>
  <c r="BG67" i="1" s="1"/>
  <c r="BH67" i="1" s="1"/>
  <c r="Y75" i="2"/>
  <c r="BG74" i="1" s="1"/>
  <c r="Y97" i="2"/>
  <c r="BG96" i="1" s="1"/>
  <c r="Y88" i="2"/>
  <c r="BG87" i="1" s="1"/>
  <c r="Y95" i="2"/>
  <c r="BG94" i="1" s="1"/>
  <c r="AZ5" i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N129" i="2"/>
  <c r="S6" i="2"/>
  <c r="X129" i="2"/>
  <c r="N6" i="2"/>
  <c r="G129" i="2"/>
  <c r="S129" i="2"/>
  <c r="T6" i="2"/>
  <c r="M129" i="2"/>
  <c r="F6" i="2"/>
  <c r="E6" i="2"/>
  <c r="K6" i="2"/>
  <c r="K129" i="2"/>
  <c r="U6" i="2"/>
  <c r="C6" i="2"/>
  <c r="P6" i="2"/>
  <c r="Q129" i="2"/>
  <c r="L129" i="2"/>
  <c r="X6" i="2"/>
  <c r="O129" i="2"/>
  <c r="W129" i="2"/>
  <c r="W6" i="2"/>
  <c r="O6" i="2"/>
  <c r="L6" i="2"/>
  <c r="B6" i="2"/>
  <c r="B129" i="2"/>
  <c r="R129" i="2"/>
  <c r="V129" i="2"/>
  <c r="D6" i="2"/>
  <c r="R6" i="2"/>
  <c r="H129" i="2"/>
  <c r="E129" i="2"/>
  <c r="U129" i="2"/>
  <c r="I6" i="2"/>
  <c r="P129" i="2"/>
  <c r="D129" i="2"/>
  <c r="V6" i="2"/>
  <c r="H6" i="2"/>
  <c r="Q6" i="2"/>
  <c r="F129" i="2"/>
  <c r="T129" i="2"/>
  <c r="M6" i="2"/>
  <c r="I129" i="2"/>
  <c r="J129" i="2"/>
  <c r="G6" i="2"/>
  <c r="J6" i="2"/>
  <c r="C129" i="2"/>
  <c r="BI55" i="1" l="1"/>
  <c r="BI67" i="1"/>
  <c r="BI68" i="1"/>
  <c r="BI66" i="1"/>
  <c r="BI69" i="1"/>
  <c r="Y6" i="2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E130" i="2"/>
  <c r="O130" i="2"/>
  <c r="K130" i="2"/>
  <c r="U130" i="2"/>
  <c r="M130" i="2"/>
  <c r="H7" i="2"/>
  <c r="S130" i="2"/>
  <c r="N130" i="2"/>
  <c r="Q130" i="2"/>
  <c r="T130" i="2"/>
  <c r="P7" i="2"/>
  <c r="S7" i="2"/>
  <c r="N7" i="2"/>
  <c r="G130" i="2"/>
  <c r="M7" i="2"/>
  <c r="R7" i="2"/>
  <c r="J7" i="2"/>
  <c r="B130" i="2"/>
  <c r="V130" i="2"/>
  <c r="K7" i="2"/>
  <c r="L130" i="2"/>
  <c r="W7" i="2"/>
  <c r="Q7" i="2"/>
  <c r="X7" i="2"/>
  <c r="J130" i="2"/>
  <c r="T7" i="2"/>
  <c r="C130" i="2"/>
  <c r="R130" i="2"/>
  <c r="I130" i="2"/>
  <c r="E7" i="2"/>
  <c r="O7" i="2"/>
  <c r="B7" i="2"/>
  <c r="U7" i="2"/>
  <c r="D130" i="2"/>
  <c r="G7" i="2"/>
  <c r="L7" i="2"/>
  <c r="W130" i="2"/>
  <c r="F130" i="2"/>
  <c r="I7" i="2"/>
  <c r="X130" i="2"/>
  <c r="C7" i="2"/>
  <c r="V7" i="2"/>
  <c r="P130" i="2"/>
  <c r="F7" i="2"/>
  <c r="D7" i="2"/>
  <c r="H130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W131" i="2"/>
  <c r="S131" i="2"/>
  <c r="I8" i="2"/>
  <c r="R131" i="2"/>
  <c r="J131" i="2"/>
  <c r="B131" i="2"/>
  <c r="U8" i="2"/>
  <c r="V131" i="2"/>
  <c r="O131" i="2"/>
  <c r="K131" i="2"/>
  <c r="Q131" i="2"/>
  <c r="B8" i="2"/>
  <c r="J8" i="2"/>
  <c r="T131" i="2"/>
  <c r="D131" i="2"/>
  <c r="C8" i="2"/>
  <c r="P131" i="2"/>
  <c r="R8" i="2"/>
  <c r="H8" i="2"/>
  <c r="N131" i="2"/>
  <c r="F131" i="2"/>
  <c r="C131" i="2"/>
  <c r="V8" i="2"/>
  <c r="U131" i="2"/>
  <c r="G131" i="2"/>
  <c r="M131" i="2"/>
  <c r="I131" i="2"/>
  <c r="D8" i="2"/>
  <c r="F8" i="2"/>
  <c r="N8" i="2"/>
  <c r="K8" i="2"/>
  <c r="L8" i="2"/>
  <c r="E8" i="2"/>
  <c r="T8" i="2"/>
  <c r="P8" i="2"/>
  <c r="W8" i="2"/>
  <c r="Q8" i="2"/>
  <c r="O8" i="2"/>
  <c r="S8" i="2"/>
  <c r="H131" i="2"/>
  <c r="G8" i="2"/>
  <c r="X8" i="2"/>
  <c r="X131" i="2"/>
  <c r="M8" i="2"/>
  <c r="L131" i="2"/>
  <c r="E131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E9" i="2"/>
  <c r="R9" i="2"/>
  <c r="G9" i="2"/>
  <c r="I9" i="2"/>
  <c r="P9" i="2"/>
  <c r="H9" i="2"/>
  <c r="B9" i="2"/>
  <c r="F9" i="2"/>
  <c r="U9" i="2"/>
  <c r="T9" i="2"/>
  <c r="M9" i="2"/>
  <c r="X9" i="2"/>
  <c r="V9" i="2"/>
  <c r="L9" i="2"/>
  <c r="O9" i="2"/>
  <c r="Q9" i="2"/>
  <c r="J9" i="2"/>
  <c r="D9" i="2"/>
  <c r="N9" i="2"/>
  <c r="S9" i="2"/>
  <c r="C9" i="2"/>
  <c r="K9" i="2"/>
  <c r="W9" i="2"/>
  <c r="Y9" i="2" l="1"/>
  <c r="BG8" i="1" s="1"/>
  <c r="AZ9" i="1"/>
  <c r="A10" i="2"/>
  <c r="DG9" i="1"/>
  <c r="F9" i="1"/>
  <c r="A10" i="1"/>
  <c r="F10" i="2"/>
  <c r="X10" i="2"/>
  <c r="W10" i="2"/>
  <c r="N10" i="2"/>
  <c r="D10" i="2"/>
  <c r="V10" i="2"/>
  <c r="T10" i="2"/>
  <c r="B10" i="2"/>
  <c r="I10" i="2"/>
  <c r="E10" i="2"/>
  <c r="U10" i="2"/>
  <c r="Q10" i="2"/>
  <c r="J10" i="2"/>
  <c r="C10" i="2"/>
  <c r="S10" i="2"/>
  <c r="K10" i="2"/>
  <c r="R10" i="2"/>
  <c r="H10" i="2"/>
  <c r="O10" i="2"/>
  <c r="P10" i="2"/>
  <c r="G10" i="2"/>
  <c r="M10" i="2"/>
  <c r="L10" i="2"/>
  <c r="Y10" i="2" l="1"/>
  <c r="BG9" i="1" s="1"/>
  <c r="AZ10" i="1"/>
  <c r="A11" i="2"/>
  <c r="DG10" i="1"/>
  <c r="F10" i="1"/>
  <c r="A11" i="1"/>
  <c r="W11" i="2"/>
  <c r="H11" i="2"/>
  <c r="G11" i="2"/>
  <c r="S11" i="2"/>
  <c r="C11" i="2"/>
  <c r="K11" i="2"/>
  <c r="J11" i="2"/>
  <c r="N11" i="2"/>
  <c r="U11" i="2"/>
  <c r="L11" i="2"/>
  <c r="X11" i="2"/>
  <c r="E11" i="2"/>
  <c r="F11" i="2"/>
  <c r="R11" i="2"/>
  <c r="O11" i="2"/>
  <c r="B11" i="2"/>
  <c r="Q11" i="2"/>
  <c r="P11" i="2"/>
  <c r="I11" i="2"/>
  <c r="M11" i="2"/>
  <c r="D11" i="2"/>
  <c r="T11" i="2"/>
  <c r="V11" i="2"/>
  <c r="Y11" i="2" l="1"/>
  <c r="BG10" i="1" s="1"/>
  <c r="AZ11" i="1"/>
  <c r="A12" i="2"/>
  <c r="DG11" i="1"/>
  <c r="F11" i="1"/>
  <c r="A12" i="1"/>
  <c r="N12" i="2"/>
  <c r="O12" i="2"/>
  <c r="R12" i="2"/>
  <c r="H12" i="2"/>
  <c r="K12" i="2"/>
  <c r="P12" i="2"/>
  <c r="G12" i="2"/>
  <c r="J12" i="2"/>
  <c r="F12" i="2"/>
  <c r="Q12" i="2"/>
  <c r="L12" i="2"/>
  <c r="C12" i="2"/>
  <c r="S12" i="2"/>
  <c r="U12" i="2"/>
  <c r="E12" i="2"/>
  <c r="I12" i="2"/>
  <c r="D12" i="2"/>
  <c r="W12" i="2"/>
  <c r="B12" i="2"/>
  <c r="M12" i="2"/>
  <c r="T12" i="2"/>
  <c r="V12" i="2"/>
  <c r="X12" i="2"/>
  <c r="Y12" i="2" l="1"/>
  <c r="BG11" i="1" s="1"/>
  <c r="AZ12" i="1"/>
  <c r="A13" i="2"/>
  <c r="DG12" i="1"/>
  <c r="F12" i="1"/>
  <c r="A13" i="1"/>
  <c r="J13" i="2"/>
  <c r="B13" i="2"/>
  <c r="G13" i="2"/>
  <c r="K13" i="2"/>
  <c r="N13" i="2"/>
  <c r="X13" i="2"/>
  <c r="H13" i="2"/>
  <c r="S13" i="2"/>
  <c r="V13" i="2"/>
  <c r="F13" i="2"/>
  <c r="E13" i="2"/>
  <c r="M13" i="2"/>
  <c r="Q13" i="2"/>
  <c r="C13" i="2"/>
  <c r="D13" i="2"/>
  <c r="P13" i="2"/>
  <c r="R13" i="2"/>
  <c r="T13" i="2"/>
  <c r="O13" i="2"/>
  <c r="L13" i="2"/>
  <c r="W13" i="2"/>
  <c r="U13" i="2"/>
  <c r="I13" i="2"/>
  <c r="Y13" i="2" l="1"/>
  <c r="BG12" i="1" s="1"/>
  <c r="AZ13" i="1"/>
  <c r="A14" i="2"/>
  <c r="DG13" i="1"/>
  <c r="F13" i="1"/>
  <c r="A14" i="1"/>
  <c r="V14" i="2"/>
  <c r="K14" i="2"/>
  <c r="N14" i="2"/>
  <c r="T14" i="2"/>
  <c r="S14" i="2"/>
  <c r="G14" i="2"/>
  <c r="E14" i="2"/>
  <c r="D14" i="2"/>
  <c r="X14" i="2"/>
  <c r="Q14" i="2"/>
  <c r="P14" i="2"/>
  <c r="W14" i="2"/>
  <c r="M14" i="2"/>
  <c r="F14" i="2"/>
  <c r="O14" i="2"/>
  <c r="L14" i="2"/>
  <c r="J14" i="2"/>
  <c r="H14" i="2"/>
  <c r="C14" i="2"/>
  <c r="I14" i="2"/>
  <c r="B14" i="2"/>
  <c r="R14" i="2"/>
  <c r="U14" i="2"/>
  <c r="Y14" i="2" l="1"/>
  <c r="BG13" i="1" s="1"/>
  <c r="AZ14" i="1"/>
  <c r="A15" i="2"/>
  <c r="DG14" i="1"/>
  <c r="F14" i="1"/>
  <c r="A15" i="1"/>
  <c r="W15" i="2"/>
  <c r="Q15" i="2"/>
  <c r="E15" i="2"/>
  <c r="L15" i="2"/>
  <c r="K15" i="2"/>
  <c r="D15" i="2"/>
  <c r="S15" i="2"/>
  <c r="X15" i="2"/>
  <c r="H15" i="2"/>
  <c r="B15" i="2"/>
  <c r="T15" i="2"/>
  <c r="J15" i="2"/>
  <c r="F15" i="2"/>
  <c r="R15" i="2"/>
  <c r="G15" i="2"/>
  <c r="U15" i="2"/>
  <c r="C15" i="2"/>
  <c r="I15" i="2"/>
  <c r="P15" i="2"/>
  <c r="N15" i="2"/>
  <c r="V15" i="2"/>
  <c r="M15" i="2"/>
  <c r="O15" i="2"/>
  <c r="Y15" i="2" l="1"/>
  <c r="BG14" i="1" s="1"/>
  <c r="AZ15" i="1"/>
  <c r="A16" i="2"/>
  <c r="DG15" i="1"/>
  <c r="F15" i="1"/>
  <c r="A16" i="1"/>
  <c r="K16" i="2"/>
  <c r="R16" i="2"/>
  <c r="J16" i="2"/>
  <c r="M16" i="2"/>
  <c r="Q16" i="2"/>
  <c r="V16" i="2"/>
  <c r="P16" i="2"/>
  <c r="U16" i="2"/>
  <c r="S16" i="2"/>
  <c r="G16" i="2"/>
  <c r="C16" i="2"/>
  <c r="I16" i="2"/>
  <c r="X16" i="2"/>
  <c r="T16" i="2"/>
  <c r="F16" i="2"/>
  <c r="B16" i="2"/>
  <c r="O16" i="2"/>
  <c r="D16" i="2"/>
  <c r="H16" i="2"/>
  <c r="L16" i="2"/>
  <c r="E16" i="2"/>
  <c r="W16" i="2"/>
  <c r="N16" i="2"/>
  <c r="Y16" i="2" l="1"/>
  <c r="BG15" i="1" s="1"/>
  <c r="AZ16" i="1"/>
  <c r="A17" i="2"/>
  <c r="DG16" i="1"/>
  <c r="F16" i="1"/>
  <c r="A17" i="1"/>
  <c r="V17" i="2"/>
  <c r="D17" i="2"/>
  <c r="G17" i="2"/>
  <c r="O17" i="2"/>
  <c r="L17" i="2"/>
  <c r="J17" i="2"/>
  <c r="N17" i="2"/>
  <c r="Q17" i="2"/>
  <c r="R17" i="2"/>
  <c r="I17" i="2"/>
  <c r="B17" i="2"/>
  <c r="C17" i="2"/>
  <c r="U17" i="2"/>
  <c r="W17" i="2"/>
  <c r="X17" i="2"/>
  <c r="F17" i="2"/>
  <c r="K17" i="2"/>
  <c r="M17" i="2"/>
  <c r="T17" i="2"/>
  <c r="H17" i="2"/>
  <c r="S17" i="2"/>
  <c r="P17" i="2"/>
  <c r="E17" i="2"/>
  <c r="Y17" i="2" l="1"/>
  <c r="BG16" i="1" s="1"/>
  <c r="AZ17" i="1"/>
  <c r="A18" i="2"/>
  <c r="DG17" i="1"/>
  <c r="F17" i="1"/>
  <c r="A18" i="1"/>
  <c r="X18" i="2"/>
  <c r="G18" i="2"/>
  <c r="F18" i="2"/>
  <c r="Q18" i="2"/>
  <c r="U18" i="2"/>
  <c r="C18" i="2"/>
  <c r="W18" i="2"/>
  <c r="N18" i="2"/>
  <c r="J18" i="2"/>
  <c r="S18" i="2"/>
  <c r="M18" i="2"/>
  <c r="D18" i="2"/>
  <c r="P18" i="2"/>
  <c r="L18" i="2"/>
  <c r="V18" i="2"/>
  <c r="H18" i="2"/>
  <c r="T18" i="2"/>
  <c r="K18" i="2"/>
  <c r="I18" i="2"/>
  <c r="R18" i="2"/>
  <c r="B18" i="2"/>
  <c r="E18" i="2"/>
  <c r="O18" i="2"/>
  <c r="Y18" i="2" l="1"/>
  <c r="BG17" i="1" s="1"/>
  <c r="AZ18" i="1"/>
  <c r="A19" i="2"/>
  <c r="DG18" i="1"/>
  <c r="F18" i="1"/>
  <c r="A19" i="1"/>
  <c r="D19" i="2"/>
  <c r="M19" i="2"/>
  <c r="H19" i="2"/>
  <c r="R19" i="2"/>
  <c r="B19" i="2"/>
  <c r="Q19" i="2"/>
  <c r="S19" i="2"/>
  <c r="I19" i="2"/>
  <c r="W19" i="2"/>
  <c r="X19" i="2"/>
  <c r="F19" i="2"/>
  <c r="O19" i="2"/>
  <c r="N19" i="2"/>
  <c r="K19" i="2"/>
  <c r="E19" i="2"/>
  <c r="T19" i="2"/>
  <c r="G19" i="2"/>
  <c r="U19" i="2"/>
  <c r="V19" i="2"/>
  <c r="P19" i="2"/>
  <c r="C19" i="2"/>
  <c r="J19" i="2"/>
  <c r="L19" i="2"/>
  <c r="Y19" i="2" l="1"/>
  <c r="BG18" i="1" s="1"/>
  <c r="AZ19" i="1"/>
  <c r="A20" i="2"/>
  <c r="DG19" i="1"/>
  <c r="F19" i="1"/>
  <c r="A20" i="1"/>
  <c r="R20" i="2"/>
  <c r="F20" i="2"/>
  <c r="I20" i="2"/>
  <c r="S20" i="2"/>
  <c r="E20" i="2"/>
  <c r="X20" i="2"/>
  <c r="Q20" i="2"/>
  <c r="J20" i="2"/>
  <c r="U20" i="2"/>
  <c r="D20" i="2"/>
  <c r="T20" i="2"/>
  <c r="M20" i="2"/>
  <c r="V20" i="2"/>
  <c r="L20" i="2"/>
  <c r="O20" i="2"/>
  <c r="N20" i="2"/>
  <c r="W20" i="2"/>
  <c r="B20" i="2"/>
  <c r="G20" i="2"/>
  <c r="K20" i="2"/>
  <c r="P20" i="2"/>
  <c r="H20" i="2"/>
  <c r="C20" i="2"/>
  <c r="Y20" i="2" l="1"/>
  <c r="BG19" i="1" s="1"/>
  <c r="AZ20" i="1"/>
  <c r="A21" i="2"/>
  <c r="DG20" i="1"/>
  <c r="F20" i="1"/>
  <c r="A21" i="1"/>
  <c r="I21" i="2"/>
  <c r="K21" i="2"/>
  <c r="R21" i="2"/>
  <c r="O21" i="2"/>
  <c r="W21" i="2"/>
  <c r="F21" i="2"/>
  <c r="D21" i="2"/>
  <c r="P21" i="2"/>
  <c r="X21" i="2"/>
  <c r="M21" i="2"/>
  <c r="B21" i="2"/>
  <c r="N21" i="2"/>
  <c r="Q21" i="2"/>
  <c r="V21" i="2"/>
  <c r="E21" i="2"/>
  <c r="H21" i="2"/>
  <c r="T21" i="2"/>
  <c r="J21" i="2"/>
  <c r="U21" i="2"/>
  <c r="C21" i="2"/>
  <c r="L21" i="2"/>
  <c r="S21" i="2"/>
  <c r="G21" i="2"/>
  <c r="Y21" i="2" l="1"/>
  <c r="BG20" i="1" s="1"/>
  <c r="AZ21" i="1"/>
  <c r="A22" i="2"/>
  <c r="DG21" i="1"/>
  <c r="F21" i="1"/>
  <c r="A22" i="1"/>
  <c r="M22" i="2"/>
  <c r="K22" i="2"/>
  <c r="O22" i="2"/>
  <c r="J22" i="2"/>
  <c r="N22" i="2"/>
  <c r="I22" i="2"/>
  <c r="E22" i="2"/>
  <c r="P22" i="2"/>
  <c r="S22" i="2"/>
  <c r="X22" i="2"/>
  <c r="C22" i="2"/>
  <c r="F22" i="2"/>
  <c r="L22" i="2"/>
  <c r="V22" i="2"/>
  <c r="T22" i="2"/>
  <c r="Q22" i="2"/>
  <c r="R22" i="2"/>
  <c r="U22" i="2"/>
  <c r="W22" i="2"/>
  <c r="H22" i="2"/>
  <c r="G22" i="2"/>
  <c r="D22" i="2"/>
  <c r="B22" i="2"/>
  <c r="Y22" i="2" l="1"/>
  <c r="BG21" i="1" s="1"/>
  <c r="AZ22" i="1"/>
  <c r="A23" i="2"/>
  <c r="DG22" i="1"/>
  <c r="F22" i="1"/>
  <c r="A23" i="1"/>
  <c r="U23" i="2"/>
  <c r="Q23" i="2"/>
  <c r="E23" i="2"/>
  <c r="T23" i="2"/>
  <c r="M23" i="2"/>
  <c r="X23" i="2"/>
  <c r="D23" i="2"/>
  <c r="C23" i="2"/>
  <c r="F23" i="2"/>
  <c r="R23" i="2"/>
  <c r="I23" i="2"/>
  <c r="S23" i="2"/>
  <c r="L23" i="2"/>
  <c r="H23" i="2"/>
  <c r="V23" i="2"/>
  <c r="J23" i="2"/>
  <c r="G23" i="2"/>
  <c r="K23" i="2"/>
  <c r="O23" i="2"/>
  <c r="N23" i="2"/>
  <c r="W23" i="2"/>
  <c r="P23" i="2"/>
  <c r="B23" i="2"/>
  <c r="Y23" i="2" l="1"/>
  <c r="BG22" i="1" s="1"/>
  <c r="AZ23" i="1"/>
  <c r="A24" i="2"/>
  <c r="DG23" i="1"/>
  <c r="F23" i="1"/>
  <c r="A24" i="1"/>
  <c r="N24" i="2"/>
  <c r="H24" i="2"/>
  <c r="U24" i="2"/>
  <c r="V24" i="2"/>
  <c r="F24" i="2"/>
  <c r="T24" i="2"/>
  <c r="Q24" i="2"/>
  <c r="X24" i="2"/>
  <c r="L24" i="2"/>
  <c r="W24" i="2"/>
  <c r="C24" i="2"/>
  <c r="J24" i="2"/>
  <c r="B24" i="2"/>
  <c r="D24" i="2"/>
  <c r="I24" i="2"/>
  <c r="K24" i="2"/>
  <c r="G24" i="2"/>
  <c r="O24" i="2"/>
  <c r="E24" i="2"/>
  <c r="M24" i="2"/>
  <c r="P24" i="2"/>
  <c r="S24" i="2"/>
  <c r="R24" i="2"/>
  <c r="Y24" i="2" l="1"/>
  <c r="BG23" i="1" s="1"/>
  <c r="AZ24" i="1"/>
  <c r="A25" i="2"/>
  <c r="DG24" i="1"/>
  <c r="F24" i="1"/>
  <c r="A25" i="1"/>
  <c r="H25" i="2"/>
  <c r="L25" i="2"/>
  <c r="W25" i="2"/>
  <c r="D25" i="2"/>
  <c r="E25" i="2"/>
  <c r="U25" i="2"/>
  <c r="F25" i="2"/>
  <c r="Q25" i="2"/>
  <c r="K25" i="2"/>
  <c r="J25" i="2"/>
  <c r="I25" i="2"/>
  <c r="S25" i="2"/>
  <c r="P25" i="2"/>
  <c r="R25" i="2"/>
  <c r="B25" i="2"/>
  <c r="M25" i="2"/>
  <c r="N25" i="2"/>
  <c r="C25" i="2"/>
  <c r="G25" i="2"/>
  <c r="O25" i="2"/>
  <c r="V25" i="2"/>
  <c r="X25" i="2"/>
  <c r="T25" i="2"/>
  <c r="Y25" i="2" l="1"/>
  <c r="BG24" i="1" s="1"/>
  <c r="AZ25" i="1"/>
  <c r="A26" i="2"/>
  <c r="DG25" i="1"/>
  <c r="F25" i="1"/>
  <c r="A26" i="1"/>
  <c r="AU183" i="1"/>
  <c r="EN183" i="1"/>
  <c r="BF168" i="1"/>
  <c r="BB107" i="1"/>
  <c r="BA101" i="1"/>
  <c r="BB106" i="1"/>
  <c r="BA108" i="1"/>
  <c r="BB122" i="1"/>
  <c r="EN181" i="1"/>
  <c r="BB96" i="1"/>
  <c r="BA109" i="1"/>
  <c r="AU180" i="1"/>
  <c r="EO149" i="1"/>
  <c r="EO145" i="1"/>
  <c r="BB113" i="1"/>
  <c r="BB114" i="1"/>
  <c r="BC94" i="1"/>
  <c r="BB97" i="1"/>
  <c r="EN138" i="1"/>
  <c r="BA102" i="1"/>
  <c r="EO155" i="1"/>
  <c r="EN189" i="1"/>
  <c r="EO156" i="1"/>
  <c r="BB94" i="1"/>
  <c r="BB109" i="1"/>
  <c r="BB95" i="1"/>
  <c r="BB128" i="1"/>
  <c r="BA100" i="1"/>
  <c r="EN179" i="1"/>
  <c r="BA97" i="1"/>
  <c r="AU139" i="1"/>
  <c r="AU186" i="1"/>
  <c r="AU178" i="1"/>
  <c r="BC117" i="1"/>
  <c r="BC107" i="1"/>
  <c r="BC116" i="1"/>
  <c r="BB91" i="1"/>
  <c r="AX172" i="1"/>
  <c r="BC129" i="1"/>
  <c r="BA123" i="1"/>
  <c r="AX169" i="1"/>
  <c r="AX174" i="1"/>
  <c r="BC128" i="1"/>
  <c r="AV145" i="1"/>
  <c r="EN137" i="1"/>
  <c r="AV155" i="1"/>
  <c r="BC104" i="1"/>
  <c r="AX173" i="1"/>
  <c r="BA127" i="1"/>
  <c r="BB88" i="1"/>
  <c r="BB85" i="1"/>
  <c r="BC105" i="1"/>
  <c r="BA128" i="1"/>
  <c r="CD164" i="1"/>
  <c r="BA121" i="1"/>
  <c r="BC108" i="1"/>
  <c r="BA125" i="1"/>
  <c r="EN182" i="1"/>
  <c r="BA99" i="1"/>
  <c r="BB119" i="1"/>
  <c r="BC98" i="1"/>
  <c r="BA163" i="1"/>
  <c r="BB129" i="1"/>
  <c r="EO144" i="1"/>
  <c r="BC100" i="1"/>
  <c r="BA116" i="1"/>
  <c r="BB124" i="1"/>
  <c r="BB102" i="1"/>
  <c r="EO146" i="1"/>
  <c r="AV157" i="1"/>
  <c r="BA112" i="1"/>
  <c r="BB116" i="1"/>
  <c r="BA117" i="1"/>
  <c r="BA95" i="1"/>
  <c r="CD165" i="1"/>
  <c r="AX175" i="1"/>
  <c r="BA120" i="1"/>
  <c r="BD92" i="1"/>
  <c r="BC112" i="1"/>
  <c r="AV150" i="1"/>
  <c r="BC91" i="1"/>
  <c r="AU185" i="1"/>
  <c r="BC130" i="1"/>
  <c r="BC123" i="1"/>
  <c r="BD88" i="1"/>
  <c r="BD90" i="1"/>
  <c r="EN185" i="1"/>
  <c r="BB126" i="1"/>
  <c r="BC97" i="1"/>
  <c r="BB110" i="1"/>
  <c r="BA110" i="1"/>
  <c r="EN140" i="1"/>
  <c r="EO157" i="1"/>
  <c r="BB117" i="1"/>
  <c r="BA114" i="1"/>
  <c r="BA103" i="1"/>
  <c r="AV141" i="1"/>
  <c r="BB99" i="1"/>
  <c r="BB104" i="1"/>
  <c r="BC101" i="1"/>
  <c r="CD163" i="1"/>
  <c r="BA98" i="1"/>
  <c r="CD168" i="1"/>
  <c r="BC113" i="1"/>
  <c r="BC121" i="1"/>
  <c r="BC126" i="1"/>
  <c r="BA129" i="1"/>
  <c r="BC125" i="1"/>
  <c r="BA168" i="1"/>
  <c r="AX171" i="1"/>
  <c r="AV152" i="1"/>
  <c r="BB87" i="1"/>
  <c r="BA122" i="1"/>
  <c r="EN188" i="1"/>
  <c r="EN180" i="1"/>
  <c r="AV156" i="1"/>
  <c r="BC95" i="1"/>
  <c r="BB112" i="1"/>
  <c r="BA107" i="1"/>
  <c r="BA104" i="1"/>
  <c r="BC99" i="1"/>
  <c r="EN187" i="1"/>
  <c r="BA94" i="1"/>
  <c r="BB105" i="1"/>
  <c r="EO141" i="1"/>
  <c r="EO154" i="1"/>
  <c r="BB121" i="1"/>
  <c r="BA93" i="1"/>
  <c r="BB118" i="1"/>
  <c r="BB130" i="1"/>
  <c r="BB100" i="1"/>
  <c r="BB103" i="1"/>
  <c r="BB120" i="1"/>
  <c r="EO148" i="1"/>
  <c r="EO172" i="1"/>
  <c r="BF163" i="1"/>
  <c r="BA119" i="1"/>
  <c r="BB125" i="1"/>
  <c r="BA113" i="1"/>
  <c r="BA115" i="1"/>
  <c r="EN186" i="1"/>
  <c r="BB101" i="1"/>
  <c r="BA111" i="1"/>
  <c r="AV149" i="1"/>
  <c r="AV146" i="1"/>
  <c r="AV153" i="1"/>
  <c r="BB89" i="1"/>
  <c r="BC122" i="1"/>
  <c r="BB90" i="1"/>
  <c r="BC110" i="1"/>
  <c r="AV154" i="1"/>
  <c r="BC111" i="1"/>
  <c r="BC118" i="1"/>
  <c r="AU187" i="1"/>
  <c r="EO151" i="1"/>
  <c r="BC106" i="1"/>
  <c r="AV151" i="1"/>
  <c r="AV173" i="1"/>
  <c r="BC92" i="1"/>
  <c r="BA124" i="1"/>
  <c r="BD86" i="1"/>
  <c r="AX170" i="1"/>
  <c r="AU177" i="1"/>
  <c r="EO142" i="1"/>
  <c r="BB98" i="1"/>
  <c r="BB111" i="1"/>
  <c r="AU181" i="1"/>
  <c r="EO150" i="1"/>
  <c r="EO173" i="1"/>
  <c r="BC102" i="1"/>
  <c r="BA105" i="1"/>
  <c r="CD162" i="1"/>
  <c r="EN139" i="1"/>
  <c r="BC96" i="1"/>
  <c r="EN178" i="1"/>
  <c r="BC93" i="1"/>
  <c r="AU184" i="1"/>
  <c r="BB86" i="1"/>
  <c r="BA126" i="1"/>
  <c r="AV144" i="1"/>
  <c r="BD89" i="1"/>
  <c r="BC109" i="1"/>
  <c r="AU179" i="1"/>
  <c r="BC119" i="1"/>
  <c r="AV147" i="1"/>
  <c r="AV148" i="1"/>
  <c r="BC103" i="1"/>
  <c r="EN184" i="1"/>
  <c r="AU182" i="1"/>
  <c r="BB123" i="1"/>
  <c r="BB127" i="1"/>
  <c r="EN177" i="1"/>
  <c r="BB108" i="1"/>
  <c r="AU140" i="1"/>
  <c r="BB93" i="1"/>
  <c r="BA96" i="1"/>
  <c r="CD161" i="1"/>
  <c r="EO147" i="1"/>
  <c r="AV142" i="1"/>
  <c r="BB115" i="1"/>
  <c r="BA106" i="1"/>
  <c r="BA118" i="1"/>
  <c r="AV172" i="1"/>
  <c r="BD91" i="1"/>
  <c r="BB92" i="1"/>
  <c r="AX176" i="1"/>
  <c r="BC124" i="1"/>
  <c r="EO152" i="1"/>
  <c r="BD85" i="1"/>
  <c r="BC127" i="1"/>
  <c r="EO153" i="1"/>
  <c r="BC120" i="1"/>
  <c r="BD87" i="1"/>
  <c r="EO143" i="1"/>
  <c r="BC115" i="1"/>
  <c r="AV143" i="1"/>
  <c r="BC114" i="1"/>
  <c r="G26" i="2"/>
  <c r="J26" i="2"/>
  <c r="R26" i="2"/>
  <c r="X26" i="2"/>
  <c r="T26" i="2"/>
  <c r="D26" i="2"/>
  <c r="F26" i="2"/>
  <c r="Q26" i="2"/>
  <c r="P26" i="2"/>
  <c r="N26" i="2"/>
  <c r="V26" i="2"/>
  <c r="S26" i="2"/>
  <c r="H26" i="2"/>
  <c r="I26" i="2"/>
  <c r="L26" i="2"/>
  <c r="B26" i="2"/>
  <c r="O26" i="2"/>
  <c r="U26" i="2"/>
  <c r="C26" i="2"/>
  <c r="M26" i="2"/>
  <c r="W26" i="2"/>
  <c r="E26" i="2"/>
  <c r="K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R27" i="2"/>
  <c r="M27" i="2"/>
  <c r="B27" i="2"/>
  <c r="V27" i="2"/>
  <c r="U27" i="2"/>
  <c r="P27" i="2"/>
  <c r="C27" i="2"/>
  <c r="N27" i="2"/>
  <c r="Q27" i="2"/>
  <c r="I27" i="2"/>
  <c r="S27" i="2"/>
  <c r="O27" i="2"/>
  <c r="L27" i="2"/>
  <c r="D27" i="2"/>
  <c r="W27" i="2"/>
  <c r="F27" i="2"/>
  <c r="K27" i="2"/>
  <c r="G27" i="2"/>
  <c r="H27" i="2"/>
  <c r="J27" i="2"/>
  <c r="X27" i="2"/>
  <c r="T27" i="2"/>
  <c r="E27" i="2"/>
  <c r="Y27" i="2" l="1"/>
  <c r="BG26" i="1" s="1"/>
  <c r="AZ27" i="1"/>
  <c r="A28" i="2"/>
  <c r="DG27" i="1"/>
  <c r="F27" i="1"/>
  <c r="A28" i="1"/>
  <c r="EO162" i="1"/>
  <c r="EO171" i="1"/>
  <c r="EO164" i="1"/>
  <c r="EN164" i="1"/>
  <c r="EN168" i="1"/>
  <c r="BE163" i="1"/>
  <c r="EN162" i="1"/>
  <c r="EN165" i="1"/>
  <c r="EO166" i="1"/>
  <c r="EN159" i="1"/>
  <c r="EN170" i="1"/>
  <c r="EO169" i="1"/>
  <c r="BE168" i="1"/>
  <c r="EO159" i="1"/>
  <c r="EO161" i="1"/>
  <c r="EO163" i="1"/>
  <c r="EO165" i="1"/>
  <c r="EN167" i="1"/>
  <c r="EN160" i="1"/>
  <c r="EN166" i="1"/>
  <c r="EN175" i="1"/>
  <c r="EN174" i="1"/>
  <c r="EO158" i="1"/>
  <c r="EN176" i="1"/>
  <c r="EN171" i="1"/>
  <c r="EN169" i="1"/>
  <c r="EO174" i="1"/>
  <c r="EO170" i="1"/>
  <c r="EO167" i="1"/>
  <c r="EN163" i="1"/>
  <c r="EN172" i="1"/>
  <c r="EN158" i="1"/>
  <c r="EO168" i="1"/>
  <c r="EO175" i="1"/>
  <c r="EO176" i="1"/>
  <c r="EN173" i="1"/>
  <c r="EO160" i="1"/>
  <c r="EN161" i="1"/>
  <c r="F28" i="2"/>
  <c r="V28" i="2"/>
  <c r="G28" i="2"/>
  <c r="B28" i="2"/>
  <c r="O28" i="2"/>
  <c r="I28" i="2"/>
  <c r="T28" i="2"/>
  <c r="W28" i="2"/>
  <c r="C28" i="2"/>
  <c r="J28" i="2"/>
  <c r="E28" i="2"/>
  <c r="R28" i="2"/>
  <c r="K28" i="2"/>
  <c r="H28" i="2"/>
  <c r="L28" i="2"/>
  <c r="M28" i="2"/>
  <c r="Q28" i="2"/>
  <c r="S28" i="2"/>
  <c r="X28" i="2"/>
  <c r="N28" i="2"/>
  <c r="U28" i="2"/>
  <c r="P28" i="2"/>
  <c r="D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EN149" i="1"/>
  <c r="CG168" i="1"/>
  <c r="EO184" i="1"/>
  <c r="CI105" i="1"/>
  <c r="CH105" i="1"/>
  <c r="CI101" i="1"/>
  <c r="CH122" i="1"/>
  <c r="CH128" i="1"/>
  <c r="CH130" i="1"/>
  <c r="BD96" i="1"/>
  <c r="BD104" i="1"/>
  <c r="CF168" i="1"/>
  <c r="CH110" i="1"/>
  <c r="CH111" i="1"/>
  <c r="BD100" i="1"/>
  <c r="AV177" i="1"/>
  <c r="AV183" i="1"/>
  <c r="EO189" i="1"/>
  <c r="CI100" i="1"/>
  <c r="CI122" i="1"/>
  <c r="CI87" i="1"/>
  <c r="CI110" i="1"/>
  <c r="CI126" i="1"/>
  <c r="EN156" i="1"/>
  <c r="AU157" i="1"/>
  <c r="BD109" i="1"/>
  <c r="AV181" i="1"/>
  <c r="CI125" i="1"/>
  <c r="CI107" i="1"/>
  <c r="AV161" i="1"/>
  <c r="EO183" i="1"/>
  <c r="AV162" i="1"/>
  <c r="EO181" i="1"/>
  <c r="CH118" i="1"/>
  <c r="CH94" i="1"/>
  <c r="CI115" i="1"/>
  <c r="CI123" i="1"/>
  <c r="CH101" i="1"/>
  <c r="CH100" i="1"/>
  <c r="BD101" i="1"/>
  <c r="EO140" i="1"/>
  <c r="EO186" i="1"/>
  <c r="CI119" i="1"/>
  <c r="BD110" i="1"/>
  <c r="EP178" i="1"/>
  <c r="DC145" i="1"/>
  <c r="AW150" i="1"/>
  <c r="AX149" i="1"/>
  <c r="EQ140" i="1"/>
  <c r="EP189" i="1"/>
  <c r="AW172" i="1"/>
  <c r="DD170" i="1"/>
  <c r="AX188" i="1"/>
  <c r="EP174" i="1"/>
  <c r="CG127" i="1"/>
  <c r="EP170" i="1"/>
  <c r="EP143" i="1"/>
  <c r="AW157" i="1"/>
  <c r="AV64" i="1"/>
  <c r="DF168" i="1"/>
  <c r="AX187" i="1"/>
  <c r="AU151" i="1"/>
  <c r="CG128" i="1"/>
  <c r="EP168" i="1"/>
  <c r="DA157" i="1"/>
  <c r="EQ177" i="1"/>
  <c r="EP153" i="1"/>
  <c r="EO60" i="1"/>
  <c r="DF170" i="1"/>
  <c r="EQ178" i="1"/>
  <c r="AT128" i="1"/>
  <c r="DB172" i="1"/>
  <c r="DD165" i="1"/>
  <c r="DC89" i="1"/>
  <c r="EP75" i="1"/>
  <c r="AW186" i="1"/>
  <c r="DD147" i="1"/>
  <c r="AV50" i="1"/>
  <c r="CH161" i="1"/>
  <c r="DE163" i="1"/>
  <c r="DF182" i="1"/>
  <c r="EP176" i="1"/>
  <c r="AX151" i="1"/>
  <c r="DB182" i="1"/>
  <c r="DA182" i="1"/>
  <c r="DA79" i="1"/>
  <c r="EO57" i="1"/>
  <c r="DD150" i="1"/>
  <c r="DD171" i="1"/>
  <c r="AW138" i="1"/>
  <c r="EP46" i="1"/>
  <c r="DF157" i="1"/>
  <c r="AW183" i="1"/>
  <c r="DA129" i="1"/>
  <c r="EP53" i="1"/>
  <c r="AX53" i="1"/>
  <c r="AU172" i="1"/>
  <c r="AW153" i="1"/>
  <c r="EO62" i="1"/>
  <c r="AW181" i="1"/>
  <c r="BD52" i="1"/>
  <c r="EQ182" i="1"/>
  <c r="DB146" i="1"/>
  <c r="DE88" i="1"/>
  <c r="DB164" i="1"/>
  <c r="EP152" i="1"/>
  <c r="EP61" i="1"/>
  <c r="AW169" i="1"/>
  <c r="EO61" i="1"/>
  <c r="EQ187" i="1"/>
  <c r="AU171" i="1"/>
  <c r="AW144" i="1"/>
  <c r="AV166" i="1"/>
  <c r="AU170" i="1"/>
  <c r="EO53" i="1"/>
  <c r="AV129" i="1"/>
  <c r="BB168" i="1"/>
  <c r="EP183" i="1"/>
  <c r="DE188" i="1"/>
  <c r="DA187" i="1"/>
  <c r="CI168" i="1"/>
  <c r="DD169" i="1"/>
  <c r="CE126" i="1"/>
  <c r="DE176" i="1"/>
  <c r="DE59" i="1"/>
  <c r="AV111" i="1"/>
  <c r="EQ164" i="1"/>
  <c r="BD163" i="1"/>
  <c r="EO177" i="1"/>
  <c r="AU143" i="1"/>
  <c r="EN155" i="1"/>
  <c r="CI98" i="1"/>
  <c r="CH95" i="1"/>
  <c r="CH102" i="1"/>
  <c r="CI99" i="1"/>
  <c r="CI104" i="1"/>
  <c r="CH92" i="1"/>
  <c r="BD97" i="1"/>
  <c r="AU162" i="1"/>
  <c r="AU142" i="1"/>
  <c r="CH120" i="1"/>
  <c r="CI85" i="1"/>
  <c r="AU161" i="1"/>
  <c r="EN147" i="1"/>
  <c r="EO187" i="1"/>
  <c r="AV160" i="1"/>
  <c r="CH113" i="1"/>
  <c r="CI93" i="1"/>
  <c r="CH114" i="1"/>
  <c r="CI113" i="1"/>
  <c r="CH124" i="1"/>
  <c r="CH91" i="1"/>
  <c r="BD107" i="1"/>
  <c r="BD111" i="1"/>
  <c r="EN145" i="1"/>
  <c r="CI114" i="1"/>
  <c r="CH85" i="1"/>
  <c r="EN142" i="1"/>
  <c r="AU141" i="1"/>
  <c r="AV140" i="1"/>
  <c r="EN154" i="1"/>
  <c r="CH126" i="1"/>
  <c r="CH109" i="1"/>
  <c r="CI86" i="1"/>
  <c r="CI94" i="1"/>
  <c r="CI96" i="1"/>
  <c r="CH88" i="1"/>
  <c r="BD98" i="1"/>
  <c r="EO185" i="1"/>
  <c r="CI128" i="1"/>
  <c r="CI90" i="1"/>
  <c r="BD93" i="1"/>
  <c r="DC177" i="1"/>
  <c r="DA163" i="1"/>
  <c r="DE142" i="1"/>
  <c r="AX155" i="1"/>
  <c r="AW151" i="1"/>
  <c r="AV185" i="1"/>
  <c r="AV126" i="1"/>
  <c r="DB154" i="1"/>
  <c r="CF162" i="1"/>
  <c r="DF160" i="1"/>
  <c r="DE157" i="1"/>
  <c r="AW175" i="1"/>
  <c r="BE51" i="1"/>
  <c r="DD180" i="1"/>
  <c r="DB138" i="1"/>
  <c r="AX70" i="1"/>
  <c r="EQ56" i="1"/>
  <c r="EQ46" i="1"/>
  <c r="DF138" i="1"/>
  <c r="DB166" i="1"/>
  <c r="DC139" i="1"/>
  <c r="AX146" i="1"/>
  <c r="DD140" i="1"/>
  <c r="EQ60" i="1"/>
  <c r="AV52" i="1"/>
  <c r="EQ172" i="1"/>
  <c r="DC77" i="1"/>
  <c r="DE87" i="1"/>
  <c r="DC148" i="1"/>
  <c r="CI56" i="1"/>
  <c r="EP167" i="1"/>
  <c r="DF180" i="1"/>
  <c r="DD157" i="1"/>
  <c r="AV171" i="1"/>
  <c r="DF129" i="1"/>
  <c r="DB127" i="1"/>
  <c r="DA174" i="1"/>
  <c r="BD50" i="1"/>
  <c r="AU169" i="1"/>
  <c r="AT120" i="1"/>
  <c r="AX189" i="1"/>
  <c r="DE137" i="1"/>
  <c r="EP50" i="1"/>
  <c r="EQ144" i="1"/>
  <c r="AW166" i="1"/>
  <c r="EQ150" i="1"/>
  <c r="DC175" i="1"/>
  <c r="EQ171" i="1"/>
  <c r="DD120" i="1"/>
  <c r="DD137" i="1"/>
  <c r="AW180" i="1"/>
  <c r="DC167" i="1"/>
  <c r="DE138" i="1"/>
  <c r="DE177" i="1"/>
  <c r="DD127" i="1"/>
  <c r="AT124" i="1"/>
  <c r="AW152" i="1"/>
  <c r="DA156" i="1"/>
  <c r="EN150" i="1"/>
  <c r="EN148" i="1"/>
  <c r="CI118" i="1"/>
  <c r="CI117" i="1"/>
  <c r="CI106" i="1"/>
  <c r="BD108" i="1"/>
  <c r="AU163" i="1"/>
  <c r="CI124" i="1"/>
  <c r="EO182" i="1"/>
  <c r="EN141" i="1"/>
  <c r="CH127" i="1"/>
  <c r="CH129" i="1"/>
  <c r="EN157" i="1"/>
  <c r="CG164" i="1"/>
  <c r="CI112" i="1"/>
  <c r="AV159" i="1"/>
  <c r="EO138" i="1"/>
  <c r="CI127" i="1"/>
  <c r="CH123" i="1"/>
  <c r="CH86" i="1"/>
  <c r="BD95" i="1"/>
  <c r="CH116" i="1"/>
  <c r="AW171" i="1"/>
  <c r="AW189" i="1"/>
  <c r="DA151" i="1"/>
  <c r="AT130" i="1"/>
  <c r="DA141" i="1"/>
  <c r="AW148" i="1"/>
  <c r="AU144" i="1"/>
  <c r="DE148" i="1"/>
  <c r="AU153" i="1"/>
  <c r="DA177" i="1"/>
  <c r="DE145" i="1"/>
  <c r="AV164" i="1"/>
  <c r="EQ176" i="1"/>
  <c r="DF127" i="1"/>
  <c r="DB168" i="1"/>
  <c r="EQ159" i="1"/>
  <c r="CF129" i="1"/>
  <c r="EP179" i="1"/>
  <c r="DA170" i="1"/>
  <c r="DC78" i="1"/>
  <c r="DE140" i="1"/>
  <c r="DD187" i="1"/>
  <c r="DD166" i="1"/>
  <c r="AX147" i="1"/>
  <c r="EP146" i="1"/>
  <c r="EO51" i="1"/>
  <c r="AW187" i="1"/>
  <c r="DB176" i="1"/>
  <c r="CH71" i="1"/>
  <c r="CF126" i="1"/>
  <c r="BB51" i="1"/>
  <c r="DE75" i="1"/>
  <c r="DF120" i="1"/>
  <c r="DE172" i="1"/>
  <c r="EQ153" i="1"/>
  <c r="DF148" i="1"/>
  <c r="CG163" i="1"/>
  <c r="CG126" i="1"/>
  <c r="DB177" i="1"/>
  <c r="AW174" i="1"/>
  <c r="EO63" i="1"/>
  <c r="DE78" i="1"/>
  <c r="EP169" i="1"/>
  <c r="EN63" i="1"/>
  <c r="DA168" i="1"/>
  <c r="DE143" i="1"/>
  <c r="CD88" i="1"/>
  <c r="AV112" i="1"/>
  <c r="AT64" i="1"/>
  <c r="AV95" i="1"/>
  <c r="DC72" i="1"/>
  <c r="BA50" i="1"/>
  <c r="AU51" i="1"/>
  <c r="BA49" i="1"/>
  <c r="EP166" i="1"/>
  <c r="EQ166" i="1"/>
  <c r="EQ50" i="1"/>
  <c r="CE125" i="1"/>
  <c r="DB174" i="1"/>
  <c r="EQ170" i="1"/>
  <c r="AU167" i="1"/>
  <c r="DF153" i="1"/>
  <c r="EQ45" i="1"/>
  <c r="CF161" i="1"/>
  <c r="DD125" i="1"/>
  <c r="AT129" i="1"/>
  <c r="DA85" i="1"/>
  <c r="AX166" i="1"/>
  <c r="AX142" i="1"/>
  <c r="AU173" i="1"/>
  <c r="AV167" i="1"/>
  <c r="EP157" i="1"/>
  <c r="DB171" i="1"/>
  <c r="BD51" i="1"/>
  <c r="AX91" i="1"/>
  <c r="EP142" i="1"/>
  <c r="DE52" i="1"/>
  <c r="CI70" i="1"/>
  <c r="DF167" i="1"/>
  <c r="DA130" i="1"/>
  <c r="DA169" i="1"/>
  <c r="DE150" i="1"/>
  <c r="EO137" i="1"/>
  <c r="AV180" i="1"/>
  <c r="CH117" i="1"/>
  <c r="CH104" i="1"/>
  <c r="CI129" i="1"/>
  <c r="EN153" i="1"/>
  <c r="CH107" i="1"/>
  <c r="CF164" i="1"/>
  <c r="BC168" i="1"/>
  <c r="CI89" i="1"/>
  <c r="CI116" i="1"/>
  <c r="CH112" i="1"/>
  <c r="BD103" i="1"/>
  <c r="CI95" i="1"/>
  <c r="BD102" i="1"/>
  <c r="EN144" i="1"/>
  <c r="AV158" i="1"/>
  <c r="CI102" i="1"/>
  <c r="CH121" i="1"/>
  <c r="AU156" i="1"/>
  <c r="AU176" i="1"/>
  <c r="CH97" i="1"/>
  <c r="EQ145" i="1"/>
  <c r="DD186" i="1"/>
  <c r="AX179" i="1"/>
  <c r="DF158" i="1"/>
  <c r="CG108" i="1"/>
  <c r="AW177" i="1"/>
  <c r="DE130" i="1"/>
  <c r="AW142" i="1"/>
  <c r="AV108" i="1"/>
  <c r="DF124" i="1"/>
  <c r="AW147" i="1"/>
  <c r="DA162" i="1"/>
  <c r="EO58" i="1"/>
  <c r="DD185" i="1"/>
  <c r="CE124" i="1"/>
  <c r="AX178" i="1"/>
  <c r="DF156" i="1"/>
  <c r="DC144" i="1"/>
  <c r="EQ173" i="1"/>
  <c r="AW165" i="1"/>
  <c r="DE168" i="1"/>
  <c r="EP177" i="1"/>
  <c r="AV70" i="1"/>
  <c r="DB120" i="1"/>
  <c r="AV128" i="1"/>
  <c r="AX186" i="1"/>
  <c r="DC141" i="1"/>
  <c r="CG53" i="1"/>
  <c r="DE129" i="1"/>
  <c r="CE114" i="1"/>
  <c r="DF186" i="1"/>
  <c r="DB144" i="1"/>
  <c r="EP188" i="1"/>
  <c r="AX168" i="1"/>
  <c r="DC187" i="1"/>
  <c r="EQ175" i="1"/>
  <c r="AX63" i="1"/>
  <c r="DF161" i="1"/>
  <c r="BB163" i="1"/>
  <c r="EQ137" i="1"/>
  <c r="AX157" i="1"/>
  <c r="AX156" i="1"/>
  <c r="EP59" i="1"/>
  <c r="AT110" i="1"/>
  <c r="DA188" i="1"/>
  <c r="CD90" i="1"/>
  <c r="DA60" i="1"/>
  <c r="DF159" i="1"/>
  <c r="CH165" i="1"/>
  <c r="EQ59" i="1"/>
  <c r="AT123" i="1"/>
  <c r="DA150" i="1"/>
  <c r="DC91" i="1"/>
  <c r="BF49" i="1"/>
  <c r="DF155" i="1"/>
  <c r="EP180" i="1"/>
  <c r="AW143" i="1"/>
  <c r="EP140" i="1"/>
  <c r="AX138" i="1"/>
  <c r="AX180" i="1"/>
  <c r="EP64" i="1"/>
  <c r="AX49" i="1"/>
  <c r="EP49" i="1"/>
  <c r="AU166" i="1"/>
  <c r="DD129" i="1"/>
  <c r="DE153" i="1"/>
  <c r="AX50" i="1"/>
  <c r="AW155" i="1"/>
  <c r="AV49" i="1"/>
  <c r="AX158" i="1"/>
  <c r="EQ188" i="1"/>
  <c r="CE127" i="1"/>
  <c r="CI53" i="1"/>
  <c r="DD167" i="1"/>
  <c r="EQ76" i="1"/>
  <c r="AT96" i="1"/>
  <c r="DE61" i="1"/>
  <c r="AV130" i="1"/>
  <c r="EQ72" i="1"/>
  <c r="DA145" i="1"/>
  <c r="DC124" i="1"/>
  <c r="DA179" i="1"/>
  <c r="DB141" i="1"/>
  <c r="DB149" i="1"/>
  <c r="EO64" i="1"/>
  <c r="DB128" i="1"/>
  <c r="CG161" i="1"/>
  <c r="EP76" i="1"/>
  <c r="DE179" i="1"/>
  <c r="EP79" i="1"/>
  <c r="CG62" i="1"/>
  <c r="DB129" i="1"/>
  <c r="BE49" i="1"/>
  <c r="DE141" i="1"/>
  <c r="DB123" i="1"/>
  <c r="DB156" i="1"/>
  <c r="CF123" i="1"/>
  <c r="EQ57" i="1"/>
  <c r="DA51" i="1"/>
  <c r="DA146" i="1"/>
  <c r="DA90" i="1"/>
  <c r="EO52" i="1"/>
  <c r="DF177" i="1"/>
  <c r="EP56" i="1"/>
  <c r="CE115" i="1"/>
  <c r="BD168" i="1"/>
  <c r="CI130" i="1"/>
  <c r="AU160" i="1"/>
  <c r="EO139" i="1"/>
  <c r="CI120" i="1"/>
  <c r="CH93" i="1"/>
  <c r="CH108" i="1"/>
  <c r="EN151" i="1"/>
  <c r="CH99" i="1"/>
  <c r="BD105" i="1"/>
  <c r="CH89" i="1"/>
  <c r="DF140" i="1"/>
  <c r="CI162" i="1"/>
  <c r="CI51" i="1"/>
  <c r="DF150" i="1"/>
  <c r="CE161" i="1"/>
  <c r="AW49" i="1"/>
  <c r="CG113" i="1"/>
  <c r="AU175" i="1"/>
  <c r="AV51" i="1"/>
  <c r="AW188" i="1"/>
  <c r="EP58" i="1"/>
  <c r="DD138" i="1"/>
  <c r="AX165" i="1"/>
  <c r="EQ156" i="1"/>
  <c r="DD148" i="1"/>
  <c r="CF128" i="1"/>
  <c r="AU155" i="1"/>
  <c r="DF166" i="1"/>
  <c r="EP73" i="1"/>
  <c r="AX148" i="1"/>
  <c r="DA153" i="1"/>
  <c r="EP171" i="1"/>
  <c r="DE144" i="1"/>
  <c r="CH56" i="1"/>
  <c r="AX93" i="1"/>
  <c r="EQ52" i="1"/>
  <c r="AU88" i="1"/>
  <c r="AT116" i="1"/>
  <c r="CH53" i="1"/>
  <c r="AT118" i="1"/>
  <c r="DD168" i="1"/>
  <c r="AX152" i="1"/>
  <c r="AX159" i="1"/>
  <c r="DA138" i="1"/>
  <c r="EQ138" i="1"/>
  <c r="AU126" i="1"/>
  <c r="DD164" i="1"/>
  <c r="DB158" i="1"/>
  <c r="DD118" i="1"/>
  <c r="DB169" i="1"/>
  <c r="CE163" i="1"/>
  <c r="EO70" i="1"/>
  <c r="AX56" i="1"/>
  <c r="AX64" i="1"/>
  <c r="DA144" i="1"/>
  <c r="EP139" i="1"/>
  <c r="DB165" i="1"/>
  <c r="EP147" i="1"/>
  <c r="AT126" i="1"/>
  <c r="CI164" i="1"/>
  <c r="DE175" i="1"/>
  <c r="DB163" i="1"/>
  <c r="BD49" i="1"/>
  <c r="DC174" i="1"/>
  <c r="DE170" i="1"/>
  <c r="DE89" i="1"/>
  <c r="CG99" i="1"/>
  <c r="DD178" i="1"/>
  <c r="CD86" i="1"/>
  <c r="DC151" i="1"/>
  <c r="DA86" i="1"/>
  <c r="EQ151" i="1"/>
  <c r="DB114" i="1"/>
  <c r="AT127" i="1"/>
  <c r="AX113" i="1"/>
  <c r="DF119" i="1"/>
  <c r="AU128" i="1"/>
  <c r="CD124" i="1"/>
  <c r="AS121" i="1"/>
  <c r="DA120" i="1"/>
  <c r="DD98" i="1"/>
  <c r="EN47" i="1"/>
  <c r="AT56" i="1"/>
  <c r="DE128" i="1"/>
  <c r="DB101" i="1"/>
  <c r="CF70" i="1"/>
  <c r="AT105" i="1"/>
  <c r="DF96" i="1"/>
  <c r="CE102" i="1"/>
  <c r="BB64" i="1"/>
  <c r="DD96" i="1"/>
  <c r="DC46" i="1"/>
  <c r="DF98" i="1"/>
  <c r="DA63" i="1"/>
  <c r="DC121" i="1"/>
  <c r="AU64" i="1"/>
  <c r="DE72" i="1"/>
  <c r="AU117" i="1"/>
  <c r="DC61" i="1"/>
  <c r="CG118" i="1"/>
  <c r="AV120" i="1"/>
  <c r="CF105" i="1"/>
  <c r="AX95" i="1"/>
  <c r="DC112" i="1"/>
  <c r="AT86" i="1"/>
  <c r="BF52" i="1"/>
  <c r="DC111" i="1"/>
  <c r="BC56" i="1"/>
  <c r="DE94" i="1"/>
  <c r="BD53" i="1"/>
  <c r="BE53" i="1"/>
  <c r="AW179" i="1"/>
  <c r="AX153" i="1"/>
  <c r="EO48" i="1"/>
  <c r="AU148" i="1"/>
  <c r="CD91" i="1"/>
  <c r="DF187" i="1"/>
  <c r="AW102" i="1"/>
  <c r="AS87" i="1"/>
  <c r="DA91" i="1"/>
  <c r="DB175" i="1"/>
  <c r="AW163" i="1"/>
  <c r="DB170" i="1"/>
  <c r="CE128" i="1"/>
  <c r="DA137" i="1"/>
  <c r="EQ168" i="1"/>
  <c r="AU165" i="1"/>
  <c r="CE122" i="1"/>
  <c r="DB150" i="1"/>
  <c r="DF163" i="1"/>
  <c r="CG102" i="1"/>
  <c r="AW110" i="1"/>
  <c r="BD64" i="1"/>
  <c r="DC76" i="1"/>
  <c r="DD175" i="1"/>
  <c r="DA167" i="1"/>
  <c r="DB139" i="1"/>
  <c r="EO79" i="1"/>
  <c r="AT93" i="1"/>
  <c r="DB5" i="1"/>
  <c r="DE74" i="1"/>
  <c r="AV104" i="1"/>
  <c r="CF87" i="1"/>
  <c r="BC50" i="1"/>
  <c r="AW123" i="1"/>
  <c r="DC62" i="1"/>
  <c r="EN70" i="1"/>
  <c r="AS52" i="1"/>
  <c r="CG95" i="1"/>
  <c r="AS63" i="1"/>
  <c r="BA51" i="1"/>
  <c r="EP47" i="1"/>
  <c r="DF97" i="1"/>
  <c r="DC120" i="1"/>
  <c r="DA47" i="1"/>
  <c r="CG123" i="1"/>
  <c r="DF102" i="1"/>
  <c r="DF117" i="1"/>
  <c r="CF113" i="1"/>
  <c r="EO76" i="1"/>
  <c r="AV96" i="1"/>
  <c r="BE52" i="1"/>
  <c r="AU124" i="1"/>
  <c r="AT104" i="1"/>
  <c r="DD116" i="1"/>
  <c r="AS86" i="1"/>
  <c r="DB173" i="1"/>
  <c r="DB179" i="1"/>
  <c r="DE154" i="1"/>
  <c r="DF122" i="1"/>
  <c r="DE155" i="1"/>
  <c r="DF169" i="1"/>
  <c r="DB155" i="1"/>
  <c r="DC47" i="1"/>
  <c r="DA75" i="1"/>
  <c r="EO50" i="1"/>
  <c r="DA148" i="1"/>
  <c r="AW141" i="1"/>
  <c r="CD125" i="1"/>
  <c r="AU53" i="1"/>
  <c r="DC52" i="1"/>
  <c r="CF49" i="1"/>
  <c r="CE93" i="1"/>
  <c r="CF116" i="1"/>
  <c r="CG101" i="1"/>
  <c r="AU70" i="1"/>
  <c r="CD117" i="1"/>
  <c r="DC74" i="1"/>
  <c r="CG124" i="1"/>
  <c r="AX108" i="1"/>
  <c r="DD121" i="1"/>
  <c r="AT53" i="1"/>
  <c r="DD109" i="1"/>
  <c r="DA112" i="1"/>
  <c r="AU107" i="1"/>
  <c r="CE90" i="1"/>
  <c r="DE181" i="1"/>
  <c r="AV88" i="1"/>
  <c r="CG86" i="1"/>
  <c r="DE180" i="1"/>
  <c r="AX96" i="1"/>
  <c r="DC164" i="1"/>
  <c r="DA94" i="1"/>
  <c r="AU99" i="1"/>
  <c r="AT95" i="1"/>
  <c r="DA119" i="1"/>
  <c r="DD92" i="1"/>
  <c r="AT97" i="1"/>
  <c r="DE103" i="1"/>
  <c r="AU97" i="1"/>
  <c r="DA52" i="1"/>
  <c r="AU103" i="1"/>
  <c r="BF103" i="1"/>
  <c r="BF90" i="1"/>
  <c r="BF109" i="1"/>
  <c r="BE105" i="1"/>
  <c r="BF89" i="1"/>
  <c r="BE94" i="1"/>
  <c r="BE114" i="1"/>
  <c r="BE87" i="1"/>
  <c r="DB161" i="1"/>
  <c r="DA176" i="1"/>
  <c r="DE189" i="1"/>
  <c r="DD124" i="1"/>
  <c r="AX160" i="1"/>
  <c r="CE110" i="1"/>
  <c r="AV103" i="1"/>
  <c r="AX119" i="1"/>
  <c r="DF107" i="1"/>
  <c r="CG52" i="1"/>
  <c r="AX145" i="1"/>
  <c r="DC137" i="1"/>
  <c r="DB184" i="1"/>
  <c r="DA152" i="1"/>
  <c r="DB111" i="1"/>
  <c r="DF178" i="1"/>
  <c r="CH50" i="1"/>
  <c r="AT114" i="1"/>
  <c r="CI50" i="1"/>
  <c r="AU63" i="1"/>
  <c r="EQ143" i="1"/>
  <c r="EQ78" i="1"/>
  <c r="DE114" i="1"/>
  <c r="CD118" i="1"/>
  <c r="CD114" i="1"/>
  <c r="DC59" i="1"/>
  <c r="EM50" i="1"/>
  <c r="BC64" i="1"/>
  <c r="DA48" i="1"/>
  <c r="AU130" i="1"/>
  <c r="CE63" i="1"/>
  <c r="EN59" i="1"/>
  <c r="DA127" i="1"/>
  <c r="AT50" i="1"/>
  <c r="EN152" i="1"/>
  <c r="CH106" i="1"/>
  <c r="CH119" i="1"/>
  <c r="EO188" i="1"/>
  <c r="BC163" i="1"/>
  <c r="CI97" i="1"/>
  <c r="CH87" i="1"/>
  <c r="CH125" i="1"/>
  <c r="CF165" i="1"/>
  <c r="CI109" i="1"/>
  <c r="BD94" i="1"/>
  <c r="CG110" i="1"/>
  <c r="AU174" i="1"/>
  <c r="DC169" i="1"/>
  <c r="AV186" i="1"/>
  <c r="AX185" i="1"/>
  <c r="EQ61" i="1"/>
  <c r="DB142" i="1"/>
  <c r="DA142" i="1"/>
  <c r="AW53" i="1"/>
  <c r="DD161" i="1"/>
  <c r="AV110" i="1"/>
  <c r="AW167" i="1"/>
  <c r="AX139" i="1"/>
  <c r="DD144" i="1"/>
  <c r="DE174" i="1"/>
  <c r="CE113" i="1"/>
  <c r="CE165" i="1"/>
  <c r="DD179" i="1"/>
  <c r="DA143" i="1"/>
  <c r="AW154" i="1"/>
  <c r="AU164" i="1"/>
  <c r="EQ179" i="1"/>
  <c r="DE178" i="1"/>
  <c r="DC143" i="1"/>
  <c r="DC178" i="1"/>
  <c r="DB180" i="1"/>
  <c r="EP172" i="1"/>
  <c r="DC168" i="1"/>
  <c r="DD156" i="1"/>
  <c r="DB118" i="1"/>
  <c r="EQ141" i="1"/>
  <c r="AX150" i="1"/>
  <c r="EP45" i="1"/>
  <c r="DF172" i="1"/>
  <c r="DB152" i="1"/>
  <c r="AW50" i="1"/>
  <c r="DE162" i="1"/>
  <c r="AT111" i="1"/>
  <c r="CE64" i="1"/>
  <c r="AX143" i="1"/>
  <c r="DD130" i="1"/>
  <c r="AW149" i="1"/>
  <c r="DB124" i="1"/>
  <c r="DF147" i="1"/>
  <c r="BE64" i="1"/>
  <c r="EP144" i="1"/>
  <c r="DF188" i="1"/>
  <c r="AW161" i="1"/>
  <c r="AS88" i="1"/>
  <c r="DC158" i="1"/>
  <c r="CI163" i="1"/>
  <c r="EQ158" i="1"/>
  <c r="EN61" i="1"/>
  <c r="DD154" i="1"/>
  <c r="AS125" i="1"/>
  <c r="EQ139" i="1"/>
  <c r="AU129" i="1"/>
  <c r="DE126" i="1"/>
  <c r="EO59" i="1"/>
  <c r="BD56" i="1"/>
  <c r="DF139" i="1"/>
  <c r="DF149" i="1"/>
  <c r="DC163" i="1"/>
  <c r="DC149" i="1"/>
  <c r="EO77" i="1"/>
  <c r="EN146" i="1"/>
  <c r="CI121" i="1"/>
  <c r="EO180" i="1"/>
  <c r="BD112" i="1"/>
  <c r="CI108" i="1"/>
  <c r="AV163" i="1"/>
  <c r="AU147" i="1"/>
  <c r="DF165" i="1"/>
  <c r="EQ48" i="1"/>
  <c r="DE183" i="1"/>
  <c r="CH162" i="1"/>
  <c r="AX177" i="1"/>
  <c r="DF154" i="1"/>
  <c r="DA173" i="1"/>
  <c r="DD145" i="1"/>
  <c r="DF116" i="1"/>
  <c r="DD143" i="1"/>
  <c r="DA128" i="1"/>
  <c r="CF90" i="1"/>
  <c r="EQ70" i="1"/>
  <c r="DD126" i="1"/>
  <c r="AX144" i="1"/>
  <c r="DB187" i="1"/>
  <c r="CE162" i="1"/>
  <c r="DC90" i="1"/>
  <c r="CH49" i="1"/>
  <c r="EP158" i="1"/>
  <c r="DC129" i="1"/>
  <c r="DE152" i="1"/>
  <c r="DC127" i="1"/>
  <c r="EQ73" i="1"/>
  <c r="DB151" i="1"/>
  <c r="DB137" i="1"/>
  <c r="AW160" i="1"/>
  <c r="DD183" i="1"/>
  <c r="DD149" i="1"/>
  <c r="DF171" i="1"/>
  <c r="DF130" i="1"/>
  <c r="EN57" i="1"/>
  <c r="CE104" i="1"/>
  <c r="AV101" i="1"/>
  <c r="EO78" i="1"/>
  <c r="DF95" i="1"/>
  <c r="AT106" i="1"/>
  <c r="AV124" i="1"/>
  <c r="AS51" i="1"/>
  <c r="CF91" i="1"/>
  <c r="DE125" i="1"/>
  <c r="AW130" i="1"/>
  <c r="DD95" i="1"/>
  <c r="EO75" i="1"/>
  <c r="DE123" i="1"/>
  <c r="AV93" i="1"/>
  <c r="DB96" i="1"/>
  <c r="DA59" i="1"/>
  <c r="DB119" i="1"/>
  <c r="AV107" i="1"/>
  <c r="AW94" i="1"/>
  <c r="EO179" i="1"/>
  <c r="DA97" i="1"/>
  <c r="DC117" i="1"/>
  <c r="CE96" i="1"/>
  <c r="CD98" i="1"/>
  <c r="AS101" i="1"/>
  <c r="CG130" i="1"/>
  <c r="EQ161" i="1"/>
  <c r="AW139" i="1"/>
  <c r="CG129" i="1"/>
  <c r="DC159" i="1"/>
  <c r="AV165" i="1"/>
  <c r="DD188" i="1"/>
  <c r="CD129" i="1"/>
  <c r="DE127" i="1"/>
  <c r="EP149" i="1"/>
  <c r="DA154" i="1"/>
  <c r="BF50" i="1"/>
  <c r="DE158" i="1"/>
  <c r="AX183" i="1"/>
  <c r="DD181" i="1"/>
  <c r="DC140" i="1"/>
  <c r="EP155" i="1"/>
  <c r="DB143" i="1"/>
  <c r="EP160" i="1"/>
  <c r="CG94" i="1"/>
  <c r="DB153" i="1"/>
  <c r="CF64" i="1"/>
  <c r="CG105" i="1"/>
  <c r="AS113" i="1"/>
  <c r="DB105" i="1"/>
  <c r="EN53" i="1"/>
  <c r="EN48" i="1"/>
  <c r="AT113" i="1"/>
  <c r="AT52" i="1"/>
  <c r="DA50" i="1"/>
  <c r="AX94" i="1"/>
  <c r="AT98" i="1"/>
  <c r="DC160" i="1"/>
  <c r="AT101" i="1"/>
  <c r="CE105" i="1"/>
  <c r="CG122" i="1"/>
  <c r="EM53" i="1"/>
  <c r="AX98" i="1"/>
  <c r="BC53" i="1"/>
  <c r="EN72" i="1"/>
  <c r="AV115" i="1"/>
  <c r="DA58" i="1"/>
  <c r="DE159" i="1"/>
  <c r="DD174" i="1"/>
  <c r="AX161" i="1"/>
  <c r="AW100" i="1"/>
  <c r="DE86" i="1"/>
  <c r="DA89" i="1"/>
  <c r="DE121" i="1"/>
  <c r="DA88" i="1"/>
  <c r="DD159" i="1"/>
  <c r="CI161" i="1"/>
  <c r="DA113" i="1"/>
  <c r="AX52" i="1"/>
  <c r="AW107" i="1"/>
  <c r="EN64" i="1"/>
  <c r="CE101" i="1"/>
  <c r="AW97" i="1"/>
  <c r="AW104" i="1"/>
  <c r="AW124" i="1"/>
  <c r="DE46" i="1"/>
  <c r="DB95" i="1"/>
  <c r="AS128" i="1"/>
  <c r="AX129" i="1"/>
  <c r="AU105" i="1"/>
  <c r="DB87" i="1"/>
  <c r="DA110" i="1"/>
  <c r="CD94" i="1"/>
  <c r="AW90" i="1"/>
  <c r="CD100" i="1"/>
  <c r="DE119" i="1"/>
  <c r="DC97" i="1"/>
  <c r="AS112" i="1"/>
  <c r="DC94" i="1"/>
  <c r="DA165" i="1"/>
  <c r="AW119" i="1"/>
  <c r="AW120" i="1"/>
  <c r="BE129" i="1"/>
  <c r="BE122" i="1"/>
  <c r="BA86" i="1"/>
  <c r="BD128" i="1"/>
  <c r="BE117" i="1"/>
  <c r="BF121" i="1"/>
  <c r="DC188" i="1"/>
  <c r="CH163" i="1"/>
  <c r="EP175" i="1"/>
  <c r="DB178" i="1"/>
  <c r="DD113" i="1"/>
  <c r="DC126" i="1"/>
  <c r="CD71" i="1"/>
  <c r="EQ148" i="1"/>
  <c r="CH70" i="1"/>
  <c r="DA87" i="1"/>
  <c r="CI49" i="1"/>
  <c r="EQ146" i="1"/>
  <c r="AS127" i="1"/>
  <c r="AS91" i="1"/>
  <c r="DB159" i="1"/>
  <c r="EP182" i="1"/>
  <c r="EP74" i="1"/>
  <c r="AV119" i="1"/>
  <c r="AS114" i="1"/>
  <c r="CF130" i="1"/>
  <c r="CG115" i="1"/>
  <c r="AU56" i="1"/>
  <c r="AW127" i="1"/>
  <c r="AS92" i="1"/>
  <c r="DD108" i="1"/>
  <c r="DB107" i="1"/>
  <c r="CD50" i="1"/>
  <c r="AW109" i="1"/>
  <c r="DB88" i="1"/>
  <c r="CF103" i="1"/>
  <c r="DA95" i="1"/>
  <c r="CF112" i="1"/>
  <c r="DA49" i="1"/>
  <c r="CE121" i="1"/>
  <c r="AV179" i="1"/>
  <c r="CF93" i="1"/>
  <c r="DE98" i="1"/>
  <c r="DA103" i="1"/>
  <c r="DB117" i="1"/>
  <c r="DA185" i="1"/>
  <c r="AS111" i="1"/>
  <c r="EN46" i="1"/>
  <c r="DA111" i="1"/>
  <c r="DC105" i="1"/>
  <c r="CG71" i="1"/>
  <c r="AW87" i="1"/>
  <c r="BF105" i="1"/>
  <c r="BD130" i="1"/>
  <c r="BD129" i="1"/>
  <c r="BF93" i="1"/>
  <c r="BF87" i="1"/>
  <c r="BC89" i="1"/>
  <c r="BF95" i="1"/>
  <c r="AS89" i="1"/>
  <c r="AU152" i="1"/>
  <c r="AV170" i="1"/>
  <c r="EP154" i="1"/>
  <c r="DF174" i="1"/>
  <c r="DC88" i="1"/>
  <c r="CH168" i="1"/>
  <c r="AS119" i="1"/>
  <c r="DD119" i="1"/>
  <c r="CF89" i="1"/>
  <c r="BE56" i="1"/>
  <c r="AX118" i="1"/>
  <c r="BF53" i="1"/>
  <c r="AX120" i="1"/>
  <c r="DB106" i="1"/>
  <c r="AW173" i="1"/>
  <c r="EP186" i="1"/>
  <c r="AU87" i="1"/>
  <c r="EO73" i="1"/>
  <c r="DA73" i="1"/>
  <c r="CF125" i="1"/>
  <c r="DD100" i="1"/>
  <c r="AX87" i="1"/>
  <c r="CD126" i="1"/>
  <c r="DF94" i="1"/>
  <c r="CE89" i="1"/>
  <c r="DE104" i="1"/>
  <c r="EL51" i="1"/>
  <c r="AU95" i="1"/>
  <c r="AT92" i="1"/>
  <c r="AX116" i="1"/>
  <c r="DE112" i="1"/>
  <c r="AT88" i="1"/>
  <c r="CD99" i="1"/>
  <c r="BF94" i="1"/>
  <c r="BF88" i="1"/>
  <c r="BF123" i="1"/>
  <c r="BF86" i="1"/>
  <c r="AX92" i="1"/>
  <c r="BF99" i="1"/>
  <c r="BA91" i="1"/>
  <c r="AX181" i="1"/>
  <c r="DD177" i="1"/>
  <c r="DF109" i="1"/>
  <c r="AX99" i="1"/>
  <c r="DA160" i="1"/>
  <c r="DC165" i="1"/>
  <c r="DC108" i="1"/>
  <c r="CF101" i="1"/>
  <c r="BF114" i="1"/>
  <c r="DE173" i="1"/>
  <c r="CI52" i="1"/>
  <c r="AU91" i="1"/>
  <c r="DE99" i="1"/>
  <c r="CD101" i="1"/>
  <c r="CE49" i="1"/>
  <c r="BE109" i="1"/>
  <c r="DE171" i="1"/>
  <c r="DE147" i="1"/>
  <c r="DD123" i="1"/>
  <c r="DA72" i="1"/>
  <c r="CG96" i="1"/>
  <c r="AT121" i="1"/>
  <c r="AX123" i="1"/>
  <c r="CG116" i="1"/>
  <c r="DF86" i="1"/>
  <c r="DA107" i="1"/>
  <c r="DA166" i="1"/>
  <c r="DF85" i="1"/>
  <c r="EN74" i="1"/>
  <c r="DE110" i="1"/>
  <c r="DE107" i="1"/>
  <c r="DD104" i="1"/>
  <c r="BE123" i="1"/>
  <c r="BF97" i="1"/>
  <c r="CI63" i="1"/>
  <c r="AW128" i="1"/>
  <c r="BB53" i="1"/>
  <c r="CG112" i="1"/>
  <c r="AS108" i="1"/>
  <c r="DC125" i="1"/>
  <c r="CE85" i="1"/>
  <c r="AS94" i="1"/>
  <c r="BE99" i="1"/>
  <c r="AV56" i="1"/>
  <c r="AU119" i="1"/>
  <c r="DE62" i="1"/>
  <c r="AU110" i="1"/>
  <c r="EP57" i="1"/>
  <c r="DB91" i="1"/>
  <c r="BF111" i="1"/>
  <c r="CD110" i="1"/>
  <c r="EQ185" i="1"/>
  <c r="DA124" i="1"/>
  <c r="CD102" i="1"/>
  <c r="DA64" i="1"/>
  <c r="CG90" i="1"/>
  <c r="BC85" i="1"/>
  <c r="BD119" i="1"/>
  <c r="DB167" i="1"/>
  <c r="AX154" i="1"/>
  <c r="AW56" i="1"/>
  <c r="DA78" i="1"/>
  <c r="DC179" i="1"/>
  <c r="DB181" i="1"/>
  <c r="AX140" i="1"/>
  <c r="DA139" i="1"/>
  <c r="AT109" i="1"/>
  <c r="EM51" i="1"/>
  <c r="EO56" i="1"/>
  <c r="EP78" i="1"/>
  <c r="DF113" i="1"/>
  <c r="AW101" i="1"/>
  <c r="DD105" i="1"/>
  <c r="AW156" i="1"/>
  <c r="DF142" i="1"/>
  <c r="EQ184" i="1"/>
  <c r="AT51" i="1"/>
  <c r="DA114" i="1"/>
  <c r="AV122" i="1"/>
  <c r="EN79" i="1"/>
  <c r="AV97" i="1"/>
  <c r="CF63" i="1"/>
  <c r="BC52" i="1"/>
  <c r="DB92" i="1"/>
  <c r="AW89" i="1"/>
  <c r="DA96" i="1"/>
  <c r="CG87" i="1"/>
  <c r="DE96" i="1"/>
  <c r="AU106" i="1"/>
  <c r="DA180" i="1"/>
  <c r="AS93" i="1"/>
  <c r="BE101" i="1"/>
  <c r="BE111" i="1"/>
  <c r="BD114" i="1"/>
  <c r="BE103" i="1"/>
  <c r="DC99" i="1"/>
  <c r="AS102" i="1"/>
  <c r="BE116" i="1"/>
  <c r="DF126" i="1"/>
  <c r="BE50" i="1"/>
  <c r="AU85" i="1"/>
  <c r="DE60" i="1"/>
  <c r="EN73" i="1"/>
  <c r="DA93" i="1"/>
  <c r="DE166" i="1"/>
  <c r="DC110" i="1"/>
  <c r="CE92" i="1"/>
  <c r="BE130" i="1"/>
  <c r="DE47" i="1"/>
  <c r="CE100" i="1"/>
  <c r="AS126" i="1"/>
  <c r="BB52" i="1"/>
  <c r="DC101" i="1"/>
  <c r="AS95" i="1"/>
  <c r="BE86" i="1"/>
  <c r="EQ142" i="1"/>
  <c r="CD89" i="1"/>
  <c r="DF162" i="1"/>
  <c r="BC49" i="1"/>
  <c r="AW95" i="1"/>
  <c r="AX112" i="1"/>
  <c r="DE113" i="1"/>
  <c r="AX115" i="1"/>
  <c r="AS123" i="1"/>
  <c r="AS109" i="1"/>
  <c r="AV175" i="1"/>
  <c r="CE98" i="1"/>
  <c r="CD96" i="1"/>
  <c r="AU98" i="1"/>
  <c r="AW126" i="1"/>
  <c r="DE160" i="1"/>
  <c r="BF124" i="1"/>
  <c r="BF120" i="1"/>
  <c r="CF86" i="1"/>
  <c r="AX88" i="1"/>
  <c r="EL56" i="1"/>
  <c r="CD105" i="1"/>
  <c r="DE111" i="1"/>
  <c r="DB86" i="1"/>
  <c r="DE185" i="1"/>
  <c r="DA118" i="1"/>
  <c r="BF122" i="1"/>
  <c r="DF175" i="1"/>
  <c r="AS56" i="1"/>
  <c r="DB108" i="1"/>
  <c r="DE101" i="1"/>
  <c r="DD106" i="1"/>
  <c r="DA71" i="1"/>
  <c r="BF115" i="1"/>
  <c r="BF96" i="1"/>
  <c r="CF127" i="1"/>
  <c r="AV102" i="1"/>
  <c r="EN52" i="1"/>
  <c r="DE97" i="1"/>
  <c r="AT90" i="1"/>
  <c r="BD116" i="1"/>
  <c r="CI111" i="1"/>
  <c r="CI92" i="1"/>
  <c r="CI91" i="1"/>
  <c r="BD106" i="1"/>
  <c r="CH96" i="1"/>
  <c r="DD172" i="1"/>
  <c r="AU146" i="1"/>
  <c r="CG162" i="1"/>
  <c r="CE111" i="1"/>
  <c r="DB115" i="1"/>
  <c r="DD122" i="1"/>
  <c r="DE187" i="1"/>
  <c r="EQ152" i="1"/>
  <c r="AV53" i="1"/>
  <c r="EQ154" i="1"/>
  <c r="AW185" i="1"/>
  <c r="EP150" i="1"/>
  <c r="CG114" i="1"/>
  <c r="DA46" i="1"/>
  <c r="EP185" i="1"/>
  <c r="AW146" i="1"/>
  <c r="DB160" i="1"/>
  <c r="EP181" i="1"/>
  <c r="DC176" i="1"/>
  <c r="DF137" i="1"/>
  <c r="CG64" i="1"/>
  <c r="DC138" i="1"/>
  <c r="EP162" i="1"/>
  <c r="DE167" i="1"/>
  <c r="AV98" i="1"/>
  <c r="DC147" i="1"/>
  <c r="DF152" i="1"/>
  <c r="DE146" i="1"/>
  <c r="DC171" i="1"/>
  <c r="DB148" i="1"/>
  <c r="DB116" i="1"/>
  <c r="CD85" i="1"/>
  <c r="AU49" i="1"/>
  <c r="AW112" i="1"/>
  <c r="AS122" i="1"/>
  <c r="CE130" i="1"/>
  <c r="EL50" i="1"/>
  <c r="DF108" i="1"/>
  <c r="AV109" i="1"/>
  <c r="AX128" i="1"/>
  <c r="EN75" i="1"/>
  <c r="AS50" i="1"/>
  <c r="AU125" i="1"/>
  <c r="CE107" i="1"/>
  <c r="AU118" i="1"/>
  <c r="BB56" i="1"/>
  <c r="EN50" i="1"/>
  <c r="DC75" i="1"/>
  <c r="AU121" i="1"/>
  <c r="EP52" i="1"/>
  <c r="EM49" i="1"/>
  <c r="DE71" i="1"/>
  <c r="DA115" i="1"/>
  <c r="CF107" i="1"/>
  <c r="CF98" i="1"/>
  <c r="DC102" i="1"/>
  <c r="CF106" i="1"/>
  <c r="CD109" i="1"/>
  <c r="AW159" i="1"/>
  <c r="DE79" i="1"/>
  <c r="EP145" i="1"/>
  <c r="EQ189" i="1"/>
  <c r="AW170" i="1"/>
  <c r="EQ155" i="1"/>
  <c r="DE91" i="1"/>
  <c r="DD111" i="1"/>
  <c r="DE92" i="1"/>
  <c r="DC87" i="1"/>
  <c r="DC170" i="1"/>
  <c r="CF92" i="1"/>
  <c r="DA178" i="1"/>
  <c r="DC63" i="1"/>
  <c r="EO49" i="1"/>
  <c r="CE123" i="1"/>
  <c r="AX141" i="1"/>
  <c r="DF115" i="1"/>
  <c r="EQ157" i="1"/>
  <c r="CH164" i="1"/>
  <c r="DE50" i="1"/>
  <c r="AT49" i="1"/>
  <c r="AU123" i="1"/>
  <c r="AX86" i="1"/>
  <c r="AX114" i="1"/>
  <c r="CD121" i="1"/>
  <c r="DC48" i="1"/>
  <c r="DA116" i="1"/>
  <c r="AV121" i="1"/>
  <c r="EN51" i="1"/>
  <c r="EP77" i="1"/>
  <c r="DA76" i="1"/>
  <c r="AW106" i="1"/>
  <c r="AW117" i="1"/>
  <c r="DE73" i="1"/>
  <c r="AV105" i="1"/>
  <c r="CE117" i="1"/>
  <c r="AT112" i="1"/>
  <c r="DC45" i="1"/>
  <c r="DE118" i="1"/>
  <c r="DC58" i="1"/>
  <c r="DB93" i="1"/>
  <c r="EP137" i="1"/>
  <c r="DF141" i="1"/>
  <c r="EQ79" i="1"/>
  <c r="AW115" i="1"/>
  <c r="AW162" i="1"/>
  <c r="CG98" i="1"/>
  <c r="CE118" i="1"/>
  <c r="CD116" i="1"/>
  <c r="DF145" i="1"/>
  <c r="CG165" i="1"/>
  <c r="BD99" i="1"/>
  <c r="AV176" i="1"/>
  <c r="AV182" i="1"/>
  <c r="CI88" i="1"/>
  <c r="CH98" i="1"/>
  <c r="AV169" i="1"/>
  <c r="EQ71" i="1"/>
  <c r="AV63" i="1"/>
  <c r="DF173" i="1"/>
  <c r="DF111" i="1"/>
  <c r="AV187" i="1"/>
  <c r="DD128" i="1"/>
  <c r="DB122" i="1"/>
  <c r="EP48" i="1"/>
  <c r="DA171" i="1"/>
  <c r="CD130" i="1"/>
  <c r="DF164" i="1"/>
  <c r="EQ167" i="1"/>
  <c r="CD87" i="1"/>
  <c r="AW178" i="1"/>
  <c r="DE151" i="1"/>
  <c r="AU168" i="1"/>
  <c r="DA147" i="1"/>
  <c r="AS64" i="1"/>
  <c r="EP60" i="1"/>
  <c r="AV184" i="1"/>
  <c r="EQ63" i="1"/>
  <c r="AS130" i="1"/>
  <c r="EQ147" i="1"/>
  <c r="CE116" i="1"/>
  <c r="AT125" i="1"/>
  <c r="EP138" i="1"/>
  <c r="DF151" i="1"/>
  <c r="AS49" i="1"/>
  <c r="EP187" i="1"/>
  <c r="DF125" i="1"/>
  <c r="DB130" i="1"/>
  <c r="DD93" i="1"/>
  <c r="DD110" i="1"/>
  <c r="CD70" i="1"/>
  <c r="AT119" i="1"/>
  <c r="DA77" i="1"/>
  <c r="DA45" i="1"/>
  <c r="DC56" i="1"/>
  <c r="CD53" i="1"/>
  <c r="AS118" i="1"/>
  <c r="EP62" i="1"/>
  <c r="DC153" i="1"/>
  <c r="DC57" i="1"/>
  <c r="DF100" i="1"/>
  <c r="CG120" i="1"/>
  <c r="DA164" i="1"/>
  <c r="CF85" i="1"/>
  <c r="CE95" i="1"/>
  <c r="DD103" i="1"/>
  <c r="CE62" i="1"/>
  <c r="CE119" i="1"/>
  <c r="AU102" i="1"/>
  <c r="DA109" i="1"/>
  <c r="DC161" i="1"/>
  <c r="DA106" i="1"/>
  <c r="DE106" i="1"/>
  <c r="CD95" i="1"/>
  <c r="AX163" i="1"/>
  <c r="AX164" i="1"/>
  <c r="EP173" i="1"/>
  <c r="EQ74" i="1"/>
  <c r="EP141" i="1"/>
  <c r="AX167" i="1"/>
  <c r="DC157" i="1"/>
  <c r="DA175" i="1"/>
  <c r="DC183" i="1"/>
  <c r="DD163" i="1"/>
  <c r="DF123" i="1"/>
  <c r="AW129" i="1"/>
  <c r="EP156" i="1"/>
  <c r="DC85" i="1"/>
  <c r="CI71" i="1"/>
  <c r="CE120" i="1"/>
  <c r="EO72" i="1"/>
  <c r="DF189" i="1"/>
  <c r="DF176" i="1"/>
  <c r="CH63" i="1"/>
  <c r="DE48" i="1"/>
  <c r="DB103" i="1"/>
  <c r="CD113" i="1"/>
  <c r="CD120" i="1"/>
  <c r="CD119" i="1"/>
  <c r="BA64" i="1"/>
  <c r="CD49" i="1"/>
  <c r="DC73" i="1"/>
  <c r="DF121" i="1"/>
  <c r="AV118" i="1"/>
  <c r="EN56" i="1"/>
  <c r="AX106" i="1"/>
  <c r="DC70" i="1"/>
  <c r="AW105" i="1"/>
  <c r="AV106" i="1"/>
  <c r="CG93" i="1"/>
  <c r="DE57" i="1"/>
  <c r="AW93" i="1"/>
  <c r="DE49" i="1"/>
  <c r="EP72" i="1"/>
  <c r="DA92" i="1"/>
  <c r="CG125" i="1"/>
  <c r="DB185" i="1"/>
  <c r="AV168" i="1"/>
  <c r="DD162" i="1"/>
  <c r="EQ186" i="1"/>
  <c r="AW182" i="1"/>
  <c r="DE156" i="1"/>
  <c r="CD122" i="1"/>
  <c r="EO47" i="1"/>
  <c r="DB125" i="1"/>
  <c r="DB186" i="1"/>
  <c r="DD107" i="1"/>
  <c r="DE58" i="1"/>
  <c r="CG106" i="1"/>
  <c r="DB97" i="1"/>
  <c r="AX90" i="1"/>
  <c r="EO74" i="1"/>
  <c r="AX126" i="1"/>
  <c r="CG103" i="1"/>
  <c r="AW118" i="1"/>
  <c r="DF6" i="1"/>
  <c r="DC51" i="1"/>
  <c r="DC186" i="1"/>
  <c r="DF106" i="1"/>
  <c r="CD92" i="1"/>
  <c r="AU113" i="1"/>
  <c r="DC50" i="1"/>
  <c r="CF111" i="1"/>
  <c r="AU100" i="1"/>
  <c r="EN62" i="1"/>
  <c r="AX107" i="1"/>
  <c r="AT117" i="1"/>
  <c r="DF88" i="1"/>
  <c r="AW85" i="1"/>
  <c r="AV178" i="1"/>
  <c r="DB89" i="1"/>
  <c r="BE113" i="1"/>
  <c r="BE88" i="1"/>
  <c r="BE107" i="1"/>
  <c r="BD125" i="1"/>
  <c r="BE118" i="1"/>
  <c r="BF112" i="1"/>
  <c r="AU145" i="1"/>
  <c r="DA140" i="1"/>
  <c r="EQ183" i="1"/>
  <c r="DC122" i="1"/>
  <c r="AW122" i="1"/>
  <c r="DA56" i="1"/>
  <c r="CF52" i="1"/>
  <c r="DC146" i="1"/>
  <c r="AW64" i="1"/>
  <c r="DC114" i="1"/>
  <c r="AV116" i="1"/>
  <c r="DC150" i="1"/>
  <c r="EQ160" i="1"/>
  <c r="DD115" i="1"/>
  <c r="DF143" i="1"/>
  <c r="DF144" i="1"/>
  <c r="DD152" i="1"/>
  <c r="DE70" i="1"/>
  <c r="CF88" i="1"/>
  <c r="DF104" i="1"/>
  <c r="AS115" i="1"/>
  <c r="DA57" i="1"/>
  <c r="DC109" i="1"/>
  <c r="DE53" i="1"/>
  <c r="CE71" i="1"/>
  <c r="CE97" i="1"/>
  <c r="EO71" i="1"/>
  <c r="DD102" i="1"/>
  <c r="AS100" i="1"/>
  <c r="CD104" i="1"/>
  <c r="DD85" i="1"/>
  <c r="AS98" i="1"/>
  <c r="DB100" i="1"/>
  <c r="AW108" i="1"/>
  <c r="CF99" i="1"/>
  <c r="CD108" i="1"/>
  <c r="AS104" i="1"/>
  <c r="DE164" i="1"/>
  <c r="AW116" i="1"/>
  <c r="CD107" i="1"/>
  <c r="AV91" i="1"/>
  <c r="CI62" i="1"/>
  <c r="AV90" i="1"/>
  <c r="DA104" i="1"/>
  <c r="DC185" i="1"/>
  <c r="BA87" i="1"/>
  <c r="BA92" i="1"/>
  <c r="BD126" i="1"/>
  <c r="BE127" i="1"/>
  <c r="BE85" i="1"/>
  <c r="BE90" i="1"/>
  <c r="BF101" i="1"/>
  <c r="CH115" i="1"/>
  <c r="CI103" i="1"/>
  <c r="DA172" i="1"/>
  <c r="AX51" i="1"/>
  <c r="DF114" i="1"/>
  <c r="DC86" i="1"/>
  <c r="EP161" i="1"/>
  <c r="AW145" i="1"/>
  <c r="EN71" i="1"/>
  <c r="DC154" i="1"/>
  <c r="AU92" i="1"/>
  <c r="AX105" i="1"/>
  <c r="CH62" i="1"/>
  <c r="AT102" i="1"/>
  <c r="DB99" i="1"/>
  <c r="DD90" i="1"/>
  <c r="EP164" i="1"/>
  <c r="DF118" i="1"/>
  <c r="DD151" i="1"/>
  <c r="EP151" i="1"/>
  <c r="EQ75" i="1"/>
  <c r="EQ180" i="1"/>
  <c r="DB94" i="1"/>
  <c r="DE51" i="1"/>
  <c r="EN77" i="1"/>
  <c r="DE116" i="1"/>
  <c r="AX100" i="1"/>
  <c r="DE169" i="1"/>
  <c r="DA122" i="1"/>
  <c r="AX182" i="1"/>
  <c r="AW103" i="1"/>
  <c r="CF118" i="1"/>
  <c r="DC49" i="1"/>
  <c r="DF103" i="1"/>
  <c r="CF122" i="1"/>
  <c r="DF105" i="1"/>
  <c r="DD91" i="1"/>
  <c r="EL49" i="1"/>
  <c r="AW92" i="1"/>
  <c r="DD87" i="1"/>
  <c r="AU96" i="1"/>
  <c r="DB90" i="1"/>
  <c r="BE104" i="1"/>
  <c r="BE89" i="1"/>
  <c r="BD120" i="1"/>
  <c r="DD184" i="1"/>
  <c r="EQ51" i="1"/>
  <c r="DE45" i="1"/>
  <c r="EQ64" i="1"/>
  <c r="EP63" i="1"/>
  <c r="EQ53" i="1"/>
  <c r="DE182" i="1"/>
  <c r="AW140" i="1"/>
  <c r="EQ58" i="1"/>
  <c r="AW99" i="1"/>
  <c r="AW52" i="1"/>
  <c r="DB109" i="1"/>
  <c r="AU50" i="1"/>
  <c r="CE103" i="1"/>
  <c r="DD101" i="1"/>
  <c r="EN76" i="1"/>
  <c r="DC96" i="1"/>
  <c r="DA125" i="1"/>
  <c r="EL52" i="1"/>
  <c r="AU94" i="1"/>
  <c r="CG85" i="1"/>
  <c r="EL53" i="1"/>
  <c r="AS97" i="1"/>
  <c r="BE106" i="1"/>
  <c r="BE120" i="1"/>
  <c r="BD118" i="1"/>
  <c r="BC87" i="1"/>
  <c r="CG56" i="1"/>
  <c r="EQ149" i="1"/>
  <c r="EP148" i="1"/>
  <c r="AV125" i="1"/>
  <c r="CE50" i="1"/>
  <c r="AX124" i="1"/>
  <c r="CE99" i="1"/>
  <c r="CE129" i="1"/>
  <c r="DC182" i="1"/>
  <c r="CE106" i="1"/>
  <c r="AS116" i="1"/>
  <c r="DD6" i="1"/>
  <c r="CF97" i="1"/>
  <c r="DD88" i="1"/>
  <c r="CG91" i="1"/>
  <c r="DD86" i="1"/>
  <c r="BF125" i="1"/>
  <c r="BE98" i="1"/>
  <c r="DC106" i="1"/>
  <c r="BE110" i="1"/>
  <c r="DA183" i="1"/>
  <c r="DD117" i="1"/>
  <c r="AW88" i="1"/>
  <c r="DB85" i="1"/>
  <c r="BF107" i="1"/>
  <c r="CG109" i="1"/>
  <c r="CG88" i="1"/>
  <c r="BE119" i="1"/>
  <c r="CI64" i="1"/>
  <c r="DC155" i="1"/>
  <c r="BA52" i="1"/>
  <c r="AT107" i="1"/>
  <c r="AT87" i="1"/>
  <c r="CF56" i="1"/>
  <c r="DB121" i="1"/>
  <c r="AU158" i="1"/>
  <c r="BD127" i="1"/>
  <c r="DF5" i="1"/>
  <c r="AX117" i="1"/>
  <c r="CE52" i="1"/>
  <c r="DE161" i="1"/>
  <c r="BD124" i="1"/>
  <c r="AV99" i="1"/>
  <c r="DE93" i="1"/>
  <c r="BE91" i="1"/>
  <c r="BF130" i="1"/>
  <c r="CG104" i="1"/>
  <c r="AW86" i="1"/>
  <c r="BE97" i="1"/>
  <c r="CH90" i="1"/>
  <c r="DC130" i="1"/>
  <c r="DD155" i="1"/>
  <c r="CF163" i="1"/>
  <c r="DE85" i="1"/>
  <c r="DC172" i="1"/>
  <c r="DB145" i="1"/>
  <c r="DC173" i="1"/>
  <c r="DF184" i="1"/>
  <c r="AX130" i="1"/>
  <c r="DC64" i="1"/>
  <c r="AV100" i="1"/>
  <c r="CD115" i="1"/>
  <c r="DE56" i="1"/>
  <c r="DB98" i="1"/>
  <c r="CF108" i="1"/>
  <c r="EP159" i="1"/>
  <c r="CG70" i="1"/>
  <c r="DB126" i="1"/>
  <c r="AX162" i="1"/>
  <c r="CF124" i="1"/>
  <c r="DA61" i="1"/>
  <c r="CD63" i="1"/>
  <c r="BA53" i="1"/>
  <c r="AV114" i="1"/>
  <c r="DC119" i="1"/>
  <c r="CI165" i="1"/>
  <c r="BF64" i="1"/>
  <c r="DD141" i="1"/>
  <c r="DF185" i="1"/>
  <c r="EQ47" i="1"/>
  <c r="DB110" i="1"/>
  <c r="AW125" i="1"/>
  <c r="DF99" i="1"/>
  <c r="AS53" i="1"/>
  <c r="DE186" i="1"/>
  <c r="CD97" i="1"/>
  <c r="DD89" i="1"/>
  <c r="AS96" i="1"/>
  <c r="AW91" i="1"/>
  <c r="AX89" i="1"/>
  <c r="AU93" i="1"/>
  <c r="BF108" i="1"/>
  <c r="BE126" i="1"/>
  <c r="BF100" i="1"/>
  <c r="DA149" i="1"/>
  <c r="CG49" i="1"/>
  <c r="DD99" i="1"/>
  <c r="DA158" i="1"/>
  <c r="EO45" i="1"/>
  <c r="EP163" i="1"/>
  <c r="DC162" i="1"/>
  <c r="DC142" i="1"/>
  <c r="CF71" i="1"/>
  <c r="DC92" i="1"/>
  <c r="AX104" i="1"/>
  <c r="CE108" i="1"/>
  <c r="CG97" i="1"/>
  <c r="DF112" i="1"/>
  <c r="DA161" i="1"/>
  <c r="DB102" i="1"/>
  <c r="DA102" i="1"/>
  <c r="CF94" i="1"/>
  <c r="DA117" i="1"/>
  <c r="AU104" i="1"/>
  <c r="AS110" i="1"/>
  <c r="AU108" i="1"/>
  <c r="AS99" i="1"/>
  <c r="BE128" i="1"/>
  <c r="BF117" i="1"/>
  <c r="BE96" i="1"/>
  <c r="BA89" i="1"/>
  <c r="DC79" i="1"/>
  <c r="DD139" i="1"/>
  <c r="AX111" i="1"/>
  <c r="CE109" i="1"/>
  <c r="CF117" i="1"/>
  <c r="DD176" i="1"/>
  <c r="AX125" i="1"/>
  <c r="DE76" i="1"/>
  <c r="DB189" i="1"/>
  <c r="DA126" i="1"/>
  <c r="DE115" i="1"/>
  <c r="DE64" i="1"/>
  <c r="DC180" i="1"/>
  <c r="CF62" i="1"/>
  <c r="CF104" i="1"/>
  <c r="CD51" i="1"/>
  <c r="BF116" i="1"/>
  <c r="BF110" i="1"/>
  <c r="CD106" i="1"/>
  <c r="BF127" i="1"/>
  <c r="AU127" i="1"/>
  <c r="CF53" i="1"/>
  <c r="DA181" i="1"/>
  <c r="AX127" i="1"/>
  <c r="BC88" i="1"/>
  <c r="EN49" i="1"/>
  <c r="CE112" i="1"/>
  <c r="BF128" i="1"/>
  <c r="AV127" i="1"/>
  <c r="AV123" i="1"/>
  <c r="DE117" i="1"/>
  <c r="BA56" i="1"/>
  <c r="AU109" i="1"/>
  <c r="AT91" i="1"/>
  <c r="CE91" i="1"/>
  <c r="DF92" i="1"/>
  <c r="BF119" i="1"/>
  <c r="CG119" i="1"/>
  <c r="CD52" i="1"/>
  <c r="DE108" i="1"/>
  <c r="DE109" i="1"/>
  <c r="BD115" i="1"/>
  <c r="AW113" i="1"/>
  <c r="CE87" i="1"/>
  <c r="BF85" i="1"/>
  <c r="BD117" i="1"/>
  <c r="DC107" i="1"/>
  <c r="BF106" i="1"/>
  <c r="CH103" i="1"/>
  <c r="DD182" i="1"/>
  <c r="AU154" i="1"/>
  <c r="DE149" i="1"/>
  <c r="AU149" i="1"/>
  <c r="AW51" i="1"/>
  <c r="EQ162" i="1"/>
  <c r="CF51" i="1"/>
  <c r="DF101" i="1"/>
  <c r="AX103" i="1"/>
  <c r="DC113" i="1"/>
  <c r="AW168" i="1"/>
  <c r="AS129" i="1"/>
  <c r="CG51" i="1"/>
  <c r="DF146" i="1"/>
  <c r="AS124" i="1"/>
  <c r="AU122" i="1"/>
  <c r="EM52" i="1"/>
  <c r="DD114" i="1"/>
  <c r="EQ49" i="1"/>
  <c r="EN60" i="1"/>
  <c r="EN58" i="1"/>
  <c r="DA53" i="1"/>
  <c r="DB112" i="1"/>
  <c r="DC118" i="1"/>
  <c r="AU159" i="1"/>
  <c r="CD112" i="1"/>
  <c r="AV85" i="1"/>
  <c r="BE95" i="1"/>
  <c r="BE112" i="1"/>
  <c r="EO46" i="1"/>
  <c r="CF50" i="1"/>
  <c r="CE70" i="1"/>
  <c r="EQ181" i="1"/>
  <c r="CE164" i="1"/>
  <c r="CG100" i="1"/>
  <c r="CF119" i="1"/>
  <c r="AV113" i="1"/>
  <c r="AW96" i="1"/>
  <c r="DA108" i="1"/>
  <c r="DC181" i="1"/>
  <c r="AV117" i="1"/>
  <c r="DC98" i="1"/>
  <c r="BF113" i="1"/>
  <c r="BF98" i="1"/>
  <c r="BF104" i="1"/>
  <c r="DD160" i="1"/>
  <c r="AX110" i="1"/>
  <c r="AT70" i="1"/>
  <c r="BF51" i="1"/>
  <c r="DC53" i="1"/>
  <c r="AU86" i="1"/>
  <c r="AT89" i="1"/>
  <c r="CF110" i="1"/>
  <c r="AV92" i="1"/>
  <c r="BE100" i="1"/>
  <c r="EQ165" i="1"/>
  <c r="DA98" i="1"/>
  <c r="BE93" i="1"/>
  <c r="AX122" i="1"/>
  <c r="BF126" i="1"/>
  <c r="DE77" i="1"/>
  <c r="AU89" i="1"/>
  <c r="AS107" i="1"/>
  <c r="BD123" i="1"/>
  <c r="DB113" i="1"/>
  <c r="DE165" i="1"/>
  <c r="DB162" i="1"/>
  <c r="AV87" i="1"/>
  <c r="DA121" i="1"/>
  <c r="BD113" i="1"/>
  <c r="CF121" i="1"/>
  <c r="AX184" i="1"/>
  <c r="DA189" i="1"/>
  <c r="DD97" i="1"/>
  <c r="AX101" i="1"/>
  <c r="DA186" i="1"/>
  <c r="EM56" i="1"/>
  <c r="CE56" i="1"/>
  <c r="DF110" i="1"/>
  <c r="CH64" i="1"/>
  <c r="AU116" i="1"/>
  <c r="DC71" i="1"/>
  <c r="AU90" i="1"/>
  <c r="DB6" i="1"/>
  <c r="DC103" i="1"/>
  <c r="BF129" i="1"/>
  <c r="DF179" i="1"/>
  <c r="AW164" i="1"/>
  <c r="CG63" i="1"/>
  <c r="DE120" i="1"/>
  <c r="DE63" i="1"/>
  <c r="EN45" i="1"/>
  <c r="DE100" i="1"/>
  <c r="CF102" i="1"/>
  <c r="DC166" i="1"/>
  <c r="BE115" i="1"/>
  <c r="DC156" i="1"/>
  <c r="EQ62" i="1"/>
  <c r="EP51" i="1"/>
  <c r="DA123" i="1"/>
  <c r="CD127" i="1"/>
  <c r="CG50" i="1"/>
  <c r="CD64" i="1"/>
  <c r="CE53" i="1"/>
  <c r="AX102" i="1"/>
  <c r="DA99" i="1"/>
  <c r="CF100" i="1"/>
  <c r="CF96" i="1"/>
  <c r="CG92" i="1"/>
  <c r="AW98" i="1"/>
  <c r="BE124" i="1"/>
  <c r="BA90" i="1"/>
  <c r="BF118" i="1"/>
  <c r="DF183" i="1"/>
  <c r="DD112" i="1"/>
  <c r="DC95" i="1"/>
  <c r="DA105" i="1"/>
  <c r="CD93" i="1"/>
  <c r="DE90" i="1"/>
  <c r="AU111" i="1"/>
  <c r="AV86" i="1"/>
  <c r="BD121" i="1"/>
  <c r="EQ174" i="1"/>
  <c r="CE51" i="1"/>
  <c r="EQ77" i="1"/>
  <c r="AS120" i="1"/>
  <c r="CE86" i="1"/>
  <c r="DE102" i="1"/>
  <c r="DB104" i="1"/>
  <c r="DF89" i="1"/>
  <c r="DD146" i="1"/>
  <c r="DC128" i="1"/>
  <c r="AX121" i="1"/>
  <c r="DE122" i="1"/>
  <c r="BC90" i="1"/>
  <c r="EP70" i="1"/>
  <c r="AX97" i="1"/>
  <c r="DF91" i="1"/>
  <c r="BA88" i="1"/>
  <c r="CD128" i="1"/>
  <c r="CF95" i="1"/>
  <c r="AS105" i="1"/>
  <c r="EN143" i="1"/>
  <c r="EP71" i="1"/>
  <c r="CE168" i="1"/>
  <c r="DF128" i="1"/>
  <c r="BF56" i="1"/>
  <c r="DD153" i="1"/>
  <c r="AT122" i="1"/>
  <c r="DC152" i="1"/>
  <c r="DA155" i="1"/>
  <c r="DA74" i="1"/>
  <c r="CG111" i="1"/>
  <c r="AT94" i="1"/>
  <c r="DC123" i="1"/>
  <c r="DD94" i="1"/>
  <c r="DE124" i="1"/>
  <c r="DD158" i="1"/>
  <c r="AT115" i="1"/>
  <c r="CG107" i="1"/>
  <c r="AW158" i="1"/>
  <c r="CE94" i="1"/>
  <c r="EP165" i="1"/>
  <c r="CF120" i="1"/>
  <c r="DB157" i="1"/>
  <c r="AT103" i="1"/>
  <c r="BC51" i="1"/>
  <c r="AT108" i="1"/>
  <c r="DB183" i="1"/>
  <c r="AT100" i="1"/>
  <c r="DD173" i="1"/>
  <c r="AX85" i="1"/>
  <c r="CD123" i="1"/>
  <c r="BB49" i="1"/>
  <c r="CG117" i="1"/>
  <c r="AT99" i="1"/>
  <c r="DA62" i="1"/>
  <c r="AU101" i="1"/>
  <c r="AU112" i="1"/>
  <c r="CD111" i="1"/>
  <c r="DA100" i="1"/>
  <c r="CE88" i="1"/>
  <c r="DC115" i="1"/>
  <c r="BE121" i="1"/>
  <c r="BC86" i="1"/>
  <c r="BF92" i="1"/>
  <c r="DD142" i="1"/>
  <c r="AS90" i="1"/>
  <c r="CH52" i="1"/>
  <c r="AX109" i="1"/>
  <c r="AU150" i="1"/>
  <c r="DF181" i="1"/>
  <c r="DB147" i="1"/>
  <c r="CH51" i="1"/>
  <c r="EQ169" i="1"/>
  <c r="DF93" i="1"/>
  <c r="AV94" i="1"/>
  <c r="AU120" i="1"/>
  <c r="AS117" i="1"/>
  <c r="EN78" i="1"/>
  <c r="AS106" i="1"/>
  <c r="EO178" i="1"/>
  <c r="DC104" i="1"/>
  <c r="CG89" i="1"/>
  <c r="CF109" i="1"/>
  <c r="CD103" i="1"/>
  <c r="DF87" i="1"/>
  <c r="AV174" i="1"/>
  <c r="DC93" i="1"/>
  <c r="BE92" i="1"/>
  <c r="BE108" i="1"/>
  <c r="BE102" i="1"/>
  <c r="BF91" i="1"/>
  <c r="AW176" i="1"/>
  <c r="DB140" i="1"/>
  <c r="DB188" i="1"/>
  <c r="DC60" i="1"/>
  <c r="CG121" i="1"/>
  <c r="BB50" i="1"/>
  <c r="AW111" i="1"/>
  <c r="DD5" i="1"/>
  <c r="AW114" i="1"/>
  <c r="DA101" i="1"/>
  <c r="AV89" i="1"/>
  <c r="BF102" i="1"/>
  <c r="BE125" i="1"/>
  <c r="DC116" i="1"/>
  <c r="CD62" i="1"/>
  <c r="AU52" i="1"/>
  <c r="DC100" i="1"/>
  <c r="DA159" i="1"/>
  <c r="AW121" i="1"/>
  <c r="DE95" i="1"/>
  <c r="DF90" i="1"/>
  <c r="DE139" i="1"/>
  <c r="CD56" i="1"/>
  <c r="BD122" i="1"/>
  <c r="AS103" i="1"/>
  <c r="DE105" i="1"/>
  <c r="DA70" i="1"/>
  <c r="AW184" i="1"/>
  <c r="DE184" i="1"/>
  <c r="CF115" i="1"/>
  <c r="DC184" i="1"/>
  <c r="EP184" i="1"/>
  <c r="CF114" i="1"/>
  <c r="DA184" i="1"/>
  <c r="AU114" i="1"/>
  <c r="AU115" i="1"/>
  <c r="C32" i="2"/>
  <c r="T32" i="2"/>
  <c r="R29" i="2"/>
  <c r="U29" i="2"/>
  <c r="G30" i="2"/>
  <c r="S30" i="2"/>
  <c r="J30" i="2"/>
  <c r="I31" i="2"/>
  <c r="L29" i="2"/>
  <c r="U32" i="2"/>
  <c r="P31" i="2"/>
  <c r="W29" i="2"/>
  <c r="H31" i="2"/>
  <c r="O30" i="2"/>
  <c r="G32" i="2"/>
  <c r="I29" i="2"/>
  <c r="B29" i="2"/>
  <c r="O32" i="2"/>
  <c r="M32" i="2"/>
  <c r="U31" i="2"/>
  <c r="H29" i="2"/>
  <c r="T30" i="2"/>
  <c r="Q31" i="2"/>
  <c r="T29" i="2"/>
  <c r="T31" i="2"/>
  <c r="F29" i="2"/>
  <c r="V30" i="2"/>
  <c r="J32" i="2"/>
  <c r="O29" i="2"/>
  <c r="C30" i="2"/>
  <c r="D31" i="2"/>
  <c r="X31" i="2"/>
  <c r="B30" i="2"/>
  <c r="C31" i="2"/>
  <c r="F32" i="2"/>
  <c r="N31" i="2"/>
  <c r="L31" i="2"/>
  <c r="C29" i="2"/>
  <c r="S29" i="2"/>
  <c r="G31" i="2"/>
  <c r="M31" i="2"/>
  <c r="Q32" i="2"/>
  <c r="L30" i="2"/>
  <c r="N32" i="2"/>
  <c r="R30" i="2"/>
  <c r="V32" i="2"/>
  <c r="V31" i="2"/>
  <c r="S31" i="2"/>
  <c r="L32" i="2"/>
  <c r="S32" i="2"/>
  <c r="J31" i="2"/>
  <c r="U30" i="2"/>
  <c r="P30" i="2"/>
  <c r="E31" i="2"/>
  <c r="X32" i="2"/>
  <c r="D30" i="2"/>
  <c r="M29" i="2"/>
  <c r="F30" i="2"/>
  <c r="B32" i="2"/>
  <c r="N29" i="2"/>
  <c r="J29" i="2"/>
  <c r="X29" i="2"/>
  <c r="E30" i="2"/>
  <c r="V29" i="2"/>
  <c r="I30" i="2"/>
  <c r="G29" i="2"/>
  <c r="Q29" i="2"/>
  <c r="R31" i="2"/>
  <c r="B31" i="2"/>
  <c r="H32" i="2"/>
  <c r="H30" i="2"/>
  <c r="X30" i="2"/>
  <c r="I32" i="2"/>
  <c r="K32" i="2"/>
  <c r="K31" i="2"/>
  <c r="E29" i="2"/>
  <c r="P29" i="2"/>
  <c r="K30" i="2"/>
  <c r="W32" i="2"/>
  <c r="K29" i="2"/>
  <c r="P32" i="2"/>
  <c r="E32" i="2"/>
  <c r="M30" i="2"/>
  <c r="N30" i="2"/>
  <c r="F31" i="2"/>
  <c r="W31" i="2"/>
  <c r="D32" i="2"/>
  <c r="Q30" i="2"/>
  <c r="W30" i="2"/>
  <c r="O31" i="2"/>
  <c r="D29" i="2"/>
  <c r="R32" i="2"/>
  <c r="DK50" i="1" l="1"/>
  <c r="DJ137" i="1"/>
  <c r="DH137" i="1"/>
  <c r="DI126" i="1"/>
  <c r="DK126" i="1"/>
  <c r="DK125" i="1"/>
  <c r="DI125" i="1"/>
  <c r="DH168" i="1"/>
  <c r="DK130" i="1"/>
  <c r="DI130" i="1"/>
  <c r="DI129" i="1"/>
  <c r="DK129" i="1"/>
  <c r="DJ85" i="1"/>
  <c r="DH85" i="1"/>
  <c r="DI163" i="1"/>
  <c r="DH163" i="1"/>
  <c r="DK128" i="1"/>
  <c r="DI128" i="1"/>
  <c r="DI168" i="1"/>
  <c r="DJ88" i="1"/>
  <c r="DH88" i="1"/>
  <c r="DJ86" i="1"/>
  <c r="DH86" i="1"/>
  <c r="DJ90" i="1"/>
  <c r="DH90" i="1"/>
  <c r="DK122" i="1"/>
  <c r="DI122" i="1"/>
  <c r="DJ93" i="1"/>
  <c r="DH93" i="1"/>
  <c r="DK127" i="1"/>
  <c r="DI127" i="1"/>
  <c r="DJ91" i="1"/>
  <c r="DH91" i="1"/>
  <c r="DK121" i="1"/>
  <c r="DI121" i="1"/>
  <c r="DK123" i="1"/>
  <c r="DI123" i="1"/>
  <c r="DK120" i="1"/>
  <c r="DI120" i="1"/>
  <c r="DK117" i="1"/>
  <c r="DI117" i="1"/>
  <c r="DI51" i="1"/>
  <c r="DK51" i="1"/>
  <c r="DI50" i="1"/>
  <c r="DH49" i="1"/>
  <c r="DJ49" i="1"/>
  <c r="DI53" i="1"/>
  <c r="DK53" i="1"/>
  <c r="DH64" i="1"/>
  <c r="DJ64" i="1"/>
  <c r="DH53" i="1"/>
  <c r="DJ53" i="1"/>
  <c r="DK64" i="1"/>
  <c r="DI64" i="1"/>
  <c r="DI49" i="1"/>
  <c r="DK49" i="1"/>
  <c r="DI56" i="1"/>
  <c r="DK56" i="1"/>
  <c r="DH52" i="1"/>
  <c r="DJ52" i="1"/>
  <c r="DH50" i="1"/>
  <c r="DJ50" i="1"/>
  <c r="DI52" i="1"/>
  <c r="DK52" i="1"/>
  <c r="DH56" i="1"/>
  <c r="DJ56" i="1"/>
  <c r="DH51" i="1"/>
  <c r="DJ51" i="1"/>
  <c r="DJ89" i="1"/>
  <c r="DH89" i="1"/>
  <c r="DK116" i="1"/>
  <c r="DI116" i="1"/>
  <c r="DK124" i="1"/>
  <c r="DI124" i="1"/>
  <c r="DI96" i="1"/>
  <c r="DK96" i="1"/>
  <c r="DK110" i="1"/>
  <c r="DI110" i="1"/>
  <c r="DK108" i="1"/>
  <c r="DI108" i="1"/>
  <c r="DH94" i="1"/>
  <c r="DJ94" i="1"/>
  <c r="DI94" i="1"/>
  <c r="DK94" i="1"/>
  <c r="DK118" i="1"/>
  <c r="DI118" i="1"/>
  <c r="DI95" i="1"/>
  <c r="DK95" i="1"/>
  <c r="DJ99" i="1"/>
  <c r="DH99" i="1"/>
  <c r="DH95" i="1"/>
  <c r="DJ95" i="1"/>
  <c r="DJ107" i="1"/>
  <c r="DH107" i="1"/>
  <c r="DJ97" i="1"/>
  <c r="DH97" i="1"/>
  <c r="DH96" i="1"/>
  <c r="DJ96" i="1"/>
  <c r="DK90" i="1"/>
  <c r="DI90" i="1"/>
  <c r="DJ87" i="1"/>
  <c r="DH87" i="1"/>
  <c r="DJ128" i="1"/>
  <c r="DH128" i="1"/>
  <c r="DJ92" i="1"/>
  <c r="DH92" i="1"/>
  <c r="DK98" i="1"/>
  <c r="DI98" i="1"/>
  <c r="DJ130" i="1"/>
  <c r="DH130" i="1"/>
  <c r="DK86" i="1"/>
  <c r="DI86" i="1"/>
  <c r="DK106" i="1"/>
  <c r="DI106" i="1"/>
  <c r="DK100" i="1"/>
  <c r="DI100" i="1"/>
  <c r="DK92" i="1"/>
  <c r="DI92" i="1"/>
  <c r="DK119" i="1"/>
  <c r="DI119" i="1"/>
  <c r="DJ123" i="1"/>
  <c r="DH123" i="1"/>
  <c r="DJ125" i="1"/>
  <c r="DH125" i="1"/>
  <c r="DJ120" i="1"/>
  <c r="DH120" i="1"/>
  <c r="DK91" i="1"/>
  <c r="DI91" i="1"/>
  <c r="DK87" i="1"/>
  <c r="DI87" i="1"/>
  <c r="DJ129" i="1"/>
  <c r="DH129" i="1"/>
  <c r="DK93" i="1"/>
  <c r="DI93" i="1"/>
  <c r="DK104" i="1"/>
  <c r="DI104" i="1"/>
  <c r="DK97" i="1"/>
  <c r="DI97" i="1"/>
  <c r="DK101" i="1"/>
  <c r="DI101" i="1"/>
  <c r="DK112" i="1"/>
  <c r="DI112" i="1"/>
  <c r="DK103" i="1"/>
  <c r="DI103" i="1"/>
  <c r="DK105" i="1"/>
  <c r="DI105" i="1"/>
  <c r="DJ126" i="1"/>
  <c r="DH126" i="1"/>
  <c r="DK114" i="1"/>
  <c r="DI114" i="1"/>
  <c r="DK88" i="1"/>
  <c r="DI88" i="1"/>
  <c r="DK89" i="1"/>
  <c r="DI89" i="1"/>
  <c r="DK115" i="1"/>
  <c r="DI115" i="1"/>
  <c r="DJ127" i="1"/>
  <c r="DH127" i="1"/>
  <c r="DK109" i="1"/>
  <c r="DI109" i="1"/>
  <c r="DK113" i="1"/>
  <c r="DI113" i="1"/>
  <c r="DJ106" i="1"/>
  <c r="DH106" i="1"/>
  <c r="DJ112" i="1"/>
  <c r="DH112" i="1"/>
  <c r="DJ109" i="1"/>
  <c r="DH109" i="1"/>
  <c r="DK102" i="1"/>
  <c r="DI102" i="1"/>
  <c r="DJ104" i="1"/>
  <c r="DH104" i="1"/>
  <c r="DK111" i="1"/>
  <c r="DI111" i="1"/>
  <c r="DJ118" i="1"/>
  <c r="DH118" i="1"/>
  <c r="DJ124" i="1"/>
  <c r="DH124" i="1"/>
  <c r="DJ114" i="1"/>
  <c r="DH114" i="1"/>
  <c r="DJ115" i="1"/>
  <c r="DH115" i="1"/>
  <c r="DK107" i="1"/>
  <c r="DI107" i="1"/>
  <c r="DJ110" i="1"/>
  <c r="DH110" i="1"/>
  <c r="DK99" i="1"/>
  <c r="DI99" i="1"/>
  <c r="DJ98" i="1"/>
  <c r="DH98" i="1"/>
  <c r="DJ116" i="1"/>
  <c r="DH116" i="1"/>
  <c r="DJ105" i="1"/>
  <c r="DH105" i="1"/>
  <c r="DJ117" i="1"/>
  <c r="DH117" i="1"/>
  <c r="DJ100" i="1"/>
  <c r="DH100" i="1"/>
  <c r="DJ113" i="1"/>
  <c r="DH113" i="1"/>
  <c r="DJ122" i="1"/>
  <c r="DH122" i="1"/>
  <c r="DJ102" i="1"/>
  <c r="DH102" i="1"/>
  <c r="DJ103" i="1"/>
  <c r="DH103" i="1"/>
  <c r="DK85" i="1"/>
  <c r="DI85" i="1"/>
  <c r="DJ101" i="1"/>
  <c r="DH101" i="1"/>
  <c r="DJ119" i="1"/>
  <c r="DH119" i="1"/>
  <c r="DJ121" i="1"/>
  <c r="DH121" i="1"/>
  <c r="DJ108" i="1"/>
  <c r="DH108" i="1"/>
  <c r="DJ111" i="1"/>
  <c r="DH111" i="1"/>
  <c r="DO120" i="1"/>
  <c r="DW120" i="1" s="1"/>
  <c r="EI78" i="1"/>
  <c r="EB78" i="1" s="1"/>
  <c r="BN78" i="1" s="1"/>
  <c r="DO110" i="1"/>
  <c r="DW110" i="1" s="1"/>
  <c r="EI170" i="1"/>
  <c r="EB170" i="1" s="1"/>
  <c r="BN170" i="1" s="1"/>
  <c r="EJ79" i="1"/>
  <c r="EC79" i="1" s="1"/>
  <c r="BO79" i="1" s="1"/>
  <c r="DN90" i="1"/>
  <c r="C155" i="1"/>
  <c r="DO104" i="1"/>
  <c r="DW104" i="1" s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O108" i="1"/>
  <c r="DW108" i="1" s="1"/>
  <c r="EJ145" i="1"/>
  <c r="EC145" i="1" s="1"/>
  <c r="BO145" i="1" s="1"/>
  <c r="CK107" i="1"/>
  <c r="B107" i="1"/>
  <c r="AY107" i="1"/>
  <c r="DN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O124" i="1"/>
  <c r="DW124" i="1" s="1"/>
  <c r="DN168" i="1"/>
  <c r="DV168" i="1" s="1"/>
  <c r="DJ168" i="1"/>
  <c r="DN122" i="1"/>
  <c r="DV122" i="1" s="1"/>
  <c r="DO89" i="1"/>
  <c r="DW89" i="1" s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O49" i="1"/>
  <c r="DU49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EI63" i="1"/>
  <c r="EB63" i="1" s="1"/>
  <c r="BN63" i="1" s="1"/>
  <c r="DO87" i="1"/>
  <c r="DW87" i="1" s="1"/>
  <c r="CK89" i="1"/>
  <c r="AY89" i="1"/>
  <c r="B89" i="1"/>
  <c r="D159" i="1"/>
  <c r="EJ77" i="1"/>
  <c r="EC77" i="1" s="1"/>
  <c r="BO77" i="1" s="1"/>
  <c r="DO52" i="1"/>
  <c r="DU52" i="1"/>
  <c r="CU64" i="1"/>
  <c r="EI167" i="1"/>
  <c r="EB167" i="1" s="1"/>
  <c r="BN167" i="1" s="1"/>
  <c r="C159" i="1"/>
  <c r="BS159" i="1"/>
  <c r="EJ155" i="1"/>
  <c r="EC155" i="1" s="1"/>
  <c r="BO155" i="1" s="1"/>
  <c r="DA136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O90" i="1"/>
  <c r="DW90" i="1" s="1"/>
  <c r="EJ47" i="1"/>
  <c r="EC47" i="1" s="1"/>
  <c r="BO47" i="1" s="1"/>
  <c r="DN99" i="1"/>
  <c r="DV99" i="1" s="1"/>
  <c r="DO105" i="1"/>
  <c r="DW105" i="1" s="1"/>
  <c r="EJ74" i="1"/>
  <c r="EC74" i="1" s="1"/>
  <c r="BO74" i="1" s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N95" i="1"/>
  <c r="DV95" i="1" s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123" i="1"/>
  <c r="CO123" i="1"/>
  <c r="CU53" i="1"/>
  <c r="CK99" i="1"/>
  <c r="B99" i="1"/>
  <c r="AY99" i="1"/>
  <c r="DO116" i="1"/>
  <c r="DW116" i="1" s="1"/>
  <c r="EJ138" i="1"/>
  <c r="EC138" i="1" s="1"/>
  <c r="BO138" i="1" s="1"/>
  <c r="EJ143" i="1"/>
  <c r="EC143" i="1" s="1"/>
  <c r="BO143" i="1" s="1"/>
  <c r="DO163" i="1"/>
  <c r="DK163" i="1"/>
  <c r="CS89" i="1"/>
  <c r="Y31" i="2"/>
  <c r="BG30" i="1" s="1"/>
  <c r="D124" i="1"/>
  <c r="CO124" i="1"/>
  <c r="C124" i="1"/>
  <c r="CM124" i="1"/>
  <c r="C70" i="1"/>
  <c r="CM70" i="1"/>
  <c r="DN121" i="1"/>
  <c r="DV121" i="1" s="1"/>
  <c r="CU115" i="1"/>
  <c r="EJ71" i="1"/>
  <c r="EC71" i="1" s="1"/>
  <c r="BO71" i="1" s="1"/>
  <c r="DO86" i="1"/>
  <c r="DW86" i="1" s="1"/>
  <c r="DN130" i="1"/>
  <c r="DV130" i="1" s="1"/>
  <c r="EG156" i="1"/>
  <c r="DZ156" i="1" s="1"/>
  <c r="BL156" i="1" s="1"/>
  <c r="BS156" i="1" s="1"/>
  <c r="DO93" i="1"/>
  <c r="DW93" i="1" s="1"/>
  <c r="D95" i="1"/>
  <c r="CO95" i="1"/>
  <c r="CO108" i="1"/>
  <c r="D108" i="1"/>
  <c r="CO168" i="1"/>
  <c r="D168" i="1"/>
  <c r="DO107" i="1"/>
  <c r="DW107" i="1" s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EJ140" i="1"/>
  <c r="EC140" i="1" s="1"/>
  <c r="BO140" i="1" s="1"/>
  <c r="DO123" i="1"/>
  <c r="DW123" i="1" s="1"/>
  <c r="C104" i="1"/>
  <c r="CM104" i="1"/>
  <c r="DN93" i="1"/>
  <c r="DV93" i="1" s="1"/>
  <c r="AY88" i="1"/>
  <c r="B88" i="1"/>
  <c r="CK88" i="1"/>
  <c r="CS50" i="1"/>
  <c r="D107" i="1"/>
  <c r="CO107" i="1"/>
  <c r="B127" i="1"/>
  <c r="CK127" i="1"/>
  <c r="AY127" i="1"/>
  <c r="C151" i="1"/>
  <c r="DN97" i="1"/>
  <c r="DV97" i="1" s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AV84" i="1"/>
  <c r="EH183" i="1"/>
  <c r="EA183" i="1" s="1"/>
  <c r="BM183" i="1" s="1"/>
  <c r="BS183" i="1" s="1"/>
  <c r="CS87" i="1"/>
  <c r="DO113" i="1"/>
  <c r="DW113" i="1" s="1"/>
  <c r="EE49" i="1"/>
  <c r="DX49" i="1" s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N109" i="1"/>
  <c r="DV109" i="1" s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N103" i="1"/>
  <c r="DV103" i="1" s="1"/>
  <c r="D97" i="1"/>
  <c r="CO97" i="1"/>
  <c r="CF84" i="1"/>
  <c r="EI180" i="1"/>
  <c r="EB180" i="1" s="1"/>
  <c r="BN180" i="1" s="1"/>
  <c r="C148" i="1"/>
  <c r="DB84" i="1"/>
  <c r="DO85" i="1"/>
  <c r="DW85" i="1" s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EJ187" i="1"/>
  <c r="EC187" i="1" s="1"/>
  <c r="BO187" i="1" s="1"/>
  <c r="CU95" i="1"/>
  <c r="CM128" i="1"/>
  <c r="C128" i="1"/>
  <c r="DO99" i="1"/>
  <c r="DW99" i="1" s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O92" i="1"/>
  <c r="DW92" i="1" s="1"/>
  <c r="B108" i="1"/>
  <c r="AY108" i="1"/>
  <c r="CK108" i="1"/>
  <c r="D180" i="1"/>
  <c r="DN104" i="1"/>
  <c r="DV104" i="1" s="1"/>
  <c r="CK111" i="1"/>
  <c r="AY111" i="1"/>
  <c r="B111" i="1"/>
  <c r="DN126" i="1"/>
  <c r="DV126" i="1" s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N127" i="1"/>
  <c r="DV127" i="1" s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N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BS158" i="1"/>
  <c r="C158" i="1"/>
  <c r="DN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EJ142" i="1"/>
  <c r="EC142" i="1" s="1"/>
  <c r="BO142" i="1" s="1"/>
  <c r="C111" i="1"/>
  <c r="CM111" i="1"/>
  <c r="EH71" i="1"/>
  <c r="EA71" i="1" s="1"/>
  <c r="BM71" i="1" s="1"/>
  <c r="DO101" i="1"/>
  <c r="DW101" i="1" s="1"/>
  <c r="DB136" i="1"/>
  <c r="CM127" i="1"/>
  <c r="C127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N128" i="1"/>
  <c r="DV128" i="1" s="1"/>
  <c r="EJ172" i="1"/>
  <c r="EC172" i="1" s="1"/>
  <c r="BO172" i="1" s="1"/>
  <c r="CU122" i="1"/>
  <c r="DO128" i="1"/>
  <c r="DW128" i="1" s="1"/>
  <c r="EI183" i="1"/>
  <c r="EB183" i="1" s="1"/>
  <c r="BN183" i="1" s="1"/>
  <c r="EJ49" i="1"/>
  <c r="EC49" i="1" s="1"/>
  <c r="BO49" i="1" s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N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CS110" i="1"/>
  <c r="BH110" i="1"/>
  <c r="DN114" i="1"/>
  <c r="DV114" i="1" s="1"/>
  <c r="BH123" i="1"/>
  <c r="CS123" i="1"/>
  <c r="C142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O109" i="1"/>
  <c r="DW109" i="1" s="1"/>
  <c r="CS122" i="1"/>
  <c r="BH122" i="1"/>
  <c r="DN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N116" i="1"/>
  <c r="DV116" i="1" s="1"/>
  <c r="C167" i="1"/>
  <c r="BS167" i="1"/>
  <c r="D93" i="1"/>
  <c r="CO93" i="1"/>
  <c r="D148" i="1"/>
  <c r="DN87" i="1"/>
  <c r="DO98" i="1"/>
  <c r="DW98" i="1" s="1"/>
  <c r="EH181" i="1"/>
  <c r="CK118" i="1"/>
  <c r="B118" i="1"/>
  <c r="AY118" i="1"/>
  <c r="CO105" i="1"/>
  <c r="D105" i="1"/>
  <c r="EG47" i="1"/>
  <c r="DZ47" i="1" s="1"/>
  <c r="BL47" i="1" s="1"/>
  <c r="C173" i="1"/>
  <c r="BS173" i="1"/>
  <c r="CU86" i="1"/>
  <c r="DN163" i="1"/>
  <c r="DV163" i="1" s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CK163" i="1"/>
  <c r="EG50" i="1"/>
  <c r="DZ50" i="1" s="1"/>
  <c r="BL50" i="1" s="1"/>
  <c r="CO98" i="1"/>
  <c r="D98" i="1"/>
  <c r="CS117" i="1"/>
  <c r="BH117" i="1"/>
  <c r="DN52" i="1"/>
  <c r="CS53" i="1"/>
  <c r="EN136" i="1"/>
  <c r="EG141" i="1"/>
  <c r="DZ141" i="1" s="1"/>
  <c r="BL141" i="1" s="1"/>
  <c r="BS141" i="1" s="1"/>
  <c r="DO130" i="1"/>
  <c r="DW130" i="1" s="1"/>
  <c r="CE84" i="1"/>
  <c r="C129" i="1"/>
  <c r="CM129" i="1"/>
  <c r="EI166" i="1"/>
  <c r="EB166" i="1" s="1"/>
  <c r="BN166" i="1" s="1"/>
  <c r="DO122" i="1"/>
  <c r="DW122" i="1" s="1"/>
  <c r="CM101" i="1"/>
  <c r="C101" i="1"/>
  <c r="DO96" i="1"/>
  <c r="DW96" i="1" s="1"/>
  <c r="EP44" i="1"/>
  <c r="EI45" i="1"/>
  <c r="EB45" i="1" s="1"/>
  <c r="BN45" i="1" s="1"/>
  <c r="D88" i="1"/>
  <c r="CO88" i="1"/>
  <c r="DO94" i="1"/>
  <c r="DW94" i="1" s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EJ158" i="1"/>
  <c r="EC158" i="1" s="1"/>
  <c r="BO158" i="1" s="1"/>
  <c r="EI186" i="1"/>
  <c r="EB186" i="1" s="1"/>
  <c r="BN186" i="1" s="1"/>
  <c r="DC84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N98" i="1"/>
  <c r="DV98" i="1" s="1"/>
  <c r="DN102" i="1"/>
  <c r="DV102" i="1" s="1"/>
  <c r="EG145" i="1"/>
  <c r="DZ145" i="1" s="1"/>
  <c r="BL145" i="1" s="1"/>
  <c r="BS145" i="1" s="1"/>
  <c r="DN106" i="1"/>
  <c r="DV106" i="1" s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U50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N107" i="1"/>
  <c r="DV107" i="1" s="1"/>
  <c r="D86" i="1"/>
  <c r="CO86" i="1"/>
  <c r="DN105" i="1"/>
  <c r="DV105" i="1" s="1"/>
  <c r="D126" i="1"/>
  <c r="CO126" i="1"/>
  <c r="DO111" i="1"/>
  <c r="DW111" i="1" s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O118" i="1"/>
  <c r="DW118" i="1" s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N124" i="1"/>
  <c r="DV124" i="1" s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CS101" i="1"/>
  <c r="BH101" i="1"/>
  <c r="DO125" i="1"/>
  <c r="DW125" i="1" s="1"/>
  <c r="CS56" i="1"/>
  <c r="DU53" i="1"/>
  <c r="DO53" i="1"/>
  <c r="DN86" i="1"/>
  <c r="C108" i="1"/>
  <c r="CM108" i="1"/>
  <c r="D102" i="1"/>
  <c r="CO102" i="1"/>
  <c r="D161" i="1"/>
  <c r="CO161" i="1"/>
  <c r="CU116" i="1"/>
  <c r="CU50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O95" i="1"/>
  <c r="DW95" i="1" s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N49" i="1"/>
  <c r="DU56" i="1"/>
  <c r="DO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N112" i="1"/>
  <c r="DV112" i="1" s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N110" i="1"/>
  <c r="DV110" i="1" s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N119" i="1"/>
  <c r="DV119" i="1" s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U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C33" i="2"/>
  <c r="H33" i="2"/>
  <c r="K33" i="2"/>
  <c r="M33" i="2"/>
  <c r="N33" i="2"/>
  <c r="D33" i="2"/>
  <c r="F33" i="2"/>
  <c r="I33" i="2"/>
  <c r="O33" i="2"/>
  <c r="G33" i="2"/>
  <c r="S33" i="2"/>
  <c r="X33" i="2"/>
  <c r="P33" i="2"/>
  <c r="T33" i="2"/>
  <c r="U33" i="2"/>
  <c r="E33" i="2"/>
  <c r="J33" i="2"/>
  <c r="B33" i="2"/>
  <c r="W33" i="2"/>
  <c r="L33" i="2"/>
  <c r="Q33" i="2"/>
  <c r="R33" i="2"/>
  <c r="V33" i="2"/>
  <c r="DL110" i="1" l="1"/>
  <c r="DL130" i="1"/>
  <c r="DM110" i="1"/>
  <c r="DL89" i="1"/>
  <c r="DL111" i="1"/>
  <c r="DM116" i="1"/>
  <c r="DL112" i="1"/>
  <c r="DL124" i="1"/>
  <c r="DM108" i="1"/>
  <c r="DL108" i="1"/>
  <c r="DL95" i="1"/>
  <c r="DM104" i="1"/>
  <c r="DL116" i="1"/>
  <c r="DL119" i="1"/>
  <c r="DM119" i="1"/>
  <c r="DM53" i="1"/>
  <c r="DM50" i="1"/>
  <c r="DL105" i="1"/>
  <c r="DL104" i="1"/>
  <c r="DM89" i="1"/>
  <c r="DM93" i="1"/>
  <c r="DM123" i="1"/>
  <c r="DL53" i="1"/>
  <c r="DM105" i="1"/>
  <c r="DM112" i="1"/>
  <c r="DM125" i="1"/>
  <c r="DM95" i="1"/>
  <c r="DM124" i="1"/>
  <c r="DL128" i="1"/>
  <c r="DM86" i="1"/>
  <c r="DL109" i="1"/>
  <c r="DM111" i="1"/>
  <c r="DM130" i="1"/>
  <c r="DM88" i="1"/>
  <c r="DM129" i="1"/>
  <c r="DM90" i="1"/>
  <c r="DL126" i="1"/>
  <c r="DL100" i="1"/>
  <c r="DL98" i="1"/>
  <c r="DL103" i="1"/>
  <c r="DM163" i="1"/>
  <c r="DM85" i="1"/>
  <c r="DM118" i="1"/>
  <c r="DM126" i="1"/>
  <c r="DM128" i="1"/>
  <c r="DL93" i="1"/>
  <c r="DL123" i="1"/>
  <c r="DM114" i="1"/>
  <c r="DM168" i="1"/>
  <c r="DL85" i="1"/>
  <c r="DL129" i="1"/>
  <c r="DL125" i="1"/>
  <c r="DM109" i="1"/>
  <c r="DL88" i="1"/>
  <c r="DL90" i="1"/>
  <c r="DL122" i="1"/>
  <c r="DL127" i="1"/>
  <c r="DL120" i="1"/>
  <c r="DM121" i="1"/>
  <c r="DM101" i="1"/>
  <c r="DM103" i="1"/>
  <c r="DM122" i="1"/>
  <c r="DM100" i="1"/>
  <c r="DM127" i="1"/>
  <c r="DM120" i="1"/>
  <c r="DL96" i="1"/>
  <c r="DL94" i="1"/>
  <c r="DL121" i="1"/>
  <c r="DL102" i="1"/>
  <c r="DL114" i="1"/>
  <c r="DL118" i="1"/>
  <c r="DL86" i="1"/>
  <c r="DL117" i="1"/>
  <c r="DM102" i="1"/>
  <c r="DM117" i="1"/>
  <c r="DM99" i="1"/>
  <c r="DM107" i="1"/>
  <c r="DM106" i="1"/>
  <c r="DM91" i="1"/>
  <c r="DM51" i="1"/>
  <c r="DL91" i="1"/>
  <c r="DL101" i="1"/>
  <c r="DL115" i="1"/>
  <c r="DL97" i="1"/>
  <c r="DM96" i="1"/>
  <c r="DM94" i="1"/>
  <c r="DL50" i="1"/>
  <c r="DM56" i="1"/>
  <c r="DL51" i="1"/>
  <c r="DM98" i="1"/>
  <c r="DM115" i="1"/>
  <c r="DM97" i="1"/>
  <c r="DL99" i="1"/>
  <c r="DL107" i="1"/>
  <c r="DL106" i="1"/>
  <c r="DL113" i="1"/>
  <c r="DM113" i="1"/>
  <c r="DL56" i="1"/>
  <c r="DL52" i="1"/>
  <c r="DL49" i="1"/>
  <c r="DM64" i="1"/>
  <c r="DL64" i="1"/>
  <c r="DM52" i="1"/>
  <c r="DM49" i="1"/>
  <c r="DL92" i="1"/>
  <c r="DL87" i="1"/>
  <c r="DM92" i="1"/>
  <c r="DM87" i="1"/>
  <c r="DL163" i="1"/>
  <c r="DL168" i="1"/>
  <c r="BJ56" i="1"/>
  <c r="DR56" i="1" s="1"/>
  <c r="BJ52" i="1"/>
  <c r="DR52" i="1" s="1"/>
  <c r="BJ51" i="1"/>
  <c r="BQ51" i="1" s="1"/>
  <c r="BJ50" i="1"/>
  <c r="BX50" i="1" s="1"/>
  <c r="BJ53" i="1"/>
  <c r="BQ53" i="1" s="1"/>
  <c r="BJ49" i="1"/>
  <c r="DR49" i="1" s="1"/>
  <c r="ED105" i="1"/>
  <c r="ED114" i="1"/>
  <c r="ED100" i="1"/>
  <c r="ED102" i="1"/>
  <c r="ED124" i="1"/>
  <c r="ED110" i="1"/>
  <c r="ED104" i="1"/>
  <c r="ED112" i="1"/>
  <c r="ED127" i="1"/>
  <c r="ED98" i="1"/>
  <c r="ED108" i="1"/>
  <c r="ED116" i="1"/>
  <c r="ED107" i="1"/>
  <c r="ED113" i="1"/>
  <c r="ED123" i="1"/>
  <c r="ED120" i="1"/>
  <c r="ED101" i="1"/>
  <c r="ED128" i="1"/>
  <c r="ED126" i="1"/>
  <c r="ED111" i="1"/>
  <c r="ED121" i="1"/>
  <c r="ED115" i="1"/>
  <c r="ED122" i="1"/>
  <c r="ED106" i="1"/>
  <c r="ED93" i="1"/>
  <c r="ED130" i="1"/>
  <c r="ED96" i="1"/>
  <c r="ED119" i="1"/>
  <c r="ED118" i="1"/>
  <c r="ED94" i="1"/>
  <c r="ED103" i="1"/>
  <c r="ED125" i="1"/>
  <c r="ED95" i="1"/>
  <c r="ED99" i="1"/>
  <c r="ED117" i="1"/>
  <c r="ED109" i="1"/>
  <c r="ED97" i="1"/>
  <c r="ED129" i="1"/>
  <c r="ED85" i="1"/>
  <c r="BT173" i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S95" i="1"/>
  <c r="DQ115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DQ117" i="1"/>
  <c r="DQ163" i="1"/>
  <c r="DP90" i="1"/>
  <c r="DP130" i="1"/>
  <c r="CP86" i="1"/>
  <c r="CP50" i="1"/>
  <c r="DP106" i="1"/>
  <c r="BU187" i="1"/>
  <c r="DV86" i="1"/>
  <c r="ED86" i="1" s="1"/>
  <c r="C84" i="1"/>
  <c r="DV88" i="1"/>
  <c r="ED88" i="1" s="1"/>
  <c r="BU52" i="1"/>
  <c r="DH131" i="1"/>
  <c r="DI84" i="1"/>
  <c r="BU176" i="1"/>
  <c r="DV89" i="1"/>
  <c r="ED89" i="1" s="1"/>
  <c r="BU170" i="1"/>
  <c r="DI131" i="1"/>
  <c r="BU177" i="1"/>
  <c r="CP51" i="1"/>
  <c r="DI132" i="1"/>
  <c r="DQ110" i="1"/>
  <c r="DP105" i="1"/>
  <c r="DQ53" i="1"/>
  <c r="DP86" i="1"/>
  <c r="DP122" i="1"/>
  <c r="BI125" i="1"/>
  <c r="BU156" i="1"/>
  <c r="CP113" i="1"/>
  <c r="CP90" i="1"/>
  <c r="DV87" i="1"/>
  <c r="ED87" i="1" s="1"/>
  <c r="BU164" i="1"/>
  <c r="BV164" i="1" s="1"/>
  <c r="DS96" i="1"/>
  <c r="DQ93" i="1"/>
  <c r="DS93" i="1"/>
  <c r="DP104" i="1"/>
  <c r="DQ118" i="1"/>
  <c r="DH84" i="1"/>
  <c r="E89" i="1"/>
  <c r="BI96" i="1"/>
  <c r="E113" i="1"/>
  <c r="CP122" i="1"/>
  <c r="CP127" i="1"/>
  <c r="DQ120" i="1"/>
  <c r="BI128" i="1"/>
  <c r="DS97" i="1"/>
  <c r="DP85" i="1"/>
  <c r="CP89" i="1"/>
  <c r="E93" i="1"/>
  <c r="CP104" i="1"/>
  <c r="E108" i="1"/>
  <c r="CP100" i="1"/>
  <c r="DV91" i="1"/>
  <c r="ED91" i="1" s="1"/>
  <c r="DP125" i="1"/>
  <c r="DS127" i="1"/>
  <c r="CP53" i="1"/>
  <c r="E51" i="1"/>
  <c r="CP163" i="1"/>
  <c r="DV90" i="1"/>
  <c r="ED90" i="1" s="1"/>
  <c r="E87" i="1"/>
  <c r="DQ130" i="1"/>
  <c r="DS114" i="1"/>
  <c r="DP50" i="1"/>
  <c r="BI120" i="1"/>
  <c r="BS49" i="1"/>
  <c r="D136" i="1"/>
  <c r="DQ89" i="1"/>
  <c r="DS99" i="1"/>
  <c r="E119" i="1"/>
  <c r="DP113" i="1"/>
  <c r="DQ96" i="1"/>
  <c r="CP101" i="1"/>
  <c r="BI122" i="1"/>
  <c r="E110" i="1"/>
  <c r="DP89" i="1"/>
  <c r="DQ91" i="1"/>
  <c r="E105" i="1"/>
  <c r="DQ129" i="1"/>
  <c r="CP97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E114" i="1"/>
  <c r="DS109" i="1"/>
  <c r="DQ101" i="1"/>
  <c r="E100" i="1"/>
  <c r="CP119" i="1"/>
  <c r="BI109" i="1"/>
  <c r="CP87" i="1"/>
  <c r="E98" i="1"/>
  <c r="E106" i="1"/>
  <c r="DP102" i="1"/>
  <c r="E120" i="1"/>
  <c r="E116" i="1"/>
  <c r="DQ94" i="1"/>
  <c r="DS118" i="1"/>
  <c r="DP123" i="1"/>
  <c r="DS94" i="1"/>
  <c r="BI116" i="1"/>
  <c r="DV92" i="1"/>
  <c r="ED92" i="1" s="1"/>
  <c r="BI106" i="1"/>
  <c r="BS70" i="1"/>
  <c r="BT70" i="1" s="1"/>
  <c r="BU148" i="1"/>
  <c r="BU184" i="1"/>
  <c r="CB50" i="1"/>
  <c r="CB49" i="1"/>
  <c r="BI52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BI110" i="1"/>
  <c r="CP114" i="1"/>
  <c r="DS111" i="1"/>
  <c r="DP95" i="1"/>
  <c r="BU50" i="1"/>
  <c r="DQ99" i="1"/>
  <c r="DS106" i="1"/>
  <c r="DP96" i="1"/>
  <c r="BI121" i="1"/>
  <c r="DS91" i="1"/>
  <c r="BI92" i="1"/>
  <c r="CP88" i="1"/>
  <c r="CP118" i="1"/>
  <c r="DP114" i="1"/>
  <c r="DP92" i="1"/>
  <c r="BI126" i="1"/>
  <c r="CP128" i="1"/>
  <c r="DQ127" i="1"/>
  <c r="E126" i="1"/>
  <c r="DP101" i="1"/>
  <c r="BU158" i="1"/>
  <c r="DP64" i="1"/>
  <c r="BU162" i="1"/>
  <c r="BU141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BU142" i="1"/>
  <c r="DS87" i="1"/>
  <c r="DS112" i="1"/>
  <c r="DQ87" i="1"/>
  <c r="DS116" i="1"/>
  <c r="BZ51" i="1"/>
  <c r="DQ106" i="1"/>
  <c r="DQ126" i="1"/>
  <c r="DP127" i="1"/>
  <c r="DP129" i="1"/>
  <c r="DP93" i="1"/>
  <c r="DS121" i="1"/>
  <c r="DP87" i="1"/>
  <c r="DS168" i="1"/>
  <c r="DQ124" i="1"/>
  <c r="BU160" i="1"/>
  <c r="DQ50" i="1"/>
  <c r="DQ92" i="1"/>
  <c r="DK131" i="1"/>
  <c r="DQ97" i="1"/>
  <c r="DS122" i="1"/>
  <c r="DQ102" i="1"/>
  <c r="DQ98" i="1"/>
  <c r="DS107" i="1"/>
  <c r="DS98" i="1"/>
  <c r="BU157" i="1"/>
  <c r="CP56" i="1"/>
  <c r="DZ142" i="1"/>
  <c r="BL142" i="1" s="1"/>
  <c r="BS142" i="1" s="1"/>
  <c r="BT142" i="1" s="1"/>
  <c r="EG136" i="1"/>
  <c r="DS126" i="1"/>
  <c r="DP99" i="1"/>
  <c r="DS130" i="1"/>
  <c r="DK84" i="1"/>
  <c r="DS86" i="1"/>
  <c r="DQ86" i="1"/>
  <c r="DS100" i="1"/>
  <c r="DQ105" i="1"/>
  <c r="EA181" i="1"/>
  <c r="BM181" i="1" s="1"/>
  <c r="BS181" i="1" s="1"/>
  <c r="BT181" i="1" s="1"/>
  <c r="EH136" i="1"/>
  <c r="CP102" i="1"/>
  <c r="DP168" i="1"/>
  <c r="DJ84" i="1"/>
  <c r="BH131" i="1"/>
  <c r="BI129" i="1"/>
  <c r="BI97" i="1"/>
  <c r="BI98" i="1"/>
  <c r="BU165" i="1"/>
  <c r="CR82" i="1"/>
  <c r="DS117" i="1"/>
  <c r="DQ123" i="1"/>
  <c r="DS123" i="1"/>
  <c r="BI82" i="1"/>
  <c r="BI107" i="1"/>
  <c r="DK132" i="1"/>
  <c r="DP117" i="1"/>
  <c r="DS89" i="1"/>
  <c r="BI87" i="1"/>
  <c r="CS82" i="1"/>
  <c r="DQ125" i="1"/>
  <c r="DP110" i="1"/>
  <c r="DP97" i="1"/>
  <c r="DQ111" i="1"/>
  <c r="DP118" i="1"/>
  <c r="DP119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S113" i="1"/>
  <c r="DQ113" i="1"/>
  <c r="DP91" i="1"/>
  <c r="CP94" i="1"/>
  <c r="DQ104" i="1"/>
  <c r="E107" i="1"/>
  <c r="BI127" i="1"/>
  <c r="DH132" i="1"/>
  <c r="DS105" i="1"/>
  <c r="EI136" i="1"/>
  <c r="DS92" i="1"/>
  <c r="DP121" i="1"/>
  <c r="DQ100" i="1"/>
  <c r="DQ103" i="1"/>
  <c r="BI113" i="1"/>
  <c r="DQ121" i="1"/>
  <c r="DS124" i="1"/>
  <c r="DS108" i="1"/>
  <c r="DP100" i="1"/>
  <c r="BI111" i="1"/>
  <c r="BI100" i="1"/>
  <c r="DJ132" i="1"/>
  <c r="DP111" i="1"/>
  <c r="E168" i="1"/>
  <c r="CP99" i="1"/>
  <c r="BI124" i="1"/>
  <c r="BI101" i="1"/>
  <c r="E104" i="1"/>
  <c r="E124" i="1"/>
  <c r="BU168" i="1"/>
  <c r="BU149" i="1"/>
  <c r="BU181" i="1"/>
  <c r="BU146" i="1"/>
  <c r="E56" i="1"/>
  <c r="DS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BU153" i="1"/>
  <c r="DS56" i="1"/>
  <c r="DP51" i="1"/>
  <c r="DP52" i="1"/>
  <c r="BU166" i="1"/>
  <c r="EH44" i="1"/>
  <c r="DS51" i="1"/>
  <c r="DQ56" i="1"/>
  <c r="BZ49" i="1"/>
  <c r="CB168" i="1"/>
  <c r="BU155" i="1"/>
  <c r="DS49" i="1"/>
  <c r="EJ44" i="1"/>
  <c r="BZ56" i="1"/>
  <c r="CA56" i="1" s="1"/>
  <c r="EG44" i="1"/>
  <c r="BU185" i="1"/>
  <c r="BS50" i="1"/>
  <c r="BU154" i="1"/>
  <c r="CB64" i="1"/>
  <c r="CC65" i="1" s="1"/>
  <c r="BU143" i="1"/>
  <c r="BZ52" i="1"/>
  <c r="BZ64" i="1"/>
  <c r="CA65" i="1" s="1"/>
  <c r="DQ64" i="1"/>
  <c r="EI44" i="1"/>
  <c r="BL44" i="1"/>
  <c r="BO136" i="1"/>
  <c r="BZ53" i="1"/>
  <c r="CA54" i="1" s="1"/>
  <c r="BU186" i="1"/>
  <c r="BN136" i="1"/>
  <c r="BU174" i="1"/>
  <c r="BU189" i="1"/>
  <c r="BU64" i="1"/>
  <c r="BU159" i="1"/>
  <c r="BU169" i="1"/>
  <c r="CB53" i="1"/>
  <c r="CC54" i="1" s="1"/>
  <c r="BU150" i="1"/>
  <c r="BZ50" i="1"/>
  <c r="DS64" i="1"/>
  <c r="BM44" i="1"/>
  <c r="BU173" i="1"/>
  <c r="BU151" i="1"/>
  <c r="BU56" i="1"/>
  <c r="BS53" i="1"/>
  <c r="BN44" i="1"/>
  <c r="BU53" i="1"/>
  <c r="BS56" i="1"/>
  <c r="BT56" i="1" s="1"/>
  <c r="CB163" i="1"/>
  <c r="DQ85" i="1"/>
  <c r="E163" i="1"/>
  <c r="DP163" i="1"/>
  <c r="E95" i="1"/>
  <c r="DS50" i="1"/>
  <c r="BI118" i="1"/>
  <c r="DP103" i="1"/>
  <c r="E88" i="1"/>
  <c r="DS125" i="1"/>
  <c r="DS85" i="1"/>
  <c r="E112" i="1"/>
  <c r="CP112" i="1"/>
  <c r="DP116" i="1"/>
  <c r="DQ128" i="1"/>
  <c r="E129" i="1"/>
  <c r="E109" i="1"/>
  <c r="DP120" i="1"/>
  <c r="CP117" i="1"/>
  <c r="E96" i="1"/>
  <c r="E101" i="1"/>
  <c r="CP109" i="1"/>
  <c r="Y33" i="2"/>
  <c r="BG32" i="1" s="1"/>
  <c r="AZ33" i="1"/>
  <c r="A34" i="2"/>
  <c r="DG33" i="1"/>
  <c r="F33" i="1"/>
  <c r="A34" i="1"/>
  <c r="J34" i="2"/>
  <c r="P34" i="2"/>
  <c r="H34" i="2"/>
  <c r="E34" i="2"/>
  <c r="B34" i="2"/>
  <c r="T34" i="2"/>
  <c r="V34" i="2"/>
  <c r="Q34" i="2"/>
  <c r="C34" i="2"/>
  <c r="W34" i="2"/>
  <c r="M34" i="2"/>
  <c r="R34" i="2"/>
  <c r="D34" i="2"/>
  <c r="K34" i="2"/>
  <c r="S34" i="2"/>
  <c r="N34" i="2"/>
  <c r="L34" i="2"/>
  <c r="F34" i="2"/>
  <c r="U34" i="2"/>
  <c r="O34" i="2"/>
  <c r="I34" i="2"/>
  <c r="X34" i="2"/>
  <c r="G34" i="2"/>
  <c r="BX53" i="1" l="1"/>
  <c r="BY54" i="1" s="1"/>
  <c r="BX49" i="1"/>
  <c r="BY50" i="1" s="1"/>
  <c r="BQ52" i="1"/>
  <c r="EK56" i="1"/>
  <c r="BX52" i="1"/>
  <c r="BQ49" i="1"/>
  <c r="BX51" i="1"/>
  <c r="CY51" i="1" s="1"/>
  <c r="DR51" i="1"/>
  <c r="BX56" i="1"/>
  <c r="BY56" i="1" s="1"/>
  <c r="EK53" i="1"/>
  <c r="BQ56" i="1"/>
  <c r="DR53" i="1"/>
  <c r="EK50" i="1"/>
  <c r="EK49" i="1"/>
  <c r="EK52" i="1"/>
  <c r="EK51" i="1"/>
  <c r="BQ50" i="1"/>
  <c r="DR50" i="1"/>
  <c r="ED132" i="1"/>
  <c r="ED131" i="1"/>
  <c r="ED56" i="1"/>
  <c r="ED168" i="1"/>
  <c r="ED163" i="1"/>
  <c r="ED53" i="1"/>
  <c r="ED49" i="1"/>
  <c r="ED50" i="1"/>
  <c r="ED64" i="1"/>
  <c r="ED52" i="1"/>
  <c r="ED51" i="1"/>
  <c r="ES91" i="1"/>
  <c r="ES86" i="1"/>
  <c r="ES90" i="1"/>
  <c r="ES87" i="1"/>
  <c r="ES89" i="1"/>
  <c r="ES88" i="1"/>
  <c r="ES92" i="1"/>
  <c r="BV185" i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4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DP132" i="1"/>
  <c r="CO131" i="1"/>
  <c r="CC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CY50" i="1"/>
  <c r="DS84" i="1"/>
  <c r="DS131" i="1"/>
  <c r="DM84" i="1"/>
  <c r="CC53" i="1"/>
  <c r="CW53" i="1"/>
  <c r="CA50" i="1"/>
  <c r="CA51" i="1"/>
  <c r="CA53" i="1"/>
  <c r="BU136" i="1"/>
  <c r="BU191" i="1" s="1"/>
  <c r="Y34" i="2"/>
  <c r="BG33" i="1" s="1"/>
  <c r="AZ34" i="1"/>
  <c r="A35" i="2"/>
  <c r="DG34" i="1"/>
  <c r="F34" i="1"/>
  <c r="A35" i="1"/>
  <c r="L35" i="2"/>
  <c r="R35" i="2"/>
  <c r="P35" i="2"/>
  <c r="F35" i="2"/>
  <c r="W35" i="2"/>
  <c r="I35" i="2"/>
  <c r="K35" i="2"/>
  <c r="N35" i="2"/>
  <c r="Q35" i="2"/>
  <c r="M35" i="2"/>
  <c r="V35" i="2"/>
  <c r="X35" i="2"/>
  <c r="S35" i="2"/>
  <c r="C35" i="2"/>
  <c r="B35" i="2"/>
  <c r="E35" i="2"/>
  <c r="O35" i="2"/>
  <c r="U35" i="2"/>
  <c r="D35" i="2"/>
  <c r="J35" i="2"/>
  <c r="T35" i="2"/>
  <c r="H35" i="2"/>
  <c r="G35" i="2"/>
  <c r="BY53" i="1" l="1"/>
  <c r="CY53" i="1"/>
  <c r="CZ54" i="1" s="1"/>
  <c r="ET53" i="1"/>
  <c r="ET51" i="1"/>
  <c r="ET50" i="1"/>
  <c r="BR56" i="1"/>
  <c r="ET56" i="1"/>
  <c r="BR52" i="1"/>
  <c r="ET52" i="1"/>
  <c r="CW49" i="1"/>
  <c r="ET49" i="1"/>
  <c r="CY49" i="1"/>
  <c r="CZ50" i="1" s="1"/>
  <c r="BR53" i="1"/>
  <c r="CW52" i="1"/>
  <c r="CY52" i="1"/>
  <c r="BY52" i="1"/>
  <c r="BR50" i="1"/>
  <c r="BY51" i="1"/>
  <c r="CY56" i="1"/>
  <c r="CZ56" i="1" s="1"/>
  <c r="CW56" i="1"/>
  <c r="CW50" i="1"/>
  <c r="BR51" i="1"/>
  <c r="DN132" i="1"/>
  <c r="CZ51" i="1"/>
  <c r="BU190" i="1"/>
  <c r="Y35" i="2"/>
  <c r="BG34" i="1" s="1"/>
  <c r="AZ35" i="1"/>
  <c r="A36" i="2"/>
  <c r="DG35" i="1"/>
  <c r="F35" i="1"/>
  <c r="A36" i="1"/>
  <c r="Q36" i="2"/>
  <c r="U36" i="2"/>
  <c r="G36" i="2"/>
  <c r="J36" i="2"/>
  <c r="V36" i="2"/>
  <c r="E36" i="2"/>
  <c r="S36" i="2"/>
  <c r="W36" i="2"/>
  <c r="I36" i="2"/>
  <c r="B36" i="2"/>
  <c r="N36" i="2"/>
  <c r="O36" i="2"/>
  <c r="C36" i="2"/>
  <c r="R36" i="2"/>
  <c r="L36" i="2"/>
  <c r="M36" i="2"/>
  <c r="X36" i="2"/>
  <c r="H36" i="2"/>
  <c r="P36" i="2"/>
  <c r="F36" i="2"/>
  <c r="D36" i="2"/>
  <c r="T36" i="2"/>
  <c r="K36" i="2"/>
  <c r="CZ53" i="1" l="1"/>
  <c r="CZ52" i="1"/>
  <c r="Y36" i="2"/>
  <c r="BG35" i="1" s="1"/>
  <c r="AZ36" i="1"/>
  <c r="A37" i="2"/>
  <c r="DG36" i="1"/>
  <c r="F36" i="1"/>
  <c r="A37" i="1"/>
  <c r="L37" i="2"/>
  <c r="J37" i="2"/>
  <c r="O37" i="2"/>
  <c r="K37" i="2"/>
  <c r="S37" i="2"/>
  <c r="F37" i="2"/>
  <c r="X37" i="2"/>
  <c r="D37" i="2"/>
  <c r="C37" i="2"/>
  <c r="W37" i="2"/>
  <c r="V37" i="2"/>
  <c r="N37" i="2"/>
  <c r="Q37" i="2"/>
  <c r="R37" i="2"/>
  <c r="T37" i="2"/>
  <c r="B37" i="2"/>
  <c r="I37" i="2"/>
  <c r="H37" i="2"/>
  <c r="P37" i="2"/>
  <c r="M37" i="2"/>
  <c r="G37" i="2"/>
  <c r="E37" i="2"/>
  <c r="U37" i="2"/>
  <c r="Y37" i="2" l="1"/>
  <c r="BG36" i="1" s="1"/>
  <c r="AZ37" i="1"/>
  <c r="A38" i="2"/>
  <c r="DG37" i="1"/>
  <c r="F37" i="1"/>
  <c r="A38" i="1"/>
  <c r="D38" i="2"/>
  <c r="J38" i="2"/>
  <c r="V38" i="2"/>
  <c r="W38" i="2"/>
  <c r="F38" i="2"/>
  <c r="N38" i="2"/>
  <c r="L38" i="2"/>
  <c r="C38" i="2"/>
  <c r="U38" i="2"/>
  <c r="X38" i="2"/>
  <c r="H38" i="2"/>
  <c r="G38" i="2"/>
  <c r="B38" i="2"/>
  <c r="Q38" i="2"/>
  <c r="M38" i="2"/>
  <c r="R38" i="2"/>
  <c r="P38" i="2"/>
  <c r="K38" i="2"/>
  <c r="T38" i="2"/>
  <c r="S38" i="2"/>
  <c r="O38" i="2"/>
  <c r="E38" i="2"/>
  <c r="I38" i="2"/>
  <c r="Y38" i="2" l="1"/>
  <c r="BG37" i="1" s="1"/>
  <c r="AZ38" i="1"/>
  <c r="A39" i="2"/>
  <c r="DG38" i="1"/>
  <c r="F38" i="1"/>
  <c r="E39" i="2"/>
  <c r="G39" i="2"/>
  <c r="V39" i="2"/>
  <c r="P39" i="2"/>
  <c r="D39" i="2"/>
  <c r="R39" i="2"/>
  <c r="C39" i="2"/>
  <c r="K39" i="2"/>
  <c r="B39" i="2"/>
  <c r="N39" i="2"/>
  <c r="H39" i="2"/>
  <c r="O39" i="2"/>
  <c r="M39" i="2"/>
  <c r="W39" i="2"/>
  <c r="J39" i="2"/>
  <c r="S39" i="2"/>
  <c r="F39" i="2"/>
  <c r="L39" i="2"/>
  <c r="T39" i="2"/>
  <c r="Q39" i="2"/>
  <c r="U39" i="2"/>
  <c r="X39" i="2"/>
  <c r="I39" i="2"/>
  <c r="Y39" i="2" l="1"/>
  <c r="BG38" i="1" s="1"/>
  <c r="DT137" i="1"/>
  <c r="DN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BE154" i="1"/>
  <c r="EL160" i="1"/>
  <c r="CF184" i="1"/>
  <c r="BA162" i="1"/>
  <c r="CG149" i="1"/>
  <c r="BC179" i="1"/>
  <c r="EL161" i="1"/>
  <c r="EL159" i="1"/>
  <c r="BF171" i="1"/>
  <c r="BD150" i="1"/>
  <c r="CG153" i="1"/>
  <c r="CG152" i="1"/>
  <c r="CG151" i="1"/>
  <c r="BA164" i="1"/>
  <c r="BF174" i="1"/>
  <c r="CG150" i="1"/>
  <c r="BE160" i="1"/>
  <c r="EL168" i="1"/>
  <c r="BF173" i="1"/>
  <c r="CG154" i="1"/>
  <c r="BD152" i="1"/>
  <c r="BA161" i="1"/>
  <c r="BE155" i="1"/>
  <c r="BD156" i="1"/>
  <c r="BD149" i="1"/>
  <c r="BD154" i="1"/>
  <c r="BA166" i="1"/>
  <c r="CF180" i="1"/>
  <c r="BC180" i="1"/>
  <c r="EL164" i="1"/>
  <c r="EL165" i="1"/>
  <c r="BD157" i="1"/>
  <c r="BF169" i="1"/>
  <c r="BE157" i="1"/>
  <c r="BE159" i="1"/>
  <c r="EL166" i="1"/>
  <c r="BF175" i="1"/>
  <c r="CF179" i="1"/>
  <c r="EL162" i="1"/>
  <c r="BD153" i="1"/>
  <c r="BA167" i="1"/>
  <c r="CF183" i="1"/>
  <c r="BA165" i="1"/>
  <c r="BE153" i="1"/>
  <c r="BE158" i="1"/>
  <c r="BF176" i="1"/>
  <c r="EL163" i="1"/>
  <c r="EL167" i="1"/>
  <c r="CF182" i="1"/>
  <c r="BD151" i="1"/>
  <c r="CG155" i="1"/>
  <c r="CG157" i="1"/>
  <c r="BF170" i="1"/>
  <c r="BD155" i="1"/>
  <c r="BE156" i="1"/>
  <c r="CG156" i="1"/>
  <c r="CF181" i="1"/>
  <c r="DH166" i="1" l="1"/>
  <c r="DH164" i="1"/>
  <c r="DH162" i="1"/>
  <c r="DH165" i="1"/>
  <c r="DH167" i="1"/>
  <c r="DH161" i="1"/>
  <c r="EE165" i="1"/>
  <c r="DX165" i="1" s="1"/>
  <c r="EE168" i="1"/>
  <c r="DX168" i="1" s="1"/>
  <c r="EE167" i="1"/>
  <c r="DX167" i="1" s="1"/>
  <c r="DJ166" i="1"/>
  <c r="DT166" i="1"/>
  <c r="DN166" i="1"/>
  <c r="DN165" i="1"/>
  <c r="DJ165" i="1"/>
  <c r="DT165" i="1"/>
  <c r="EE163" i="1"/>
  <c r="DX163" i="1" s="1"/>
  <c r="DN167" i="1"/>
  <c r="DT167" i="1"/>
  <c r="DJ167" i="1"/>
  <c r="EE159" i="1"/>
  <c r="DX159" i="1" s="1"/>
  <c r="DJ162" i="1"/>
  <c r="DN162" i="1"/>
  <c r="DT162" i="1"/>
  <c r="DJ161" i="1"/>
  <c r="DT161" i="1"/>
  <c r="DN161" i="1"/>
  <c r="EE166" i="1"/>
  <c r="DX166" i="1" s="1"/>
  <c r="EE164" i="1"/>
  <c r="DX164" i="1" s="1"/>
  <c r="DJ164" i="1"/>
  <c r="DT164" i="1"/>
  <c r="DN164" i="1"/>
  <c r="EE160" i="1"/>
  <c r="DX160" i="1" s="1"/>
  <c r="EE161" i="1"/>
  <c r="DX161" i="1" s="1"/>
  <c r="EE162" i="1"/>
  <c r="DX162" i="1" s="1"/>
  <c r="BE175" i="1"/>
  <c r="BE151" i="1"/>
  <c r="EL182" i="1"/>
  <c r="BE166" i="1"/>
  <c r="BE189" i="1"/>
  <c r="BF151" i="1"/>
  <c r="BE172" i="1"/>
  <c r="BF150" i="1"/>
  <c r="BE176" i="1"/>
  <c r="BF172" i="1"/>
  <c r="BE167" i="1"/>
  <c r="EM141" i="1"/>
  <c r="BE174" i="1"/>
  <c r="BE171" i="1"/>
  <c r="EM181" i="1"/>
  <c r="EL183" i="1"/>
  <c r="BE164" i="1"/>
  <c r="EL139" i="1"/>
  <c r="EL140" i="1"/>
  <c r="EM140" i="1"/>
  <c r="EM144" i="1"/>
  <c r="BE173" i="1"/>
  <c r="EM180" i="1"/>
  <c r="EL137" i="1"/>
  <c r="BE165" i="1"/>
  <c r="EL138" i="1"/>
  <c r="BF189" i="1"/>
  <c r="EL177" i="1"/>
  <c r="BF152" i="1"/>
  <c r="EL179" i="1"/>
  <c r="EM179" i="1"/>
  <c r="BF162" i="1"/>
  <c r="BF165" i="1"/>
  <c r="EM137" i="1"/>
  <c r="EM139" i="1"/>
  <c r="EM142" i="1"/>
  <c r="BE170" i="1"/>
  <c r="BF149" i="1"/>
  <c r="BE169" i="1"/>
  <c r="EM143" i="1"/>
  <c r="EL142" i="1"/>
  <c r="BE161" i="1"/>
  <c r="EL141" i="1"/>
  <c r="EM178" i="1"/>
  <c r="BE149" i="1"/>
  <c r="EM183" i="1"/>
  <c r="EL144" i="1"/>
  <c r="BE162" i="1"/>
  <c r="EL181" i="1"/>
  <c r="EL178" i="1"/>
  <c r="EM177" i="1"/>
  <c r="BF164" i="1"/>
  <c r="BE150" i="1"/>
  <c r="BE152" i="1"/>
  <c r="EM138" i="1"/>
  <c r="BF166" i="1"/>
  <c r="EM184" i="1"/>
  <c r="BF161" i="1"/>
  <c r="EL143" i="1"/>
  <c r="BF167" i="1"/>
  <c r="EL180" i="1"/>
  <c r="EM182" i="1"/>
  <c r="EL184" i="1"/>
  <c r="BJ161" i="1" l="1"/>
  <c r="BJ160" i="1"/>
  <c r="BJ163" i="1"/>
  <c r="BJ164" i="1"/>
  <c r="BJ167" i="1"/>
  <c r="BJ162" i="1"/>
  <c r="BJ166" i="1"/>
  <c r="BJ168" i="1"/>
  <c r="BJ159" i="1"/>
  <c r="BJ165" i="1"/>
  <c r="EE138" i="1"/>
  <c r="DX138" i="1" s="1"/>
  <c r="CU165" i="1"/>
  <c r="CB165" i="1"/>
  <c r="CB162" i="1"/>
  <c r="CC163" i="1" s="1"/>
  <c r="CU162" i="1"/>
  <c r="EE144" i="1"/>
  <c r="DX144" i="1" s="1"/>
  <c r="EE137" i="1"/>
  <c r="DX137" i="1" s="1"/>
  <c r="EE181" i="1"/>
  <c r="DX181" i="1" s="1"/>
  <c r="CB170" i="1"/>
  <c r="CU170" i="1"/>
  <c r="CU161" i="1"/>
  <c r="CB161" i="1"/>
  <c r="EE182" i="1"/>
  <c r="DX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EE179" i="1"/>
  <c r="DX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EE183" i="1"/>
  <c r="DX183" i="1" s="1"/>
  <c r="EE139" i="1"/>
  <c r="DX139" i="1" s="1"/>
  <c r="EE141" i="1"/>
  <c r="DX141" i="1" s="1"/>
  <c r="EE140" i="1"/>
  <c r="DX140" i="1" s="1"/>
  <c r="CU175" i="1"/>
  <c r="CB175" i="1"/>
  <c r="CU173" i="1"/>
  <c r="CB173" i="1"/>
  <c r="CU167" i="1"/>
  <c r="CB167" i="1"/>
  <c r="CC168" i="1" s="1"/>
  <c r="EE178" i="1"/>
  <c r="DX178" i="1" s="1"/>
  <c r="EE177" i="1"/>
  <c r="DX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J177" i="1" l="1"/>
  <c r="BQ177" i="1" s="1"/>
  <c r="BJ179" i="1"/>
  <c r="BQ179" i="1" s="1"/>
  <c r="BJ144" i="1"/>
  <c r="BQ144" i="1" s="1"/>
  <c r="BJ141" i="1"/>
  <c r="BQ141" i="1" s="1"/>
  <c r="BJ180" i="1"/>
  <c r="BQ180" i="1" s="1"/>
  <c r="BJ138" i="1"/>
  <c r="BQ138" i="1" s="1"/>
  <c r="BJ139" i="1"/>
  <c r="BQ139" i="1" s="1"/>
  <c r="BJ184" i="1"/>
  <c r="BQ184" i="1" s="1"/>
  <c r="BJ181" i="1"/>
  <c r="BQ181" i="1" s="1"/>
  <c r="BJ140" i="1"/>
  <c r="BQ140" i="1" s="1"/>
  <c r="BJ178" i="1"/>
  <c r="BQ178" i="1" s="1"/>
  <c r="BJ182" i="1"/>
  <c r="BQ182" i="1" s="1"/>
  <c r="BJ183" i="1"/>
  <c r="BQ183" i="1" s="1"/>
  <c r="BJ143" i="1"/>
  <c r="BQ143" i="1" s="1"/>
  <c r="BJ142" i="1"/>
  <c r="BQ142" i="1" s="1"/>
  <c r="BJ137" i="1"/>
  <c r="CC175" i="1"/>
  <c r="CC171" i="1"/>
  <c r="CC166" i="1"/>
  <c r="CC152" i="1"/>
  <c r="CC150" i="1"/>
  <c r="CC170" i="1"/>
  <c r="CC162" i="1"/>
  <c r="CC172" i="1"/>
  <c r="DY137" i="1"/>
  <c r="BK137" i="1" s="1"/>
  <c r="CC174" i="1"/>
  <c r="CC176" i="1"/>
  <c r="CC151" i="1"/>
  <c r="CC164" i="1"/>
  <c r="CC165" i="1"/>
  <c r="CC167" i="1"/>
  <c r="CC173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l="1"/>
  <c r="CD178" i="1"/>
  <c r="EM148" i="1"/>
  <c r="CF147" i="1"/>
  <c r="BA182" i="1"/>
  <c r="CF178" i="1"/>
  <c r="CG145" i="1"/>
  <c r="BD144" i="1"/>
  <c r="CF138" i="1"/>
  <c r="BC174" i="1"/>
  <c r="EM172" i="1"/>
  <c r="BC139" i="1"/>
  <c r="EM158" i="1"/>
  <c r="BC182" i="1"/>
  <c r="BF154" i="1"/>
  <c r="CF157" i="1"/>
  <c r="BC181" i="1"/>
  <c r="BB154" i="1"/>
  <c r="BC159" i="1"/>
  <c r="BD139" i="1"/>
  <c r="BD187" i="1"/>
  <c r="BF145" i="1"/>
  <c r="EL145" i="1"/>
  <c r="EM170" i="1"/>
  <c r="BB153" i="1"/>
  <c r="BE188" i="1"/>
  <c r="BF179" i="1"/>
  <c r="BC188" i="1"/>
  <c r="CD139" i="1"/>
  <c r="EL188" i="1"/>
  <c r="CE177" i="1"/>
  <c r="EL158" i="1"/>
  <c r="BF160" i="1"/>
  <c r="BA141" i="1"/>
  <c r="BD148" i="1"/>
  <c r="CD138" i="1"/>
  <c r="BC152" i="1"/>
  <c r="CD182" i="1"/>
  <c r="BC160" i="1"/>
  <c r="BC144" i="1"/>
  <c r="BC154" i="1"/>
  <c r="BB174" i="1"/>
  <c r="BF177" i="1"/>
  <c r="BD159" i="1"/>
  <c r="BE147" i="1"/>
  <c r="CG172" i="1"/>
  <c r="BF159" i="1"/>
  <c r="BA152" i="1"/>
  <c r="EL185" i="1"/>
  <c r="BC143" i="1"/>
  <c r="BF182" i="1"/>
  <c r="CF144" i="1"/>
  <c r="BE183" i="1"/>
  <c r="EL186" i="1"/>
  <c r="BD175" i="1"/>
  <c r="BD166" i="1"/>
  <c r="CE137" i="1"/>
  <c r="CG146" i="1"/>
  <c r="CG175" i="1"/>
  <c r="BE148" i="1"/>
  <c r="CD142" i="1"/>
  <c r="BC177" i="1"/>
  <c r="CF146" i="1"/>
  <c r="EL171" i="1"/>
  <c r="BD171" i="1"/>
  <c r="EL153" i="1"/>
  <c r="BE177" i="1"/>
  <c r="BC164" i="1"/>
  <c r="CF177" i="1"/>
  <c r="CF185" i="1"/>
  <c r="BF142" i="1"/>
  <c r="BF183" i="1"/>
  <c r="BE142" i="1"/>
  <c r="BE185" i="1"/>
  <c r="CE141" i="1"/>
  <c r="CE158" i="1"/>
  <c r="CE143" i="1"/>
  <c r="CG173" i="1"/>
  <c r="CG184" i="1"/>
  <c r="BB172" i="1"/>
  <c r="AV4" i="1"/>
  <c r="EL88" i="1"/>
  <c r="CH188" i="1"/>
  <c r="DF16" i="1"/>
  <c r="CH151" i="1"/>
  <c r="CG47" i="1"/>
  <c r="CI169" i="1"/>
  <c r="CG13" i="1"/>
  <c r="BE58" i="1"/>
  <c r="BF33" i="1"/>
  <c r="BB14" i="1"/>
  <c r="BD61" i="1"/>
  <c r="BD21" i="1"/>
  <c r="DD16" i="1"/>
  <c r="EO8" i="1"/>
  <c r="CI20" i="1"/>
  <c r="BB158" i="1"/>
  <c r="DD7" i="1"/>
  <c r="AT18" i="1"/>
  <c r="CH170" i="1"/>
  <c r="CF73" i="1"/>
  <c r="EP8" i="1"/>
  <c r="CH20" i="1"/>
  <c r="BB28" i="1"/>
  <c r="DD27" i="1"/>
  <c r="DB26" i="1"/>
  <c r="EP99" i="1"/>
  <c r="BC11" i="1"/>
  <c r="BC58" i="1"/>
  <c r="CD46" i="1"/>
  <c r="EM46" i="1"/>
  <c r="BC169" i="1"/>
  <c r="BF187" i="1"/>
  <c r="CG170" i="1"/>
  <c r="BF157" i="1"/>
  <c r="BF186" i="1"/>
  <c r="EM187" i="1"/>
  <c r="CF153" i="1"/>
  <c r="BD161" i="1"/>
  <c r="BE178" i="1"/>
  <c r="CD157" i="1"/>
  <c r="EL189" i="1"/>
  <c r="CF186" i="1"/>
  <c r="CD183" i="1"/>
  <c r="BF180" i="1"/>
  <c r="BD141" i="1"/>
  <c r="CF158" i="1"/>
  <c r="BA140" i="1"/>
  <c r="CF170" i="1"/>
  <c r="BC153" i="1"/>
  <c r="BE138" i="1"/>
  <c r="BE141" i="1"/>
  <c r="CE140" i="1"/>
  <c r="BC171" i="1"/>
  <c r="BC183" i="1"/>
  <c r="EL154" i="1"/>
  <c r="EM146" i="1"/>
  <c r="CE156" i="1"/>
  <c r="CG185" i="1"/>
  <c r="BD146" i="1"/>
  <c r="CD141" i="1"/>
  <c r="CG169" i="1"/>
  <c r="BD173" i="1"/>
  <c r="EM149" i="1"/>
  <c r="BD188" i="1"/>
  <c r="BC147" i="1"/>
  <c r="AV138" i="1"/>
  <c r="EM155" i="1"/>
  <c r="BE140" i="1"/>
  <c r="BC170" i="1"/>
  <c r="CD156" i="1"/>
  <c r="BF143" i="1"/>
  <c r="CG144" i="1"/>
  <c r="CE176" i="1"/>
  <c r="CE178" i="1"/>
  <c r="EL149" i="1"/>
  <c r="CG147" i="1"/>
  <c r="BF147" i="1"/>
  <c r="EM159" i="1"/>
  <c r="BA160" i="1"/>
  <c r="CG176" i="1"/>
  <c r="BD181" i="1"/>
  <c r="BF140" i="1"/>
  <c r="BA155" i="1"/>
  <c r="CD137" i="1"/>
  <c r="BE180" i="1"/>
  <c r="CG171" i="1"/>
  <c r="CD158" i="1"/>
  <c r="BB155" i="1"/>
  <c r="BB173" i="1"/>
  <c r="BD184" i="1"/>
  <c r="BD186" i="1"/>
  <c r="BF181" i="1"/>
  <c r="BD176" i="1"/>
  <c r="BD162" i="1"/>
  <c r="EM157" i="1"/>
  <c r="CE159" i="1"/>
  <c r="BE146" i="1"/>
  <c r="BB140" i="1"/>
  <c r="CE179" i="1"/>
  <c r="EM176" i="1"/>
  <c r="BC151" i="1"/>
  <c r="CF166" i="1"/>
  <c r="BC141" i="1"/>
  <c r="BC142" i="1"/>
  <c r="EM189" i="1"/>
  <c r="BD164" i="1"/>
  <c r="BF156" i="1"/>
  <c r="BD172" i="1"/>
  <c r="CG158" i="1"/>
  <c r="BE179" i="1"/>
  <c r="CG159" i="1"/>
  <c r="BD138" i="1"/>
  <c r="CD143" i="1"/>
  <c r="BF148" i="1"/>
  <c r="BC185" i="1"/>
  <c r="EM152" i="1"/>
  <c r="AV137" i="1"/>
  <c r="BE181" i="1"/>
  <c r="BD137" i="1"/>
  <c r="BF139" i="1"/>
  <c r="CF172" i="1"/>
  <c r="EL169" i="1"/>
  <c r="BC166" i="1"/>
  <c r="CF156" i="1"/>
  <c r="BC173" i="1"/>
  <c r="CF173" i="1"/>
  <c r="CF169" i="1"/>
  <c r="CG177" i="1"/>
  <c r="BD174" i="1"/>
  <c r="BC138" i="1"/>
  <c r="EL170" i="1"/>
  <c r="EM188" i="1"/>
  <c r="BD142" i="1"/>
  <c r="CF174" i="1"/>
  <c r="BA181" i="1"/>
  <c r="CF155" i="1"/>
  <c r="BC187" i="1"/>
  <c r="BD182" i="1"/>
  <c r="EL187" i="1"/>
  <c r="EL157" i="1"/>
  <c r="CF188" i="1"/>
  <c r="BD165" i="1"/>
  <c r="BF138" i="1"/>
  <c r="CD177" i="1"/>
  <c r="CG174" i="1"/>
  <c r="BD185" i="1"/>
  <c r="DB17" i="1"/>
  <c r="CI76" i="1"/>
  <c r="BF71" i="1"/>
  <c r="EL89" i="1"/>
  <c r="CD189" i="1"/>
  <c r="BD25" i="1"/>
  <c r="AX9" i="1"/>
  <c r="EQ26" i="1"/>
  <c r="BA139" i="1"/>
  <c r="AV46" i="1"/>
  <c r="EM124" i="1"/>
  <c r="CG19" i="1"/>
  <c r="EQ16" i="1"/>
  <c r="CI79" i="1"/>
  <c r="AV57" i="1"/>
  <c r="BF8" i="1"/>
  <c r="EO22" i="1"/>
  <c r="BD62" i="1"/>
  <c r="EQ27" i="1"/>
  <c r="EL60" i="1"/>
  <c r="CH38" i="1"/>
  <c r="CD36" i="1"/>
  <c r="BE36" i="1"/>
  <c r="BB19" i="1"/>
  <c r="CD57" i="1"/>
  <c r="CF8" i="1"/>
  <c r="DF22" i="1"/>
  <c r="AU29" i="1"/>
  <c r="AT26" i="1"/>
  <c r="EN21" i="1"/>
  <c r="EP25" i="1"/>
  <c r="EP10" i="1"/>
  <c r="AT32" i="1"/>
  <c r="AU14" i="1"/>
  <c r="AT75" i="1"/>
  <c r="CG178" i="1"/>
  <c r="EM90" i="1"/>
  <c r="EP86" i="1"/>
  <c r="EM85" i="1"/>
  <c r="DF17" i="1"/>
  <c r="AX8" i="1"/>
  <c r="AX14" i="1"/>
  <c r="CD188" i="1"/>
  <c r="CI176" i="1"/>
  <c r="CH74" i="1"/>
  <c r="AX26" i="1"/>
  <c r="CF47" i="1"/>
  <c r="CF145" i="1"/>
  <c r="BF137" i="1"/>
  <c r="BF146" i="1"/>
  <c r="BA142" i="1"/>
  <c r="CD176" i="1"/>
  <c r="EM171" i="1"/>
  <c r="CG187" i="1"/>
  <c r="CF176" i="1"/>
  <c r="BC140" i="1"/>
  <c r="BF188" i="1"/>
  <c r="BC156" i="1"/>
  <c r="CD179" i="1"/>
  <c r="BC178" i="1"/>
  <c r="CG167" i="1"/>
  <c r="BB141" i="1"/>
  <c r="CD181" i="1"/>
  <c r="BC155" i="1"/>
  <c r="BE182" i="1"/>
  <c r="BB152" i="1"/>
  <c r="EM168" i="1"/>
  <c r="CG189" i="1"/>
  <c r="BC161" i="1"/>
  <c r="BC162" i="1"/>
  <c r="BA143" i="1"/>
  <c r="BD183" i="1"/>
  <c r="BC145" i="1"/>
  <c r="CF150" i="1"/>
  <c r="CF139" i="1"/>
  <c r="BF178" i="1"/>
  <c r="CF154" i="1"/>
  <c r="BC149" i="1"/>
  <c r="CE173" i="1"/>
  <c r="AX45" i="1"/>
  <c r="AX74" i="1"/>
  <c r="BE60" i="1"/>
  <c r="CI13" i="1"/>
  <c r="BD9" i="1"/>
  <c r="BB159" i="1"/>
  <c r="BF19" i="1"/>
  <c r="EO15" i="1"/>
  <c r="CG12" i="1"/>
  <c r="BB62" i="1"/>
  <c r="CE58" i="1"/>
  <c r="DB32" i="1"/>
  <c r="EO120" i="1"/>
  <c r="BE17" i="1"/>
  <c r="AW47" i="1"/>
  <c r="CG57" i="1"/>
  <c r="CD24" i="1"/>
  <c r="EM26" i="1"/>
  <c r="BE28" i="1"/>
  <c r="CH12" i="1"/>
  <c r="BE57" i="1"/>
  <c r="EM15" i="1"/>
  <c r="CG182" i="1"/>
  <c r="AT7" i="1"/>
  <c r="BA170" i="1"/>
  <c r="DD15" i="1"/>
  <c r="EO30" i="1"/>
  <c r="AT72" i="1"/>
  <c r="DC28" i="1"/>
  <c r="EQ91" i="1"/>
  <c r="EP127" i="1"/>
  <c r="BE16" i="1"/>
  <c r="EN10" i="1"/>
  <c r="BA33" i="1"/>
  <c r="EN87" i="1"/>
  <c r="AU22" i="1"/>
  <c r="EO96" i="1"/>
  <c r="EL8" i="1"/>
  <c r="EO117" i="1"/>
  <c r="EO89" i="1"/>
  <c r="DA26" i="1"/>
  <c r="CG9" i="1"/>
  <c r="CE15" i="1"/>
  <c r="CH140" i="1"/>
  <c r="CI188" i="1"/>
  <c r="AV12" i="1"/>
  <c r="AT11" i="1"/>
  <c r="AX15" i="1"/>
  <c r="AW33" i="1"/>
  <c r="AS62" i="1"/>
  <c r="EP19" i="1"/>
  <c r="EQ89" i="1"/>
  <c r="EL28" i="1"/>
  <c r="EO31" i="1"/>
  <c r="BB32" i="1"/>
  <c r="AW12" i="1"/>
  <c r="BF77" i="1"/>
  <c r="AT59" i="1"/>
  <c r="EL76" i="1"/>
  <c r="EQ126" i="1"/>
  <c r="EN90" i="1"/>
  <c r="EQ88" i="1"/>
  <c r="EM160" i="1"/>
  <c r="CD187" i="1"/>
  <c r="CI25" i="1"/>
  <c r="CH182" i="1"/>
  <c r="BF27" i="1"/>
  <c r="EM127" i="1"/>
  <c r="AX77" i="1"/>
  <c r="BB57" i="1"/>
  <c r="CI150" i="1"/>
  <c r="EL4" i="1"/>
  <c r="BB77" i="1"/>
  <c r="EL37" i="1"/>
  <c r="EN121" i="1"/>
  <c r="AS25" i="1"/>
  <c r="CD171" i="1"/>
  <c r="EO23" i="1"/>
  <c r="EM25" i="1"/>
  <c r="CG72" i="1"/>
  <c r="BA76" i="1"/>
  <c r="EQ113" i="1"/>
  <c r="EP128" i="1"/>
  <c r="CE188" i="1"/>
  <c r="CI154" i="1"/>
  <c r="CH32" i="1"/>
  <c r="EM102" i="1"/>
  <c r="CF59" i="1"/>
  <c r="DE21" i="1"/>
  <c r="DA12" i="1"/>
  <c r="DF10" i="1"/>
  <c r="BE74" i="1"/>
  <c r="EP32" i="1"/>
  <c r="BE34" i="1"/>
  <c r="CD18" i="1"/>
  <c r="CD60" i="1"/>
  <c r="BC25" i="1"/>
  <c r="AU137" i="1"/>
  <c r="EL148" i="1"/>
  <c r="BB70" i="1"/>
  <c r="EL38" i="1"/>
  <c r="DA38" i="1"/>
  <c r="BE25" i="1"/>
  <c r="CD61" i="1"/>
  <c r="EL97" i="1"/>
  <c r="EN98" i="1"/>
  <c r="BF9" i="1"/>
  <c r="CH138" i="1"/>
  <c r="EL91" i="1"/>
  <c r="EL130" i="1"/>
  <c r="AV26" i="1"/>
  <c r="BA156" i="1"/>
  <c r="CF141" i="1"/>
  <c r="CH152" i="1"/>
  <c r="BF35" i="1"/>
  <c r="CF143" i="1"/>
  <c r="DB9" i="1"/>
  <c r="CI177" i="1"/>
  <c r="AU189" i="1"/>
  <c r="AV17" i="1"/>
  <c r="EM17" i="1"/>
  <c r="AX61" i="1"/>
  <c r="EM129" i="1"/>
  <c r="EP101" i="1"/>
  <c r="CH11" i="1"/>
  <c r="EL48" i="1"/>
  <c r="EN16" i="1"/>
  <c r="DE5" i="1"/>
  <c r="BE29" i="1"/>
  <c r="CF7" i="1"/>
  <c r="EP34" i="1"/>
  <c r="DC18" i="1"/>
  <c r="AT31" i="1"/>
  <c r="AT24" i="1"/>
  <c r="EO109" i="1"/>
  <c r="BD36" i="1"/>
  <c r="BC73" i="1"/>
  <c r="CF16" i="1"/>
  <c r="EO101" i="1"/>
  <c r="EO92" i="1"/>
  <c r="EP88" i="1"/>
  <c r="CE76" i="1"/>
  <c r="EL98" i="1"/>
  <c r="DF9" i="1"/>
  <c r="BE45" i="1"/>
  <c r="EN4" i="1"/>
  <c r="BA169" i="1"/>
  <c r="BA176" i="1"/>
  <c r="DE8" i="1"/>
  <c r="DE9" i="1"/>
  <c r="CI47" i="1"/>
  <c r="EM75" i="1"/>
  <c r="AW30" i="1"/>
  <c r="CD47" i="1"/>
  <c r="EL25" i="1"/>
  <c r="EO113" i="1"/>
  <c r="EP102" i="1"/>
  <c r="AS77" i="1"/>
  <c r="CG33" i="1"/>
  <c r="AS21" i="1"/>
  <c r="BA30" i="1"/>
  <c r="BA186" i="1"/>
  <c r="BD78" i="1"/>
  <c r="EO26" i="1"/>
  <c r="AS85" i="1"/>
  <c r="CH4" i="1"/>
  <c r="EQ10" i="1"/>
  <c r="CI146" i="1"/>
  <c r="DF14" i="1"/>
  <c r="CH178" i="1"/>
  <c r="EM100" i="1"/>
  <c r="BC19" i="1"/>
  <c r="CG73" i="1"/>
  <c r="BD71" i="1"/>
  <c r="DF37" i="1"/>
  <c r="BC60" i="1"/>
  <c r="BD31" i="1"/>
  <c r="EM112" i="1"/>
  <c r="BA26" i="1"/>
  <c r="BF72" i="1"/>
  <c r="AX47" i="1"/>
  <c r="BC75" i="1"/>
  <c r="BE31" i="1"/>
  <c r="DF28" i="1"/>
  <c r="EN111" i="1"/>
  <c r="BB144" i="1"/>
  <c r="CE144" i="1"/>
  <c r="BB161" i="1"/>
  <c r="CD145" i="1"/>
  <c r="BE73" i="1"/>
  <c r="DC33" i="1"/>
  <c r="EL21" i="1"/>
  <c r="EL17" i="1"/>
  <c r="CH22" i="1"/>
  <c r="DF21" i="1"/>
  <c r="DC11" i="1"/>
  <c r="EQ105" i="1"/>
  <c r="BA20" i="1"/>
  <c r="EO20" i="1"/>
  <c r="BC76" i="1"/>
  <c r="EM29" i="1"/>
  <c r="BF24" i="1"/>
  <c r="AS6" i="1"/>
  <c r="CD58" i="1"/>
  <c r="CD34" i="1"/>
  <c r="CH157" i="1"/>
  <c r="EQ25" i="1"/>
  <c r="EP106" i="1"/>
  <c r="AU10" i="1"/>
  <c r="EL20" i="1"/>
  <c r="CG29" i="1"/>
  <c r="EO99" i="1"/>
  <c r="EP90" i="1"/>
  <c r="BF16" i="1"/>
  <c r="BD76" i="1"/>
  <c r="BC77" i="1"/>
  <c r="AU8" i="1"/>
  <c r="DE16" i="1"/>
  <c r="EL106" i="1"/>
  <c r="AV188" i="1"/>
  <c r="CE14" i="1"/>
  <c r="EM47" i="1"/>
  <c r="EM70" i="1"/>
  <c r="CD48" i="1"/>
  <c r="CF79" i="1"/>
  <c r="BB182" i="1"/>
  <c r="CE147" i="1"/>
  <c r="EM11" i="1"/>
  <c r="CE155" i="1"/>
  <c r="DC25" i="1"/>
  <c r="CG25" i="1"/>
  <c r="AW78" i="1"/>
  <c r="BB17" i="1"/>
  <c r="EQ35" i="1"/>
  <c r="AT63" i="1"/>
  <c r="AX62" i="1"/>
  <c r="DE31" i="1"/>
  <c r="AW36" i="1"/>
  <c r="CD72" i="1"/>
  <c r="EN19" i="1"/>
  <c r="CF20" i="1"/>
  <c r="DD21" i="1"/>
  <c r="EL71" i="1"/>
  <c r="EN117" i="1"/>
  <c r="CE189" i="1"/>
  <c r="BF10" i="1"/>
  <c r="EQ5" i="1"/>
  <c r="AU73" i="1"/>
  <c r="AS7" i="1"/>
  <c r="AS47" i="1"/>
  <c r="EL62" i="1"/>
  <c r="DC34" i="1"/>
  <c r="BD167" i="1"/>
  <c r="BD169" i="1"/>
  <c r="BE187" i="1"/>
  <c r="EM166" i="1"/>
  <c r="EM153" i="1"/>
  <c r="BE143" i="1"/>
  <c r="BF184" i="1"/>
  <c r="BE145" i="1"/>
  <c r="CD180" i="1"/>
  <c r="BD147" i="1"/>
  <c r="BF153" i="1"/>
  <c r="CE142" i="1"/>
  <c r="EM154" i="1"/>
  <c r="EM164" i="1"/>
  <c r="CG166" i="1"/>
  <c r="BC165" i="1"/>
  <c r="EM151" i="1"/>
  <c r="BF158" i="1"/>
  <c r="CD140" i="1"/>
  <c r="CF159" i="1"/>
  <c r="BC146" i="1"/>
  <c r="BC172" i="1"/>
  <c r="BC186" i="1"/>
  <c r="CF189" i="1"/>
  <c r="EM156" i="1"/>
  <c r="BC189" i="1"/>
  <c r="BF144" i="1"/>
  <c r="CF187" i="1"/>
  <c r="EM150" i="1"/>
  <c r="BC176" i="1"/>
  <c r="CG148" i="1"/>
  <c r="EQ8" i="1"/>
  <c r="CI178" i="1"/>
  <c r="AW63" i="1"/>
  <c r="DD9" i="1"/>
  <c r="CH146" i="1"/>
  <c r="EM110" i="1"/>
  <c r="CE13" i="1"/>
  <c r="CI28" i="1"/>
  <c r="AW5" i="1"/>
  <c r="CD79" i="1"/>
  <c r="EP121" i="1"/>
  <c r="BC74" i="1"/>
  <c r="EM61" i="1"/>
  <c r="EN118" i="1"/>
  <c r="BC63" i="1"/>
  <c r="EL73" i="1"/>
  <c r="DE34" i="1"/>
  <c r="AW21" i="1"/>
  <c r="BA9" i="1"/>
  <c r="DA17" i="1"/>
  <c r="EL57" i="1"/>
  <c r="EP92" i="1"/>
  <c r="EM125" i="1"/>
  <c r="CE18" i="1"/>
  <c r="BA175" i="1"/>
  <c r="CI34" i="1"/>
  <c r="BD16" i="1"/>
  <c r="AS73" i="1"/>
  <c r="DF20" i="1"/>
  <c r="CH57" i="1"/>
  <c r="EO32" i="1"/>
  <c r="DC14" i="1"/>
  <c r="DC21" i="1"/>
  <c r="EP114" i="1"/>
  <c r="CE24" i="1"/>
  <c r="EP12" i="1"/>
  <c r="DB37" i="1"/>
  <c r="BB4" i="1"/>
  <c r="CG32" i="1"/>
  <c r="CD185" i="1"/>
  <c r="EM113" i="1"/>
  <c r="EL93" i="1"/>
  <c r="EQ9" i="1"/>
  <c r="BA146" i="1"/>
  <c r="AX25" i="1"/>
  <c r="BA148" i="1"/>
  <c r="AX27" i="1"/>
  <c r="EM126" i="1"/>
  <c r="CD167" i="1"/>
  <c r="EL32" i="1"/>
  <c r="CH156" i="1"/>
  <c r="EL63" i="1"/>
  <c r="DF23" i="1"/>
  <c r="EQ6" i="1"/>
  <c r="CD75" i="1"/>
  <c r="EL15" i="1"/>
  <c r="AV35" i="1"/>
  <c r="DE38" i="1"/>
  <c r="BA63" i="1"/>
  <c r="CE31" i="1"/>
  <c r="AT36" i="1"/>
  <c r="EN113" i="1"/>
  <c r="CG28" i="1"/>
  <c r="BB137" i="1"/>
  <c r="BA149" i="1"/>
  <c r="AX60" i="1"/>
  <c r="AX31" i="1"/>
  <c r="BB187" i="1"/>
  <c r="BF61" i="1"/>
  <c r="EQ127" i="1"/>
  <c r="BA35" i="1"/>
  <c r="AS30" i="1"/>
  <c r="EL117" i="1"/>
  <c r="EM59" i="1"/>
  <c r="DF27" i="1"/>
  <c r="EL19" i="1"/>
  <c r="AU27" i="1"/>
  <c r="EM114" i="1"/>
  <c r="CH45" i="1"/>
  <c r="DB31" i="1"/>
  <c r="BD27" i="1"/>
  <c r="BC15" i="1"/>
  <c r="AU37" i="1"/>
  <c r="EL112" i="1"/>
  <c r="DB8" i="1"/>
  <c r="EM163" i="1"/>
  <c r="DF34" i="1"/>
  <c r="EL127" i="1"/>
  <c r="DE35" i="1"/>
  <c r="EN9" i="1"/>
  <c r="CG78" i="1"/>
  <c r="EO17" i="1"/>
  <c r="EM16" i="1"/>
  <c r="EM101" i="1"/>
  <c r="EN30" i="1"/>
  <c r="CD19" i="1"/>
  <c r="EN35" i="1"/>
  <c r="EN107" i="1"/>
  <c r="BB176" i="1"/>
  <c r="EQ14" i="1"/>
  <c r="EO116" i="1"/>
  <c r="CD73" i="1"/>
  <c r="BB58" i="1"/>
  <c r="EN28" i="1"/>
  <c r="BE8" i="1"/>
  <c r="AS34" i="1"/>
  <c r="EO106" i="1"/>
  <c r="BF60" i="1"/>
  <c r="DF8" i="1"/>
  <c r="CH159" i="1"/>
  <c r="AW71" i="1"/>
  <c r="AV11" i="1"/>
  <c r="CG23" i="1"/>
  <c r="CD148" i="1"/>
  <c r="AX18" i="1"/>
  <c r="EM62" i="1"/>
  <c r="BD47" i="1"/>
  <c r="CF140" i="1"/>
  <c r="CI61" i="1"/>
  <c r="CG15" i="1"/>
  <c r="BD24" i="1"/>
  <c r="CH160" i="1"/>
  <c r="CI137" i="1"/>
  <c r="BB18" i="1"/>
  <c r="AT19" i="1"/>
  <c r="EM103" i="1"/>
  <c r="BA74" i="1"/>
  <c r="AT28" i="1"/>
  <c r="AU79" i="1"/>
  <c r="DD26" i="1"/>
  <c r="DE26" i="1"/>
  <c r="DE23" i="1"/>
  <c r="EO38" i="1"/>
  <c r="EL10" i="1"/>
  <c r="AU24" i="1"/>
  <c r="EO130" i="1"/>
  <c r="AU60" i="1"/>
  <c r="DE19" i="1"/>
  <c r="AW19" i="1"/>
  <c r="BC6" i="1"/>
  <c r="EN106" i="1"/>
  <c r="BB30" i="1"/>
  <c r="DE4" i="1"/>
  <c r="CH158" i="1"/>
  <c r="EQ7" i="1"/>
  <c r="AX23" i="1"/>
  <c r="BF20" i="1"/>
  <c r="CE152" i="1"/>
  <c r="CH172" i="1"/>
  <c r="AV37" i="1"/>
  <c r="BC79" i="1"/>
  <c r="EQ116" i="1"/>
  <c r="AV75" i="1"/>
  <c r="CG34" i="1"/>
  <c r="CF21" i="1"/>
  <c r="DB38" i="1"/>
  <c r="CG76" i="1"/>
  <c r="AT6" i="1"/>
  <c r="EN123" i="1"/>
  <c r="BB59" i="1"/>
  <c r="EP96" i="1"/>
  <c r="EP91" i="1"/>
  <c r="BA47" i="1"/>
  <c r="CH29" i="1"/>
  <c r="DB7" i="1"/>
  <c r="AW61" i="1"/>
  <c r="EQ33" i="1"/>
  <c r="AX35" i="1"/>
  <c r="EN36" i="1"/>
  <c r="BB171" i="1"/>
  <c r="DE12" i="1"/>
  <c r="CF58" i="1"/>
  <c r="AS60" i="1"/>
  <c r="BC37" i="1"/>
  <c r="AW25" i="1"/>
  <c r="DC12" i="1"/>
  <c r="EM72" i="1"/>
  <c r="AT61" i="1"/>
  <c r="EP100" i="1"/>
  <c r="BE35" i="1"/>
  <c r="EL74" i="1"/>
  <c r="BD73" i="1"/>
  <c r="EQ129" i="1"/>
  <c r="DA4" i="1"/>
  <c r="CF33" i="1"/>
  <c r="CE148" i="1"/>
  <c r="AX30" i="1"/>
  <c r="CE171" i="1"/>
  <c r="BB146" i="1"/>
  <c r="EP5" i="1"/>
  <c r="EQ31" i="1"/>
  <c r="AS32" i="1"/>
  <c r="EP7" i="1"/>
  <c r="BB26" i="1"/>
  <c r="DC7" i="1"/>
  <c r="EM21" i="1"/>
  <c r="BE30" i="1"/>
  <c r="BA19" i="1"/>
  <c r="EN20" i="1"/>
  <c r="BE4" i="1"/>
  <c r="BA70" i="1"/>
  <c r="CE46" i="1"/>
  <c r="EN17" i="1"/>
  <c r="AT79" i="1"/>
  <c r="EN95" i="1"/>
  <c r="AX19" i="1"/>
  <c r="CI149" i="1"/>
  <c r="BB181" i="1"/>
  <c r="EL9" i="1"/>
  <c r="AU45" i="1"/>
  <c r="CF26" i="1"/>
  <c r="CD38" i="1"/>
  <c r="BC71" i="1"/>
  <c r="DB18" i="1"/>
  <c r="BC45" i="1"/>
  <c r="AU26" i="1"/>
  <c r="EM6" i="1"/>
  <c r="EQ101" i="1"/>
  <c r="CF22" i="1"/>
  <c r="DA33" i="1"/>
  <c r="CF142" i="1"/>
  <c r="EM14" i="1"/>
  <c r="EP126" i="1"/>
  <c r="AU13" i="1"/>
  <c r="BD177" i="1"/>
  <c r="BA183" i="1"/>
  <c r="CG186" i="1"/>
  <c r="BD158" i="1"/>
  <c r="EM165" i="1"/>
  <c r="CE138" i="1"/>
  <c r="BC150" i="1"/>
  <c r="EM147" i="1"/>
  <c r="BA153" i="1"/>
  <c r="EM169" i="1"/>
  <c r="CG138" i="1"/>
  <c r="BE139" i="1"/>
  <c r="CF151" i="1"/>
  <c r="BB142" i="1"/>
  <c r="BD145" i="1"/>
  <c r="AV139" i="1"/>
  <c r="EL155" i="1"/>
  <c r="BC175" i="1"/>
  <c r="BC157" i="1"/>
  <c r="CF167" i="1"/>
  <c r="CF175" i="1"/>
  <c r="CD159" i="1"/>
  <c r="BC184" i="1"/>
  <c r="BB175" i="1"/>
  <c r="CF148" i="1"/>
  <c r="BE186" i="1"/>
  <c r="BC148" i="1"/>
  <c r="EL152" i="1"/>
  <c r="BF185" i="1"/>
  <c r="BD189" i="1"/>
  <c r="EM174" i="1"/>
  <c r="BF28" i="1"/>
  <c r="EM118" i="1"/>
  <c r="BD23" i="1"/>
  <c r="CI186" i="1"/>
  <c r="BB186" i="1"/>
  <c r="BB148" i="1"/>
  <c r="BF30" i="1"/>
  <c r="CI18" i="1"/>
  <c r="AS9" i="1"/>
  <c r="EQ93" i="1"/>
  <c r="DA32" i="1"/>
  <c r="CH72" i="1"/>
  <c r="EO124" i="1"/>
  <c r="EL125" i="1"/>
  <c r="EL124" i="1"/>
  <c r="EN24" i="1"/>
  <c r="EN31" i="1"/>
  <c r="AS70" i="1"/>
  <c r="CD32" i="1"/>
  <c r="CG179" i="1"/>
  <c r="DE37" i="1"/>
  <c r="AV14" i="1"/>
  <c r="CE8" i="1"/>
  <c r="CE181" i="1"/>
  <c r="BF45" i="1"/>
  <c r="BD45" i="1"/>
  <c r="AX5" i="1"/>
  <c r="AS8" i="1"/>
  <c r="CE25" i="1"/>
  <c r="CD22" i="1"/>
  <c r="AT4" i="1"/>
  <c r="BA31" i="1"/>
  <c r="CD14" i="1"/>
  <c r="EQ92" i="1"/>
  <c r="AW77" i="1"/>
  <c r="CD33" i="1"/>
  <c r="EN86" i="1"/>
  <c r="EP35" i="1"/>
  <c r="BC17" i="1"/>
  <c r="CE29" i="1"/>
  <c r="BC29" i="1"/>
  <c r="EN104" i="1"/>
  <c r="CH171" i="1"/>
  <c r="BD57" i="1"/>
  <c r="CG4" i="1"/>
  <c r="BD19" i="1"/>
  <c r="EO9" i="1"/>
  <c r="AX33" i="1"/>
  <c r="CI141" i="1"/>
  <c r="DC15" i="1"/>
  <c r="AU19" i="1"/>
  <c r="AW16" i="1"/>
  <c r="AS12" i="1"/>
  <c r="EQ122" i="1"/>
  <c r="AU31" i="1"/>
  <c r="EL34" i="1"/>
  <c r="BA7" i="1"/>
  <c r="BB31" i="1"/>
  <c r="EP113" i="1"/>
  <c r="EL46" i="1"/>
  <c r="BD77" i="1"/>
  <c r="BB78" i="1"/>
  <c r="EL99" i="1"/>
  <c r="EO128" i="1"/>
  <c r="CG17" i="1"/>
  <c r="CH76" i="1"/>
  <c r="CH187" i="1"/>
  <c r="AV5" i="1"/>
  <c r="CH145" i="1"/>
  <c r="BA78" i="1"/>
  <c r="AW32" i="1"/>
  <c r="DE20" i="1"/>
  <c r="CG48" i="1"/>
  <c r="AS17" i="1"/>
  <c r="EP38" i="1"/>
  <c r="AT76" i="1"/>
  <c r="BA151" i="1"/>
  <c r="CI15" i="1"/>
  <c r="EL121" i="1"/>
  <c r="CE37" i="1"/>
  <c r="AS10" i="1"/>
  <c r="DE33" i="1"/>
  <c r="DA22" i="1"/>
  <c r="BC22" i="1"/>
  <c r="AX48" i="1"/>
  <c r="BB16" i="1"/>
  <c r="DC20" i="1"/>
  <c r="AT27" i="1"/>
  <c r="AW18" i="1"/>
  <c r="EM71" i="1"/>
  <c r="BC10" i="1"/>
  <c r="AX21" i="1"/>
  <c r="AT77" i="1"/>
  <c r="EQ100" i="1"/>
  <c r="DE18" i="1"/>
  <c r="AW72" i="1"/>
  <c r="CE45" i="1"/>
  <c r="BC26" i="1"/>
  <c r="CH174" i="1"/>
  <c r="BF17" i="1"/>
  <c r="EQ111" i="1"/>
  <c r="BF6" i="1"/>
  <c r="AW31" i="1"/>
  <c r="CD15" i="1"/>
  <c r="BD178" i="1"/>
  <c r="BE62" i="1"/>
  <c r="EO25" i="1"/>
  <c r="AW59" i="1"/>
  <c r="CE11" i="1"/>
  <c r="CF4" i="1"/>
  <c r="AW70" i="1"/>
  <c r="BB162" i="1"/>
  <c r="BD4" i="1"/>
  <c r="DD18" i="1"/>
  <c r="CH175" i="1"/>
  <c r="DA29" i="1"/>
  <c r="BB185" i="1"/>
  <c r="BD48" i="1"/>
  <c r="AX12" i="1"/>
  <c r="EQ37" i="1"/>
  <c r="CI37" i="1"/>
  <c r="AX29" i="1"/>
  <c r="CI5" i="1"/>
  <c r="CE12" i="1"/>
  <c r="CH26" i="1"/>
  <c r="CF11" i="1"/>
  <c r="EQ87" i="1"/>
  <c r="BA154" i="1"/>
  <c r="CG188" i="1"/>
  <c r="CF171" i="1"/>
  <c r="CG139" i="1"/>
  <c r="CF152" i="1"/>
  <c r="BF141" i="1"/>
  <c r="BE144" i="1"/>
  <c r="CD160" i="1"/>
  <c r="BB169" i="1"/>
  <c r="CE185" i="1"/>
  <c r="BA4" i="1"/>
  <c r="BB79" i="1"/>
  <c r="AW26" i="1"/>
  <c r="BF79" i="1"/>
  <c r="CH150" i="1"/>
  <c r="EP30" i="1"/>
  <c r="AT5" i="1"/>
  <c r="DB36" i="1"/>
  <c r="AW74" i="1"/>
  <c r="BB10" i="1"/>
  <c r="CF25" i="1"/>
  <c r="AT22" i="1"/>
  <c r="CE30" i="1"/>
  <c r="CE72" i="1"/>
  <c r="EO24" i="1"/>
  <c r="AU38" i="1"/>
  <c r="CI72" i="1"/>
  <c r="CE175" i="1"/>
  <c r="EO107" i="1"/>
  <c r="EN5" i="1"/>
  <c r="BB22" i="1"/>
  <c r="EO36" i="1"/>
  <c r="EL122" i="1"/>
  <c r="CH37" i="1"/>
  <c r="DA34" i="1"/>
  <c r="CH48" i="1"/>
  <c r="BF25" i="1"/>
  <c r="BA189" i="1"/>
  <c r="AW58" i="1"/>
  <c r="EP103" i="1"/>
  <c r="BD38" i="1"/>
  <c r="CH189" i="1"/>
  <c r="CI160" i="1"/>
  <c r="EL31" i="1"/>
  <c r="AT48" i="1"/>
  <c r="DD23" i="1"/>
  <c r="BB45" i="1"/>
  <c r="BA48" i="1"/>
  <c r="AV58" i="1"/>
  <c r="BF14" i="1"/>
  <c r="AS78" i="1"/>
  <c r="BB29" i="1"/>
  <c r="EM73" i="1"/>
  <c r="CF61" i="1"/>
  <c r="BB20" i="1"/>
  <c r="DC4" i="1"/>
  <c r="EP122" i="1"/>
  <c r="CG36" i="1"/>
  <c r="BE78" i="1"/>
  <c r="BF22" i="1"/>
  <c r="BF58" i="1"/>
  <c r="EP115" i="1"/>
  <c r="CE23" i="1"/>
  <c r="CG74" i="1"/>
  <c r="AU28" i="1"/>
  <c r="BA59" i="1"/>
  <c r="CF36" i="1"/>
  <c r="DB24" i="1"/>
  <c r="BE20" i="1"/>
  <c r="CE151" i="1"/>
  <c r="AX11" i="1"/>
  <c r="CH180" i="1"/>
  <c r="CE20" i="1"/>
  <c r="AW11" i="1"/>
  <c r="EM96" i="1"/>
  <c r="CD175" i="1"/>
  <c r="BD79" i="1"/>
  <c r="DB22" i="1"/>
  <c r="DC36" i="1"/>
  <c r="EM123" i="1"/>
  <c r="CI156" i="1"/>
  <c r="CF28" i="1"/>
  <c r="EN110" i="1"/>
  <c r="AU48" i="1"/>
  <c r="BC14" i="1"/>
  <c r="CF137" i="1"/>
  <c r="BB165" i="1"/>
  <c r="AU25" i="1"/>
  <c r="EQ128" i="1"/>
  <c r="EL110" i="1"/>
  <c r="CI166" i="1"/>
  <c r="CH155" i="1"/>
  <c r="AX17" i="1"/>
  <c r="CD172" i="1"/>
  <c r="CI158" i="1"/>
  <c r="EQ32" i="1"/>
  <c r="CI17" i="1"/>
  <c r="AT37" i="1"/>
  <c r="AS59" i="1"/>
  <c r="DA35" i="1"/>
  <c r="EP20" i="1"/>
  <c r="EN85" i="1"/>
  <c r="EP93" i="1"/>
  <c r="EN93" i="1"/>
  <c r="CG8" i="1"/>
  <c r="CE7" i="1"/>
  <c r="EN25" i="1"/>
  <c r="AW6" i="1"/>
  <c r="DF32" i="1"/>
  <c r="CF9" i="1"/>
  <c r="DA6" i="1"/>
  <c r="CF6" i="1"/>
  <c r="AX34" i="1"/>
  <c r="AX76" i="1"/>
  <c r="CE149" i="1"/>
  <c r="DE24" i="1"/>
  <c r="EN91" i="1"/>
  <c r="BC31" i="1"/>
  <c r="BE7" i="1"/>
  <c r="AT34" i="1"/>
  <c r="AS61" i="1"/>
  <c r="BA16" i="1"/>
  <c r="CF5" i="1"/>
  <c r="CH166" i="1"/>
  <c r="AT10" i="1"/>
  <c r="BD34" i="1"/>
  <c r="EL64" i="1"/>
  <c r="BB74" i="1"/>
  <c r="AU47" i="1"/>
  <c r="EQ17" i="1"/>
  <c r="EN37" i="1"/>
  <c r="AU5" i="1"/>
  <c r="EL111" i="1"/>
  <c r="AT46" i="1"/>
  <c r="CD11" i="1"/>
  <c r="CH36" i="1"/>
  <c r="DF15" i="1"/>
  <c r="CH34" i="1"/>
  <c r="EL116" i="1"/>
  <c r="DA15" i="1"/>
  <c r="BE22" i="1"/>
  <c r="EM116" i="1"/>
  <c r="BC62" i="1"/>
  <c r="EQ124" i="1"/>
  <c r="BA29" i="1"/>
  <c r="CH24" i="1"/>
  <c r="CD174" i="1"/>
  <c r="EL35" i="1"/>
  <c r="AX22" i="1"/>
  <c r="BC8" i="1"/>
  <c r="BA15" i="1"/>
  <c r="EQ114" i="1"/>
  <c r="BB151" i="1"/>
  <c r="AX7" i="1"/>
  <c r="EN13" i="1"/>
  <c r="CI182" i="1"/>
  <c r="AW14" i="1"/>
  <c r="DC13" i="1"/>
  <c r="DD31" i="1"/>
  <c r="BD74" i="1"/>
  <c r="CF19" i="1"/>
  <c r="CH176" i="1"/>
  <c r="BD46" i="1"/>
  <c r="AW35" i="1"/>
  <c r="DD24" i="1"/>
  <c r="CD31" i="1"/>
  <c r="CI59" i="1"/>
  <c r="BE27" i="1"/>
  <c r="BF38" i="1"/>
  <c r="EL14" i="1"/>
  <c r="CD17" i="1"/>
  <c r="EL90" i="1"/>
  <c r="CD154" i="1"/>
  <c r="BA75" i="1"/>
  <c r="AV72" i="1"/>
  <c r="AT16" i="1"/>
  <c r="EM33" i="1"/>
  <c r="BD18" i="1"/>
  <c r="CD74" i="1"/>
  <c r="AW15" i="1"/>
  <c r="AT8" i="1"/>
  <c r="EM4" i="1"/>
  <c r="AV15" i="1"/>
  <c r="CG10" i="1"/>
  <c r="CD173" i="1"/>
  <c r="CE17" i="1"/>
  <c r="EQ19" i="1"/>
  <c r="BA25" i="1"/>
  <c r="EL75" i="1"/>
  <c r="EN127" i="1"/>
  <c r="BC12" i="1"/>
  <c r="EN126" i="1"/>
  <c r="EQ107" i="1"/>
  <c r="AU62" i="1"/>
  <c r="EP16" i="1"/>
  <c r="CD27" i="1"/>
  <c r="EQ11" i="1"/>
  <c r="CI75" i="1"/>
  <c r="AW29" i="1"/>
  <c r="DA28" i="1"/>
  <c r="DD30" i="1"/>
  <c r="AW46" i="1"/>
  <c r="EM12" i="1"/>
  <c r="CE4" i="1"/>
  <c r="BB73" i="1"/>
  <c r="BA187" i="1"/>
  <c r="EP23" i="1"/>
  <c r="DF18" i="1"/>
  <c r="EL29" i="1"/>
  <c r="CI140" i="1"/>
  <c r="EQ115" i="1"/>
  <c r="CD9" i="1"/>
  <c r="EM87" i="1"/>
  <c r="BA145" i="1"/>
  <c r="CE167" i="1"/>
  <c r="AW75" i="1"/>
  <c r="EQ28" i="1"/>
  <c r="CI170" i="1"/>
  <c r="CI14" i="1"/>
  <c r="CI73" i="1"/>
  <c r="CD150" i="1"/>
  <c r="CG60" i="1"/>
  <c r="BF31" i="1"/>
  <c r="DF25" i="1"/>
  <c r="EP31" i="1"/>
  <c r="AT71" i="1"/>
  <c r="EN18" i="1"/>
  <c r="AS37" i="1"/>
  <c r="CD13" i="1"/>
  <c r="DD28" i="1"/>
  <c r="CG31" i="1"/>
  <c r="CE73" i="1"/>
  <c r="EL151" i="1"/>
  <c r="BC167" i="1"/>
  <c r="CG137" i="1"/>
  <c r="CE139" i="1"/>
  <c r="BD170" i="1"/>
  <c r="EM186" i="1"/>
  <c r="BA180" i="1"/>
  <c r="EM185" i="1"/>
  <c r="AV47" i="1"/>
  <c r="BB188" i="1"/>
  <c r="BA32" i="1"/>
  <c r="CI157" i="1"/>
  <c r="BA24" i="1"/>
  <c r="CI21" i="1"/>
  <c r="BA147" i="1"/>
  <c r="BE72" i="1"/>
  <c r="CD28" i="1"/>
  <c r="EO102" i="1"/>
  <c r="CE10" i="1"/>
  <c r="BF37" i="1"/>
  <c r="AT29" i="1"/>
  <c r="EN22" i="1"/>
  <c r="EP27" i="1"/>
  <c r="BE47" i="1"/>
  <c r="AW76" i="1"/>
  <c r="DA27" i="1"/>
  <c r="CH173" i="1"/>
  <c r="CH13" i="1"/>
  <c r="EN116" i="1"/>
  <c r="AT35" i="1"/>
  <c r="EL96" i="1"/>
  <c r="EL33" i="1"/>
  <c r="BC4" i="1"/>
  <c r="EN122" i="1"/>
  <c r="EL86" i="1"/>
  <c r="EL147" i="1"/>
  <c r="BF78" i="1"/>
  <c r="BB9" i="1"/>
  <c r="BF29" i="1"/>
  <c r="CH10" i="1"/>
  <c r="BA5" i="1"/>
  <c r="EL11" i="1"/>
  <c r="DE22" i="1"/>
  <c r="EP11" i="1"/>
  <c r="CH7" i="1"/>
  <c r="BE10" i="1"/>
  <c r="BA14" i="1"/>
  <c r="BC137" i="1"/>
  <c r="CE160" i="1"/>
  <c r="CE174" i="1"/>
  <c r="BE75" i="1"/>
  <c r="DC24" i="1"/>
  <c r="CG75" i="1"/>
  <c r="EQ96" i="1"/>
  <c r="BC7" i="1"/>
  <c r="AV33" i="1"/>
  <c r="EL123" i="1"/>
  <c r="EN96" i="1"/>
  <c r="AV24" i="1"/>
  <c r="CH60" i="1"/>
  <c r="CG142" i="1"/>
  <c r="EN33" i="1"/>
  <c r="EL13" i="1"/>
  <c r="EP17" i="1"/>
  <c r="DA9" i="1"/>
  <c r="DF31" i="1"/>
  <c r="CD25" i="1"/>
  <c r="EL95" i="1"/>
  <c r="EO85" i="1"/>
  <c r="BF12" i="1"/>
  <c r="BF15" i="1"/>
  <c r="AU15" i="1"/>
  <c r="AU11" i="1"/>
  <c r="BE13" i="1"/>
  <c r="AS75" i="1"/>
  <c r="CE172" i="1"/>
  <c r="DF29" i="1"/>
  <c r="EN11" i="1"/>
  <c r="CF31" i="1"/>
  <c r="EQ18" i="1"/>
  <c r="BC20" i="1"/>
  <c r="EL27" i="1"/>
  <c r="BC18" i="1"/>
  <c r="DD20" i="1"/>
  <c r="EM34" i="1"/>
  <c r="EL47" i="1"/>
  <c r="BB183" i="1"/>
  <c r="BC48" i="1"/>
  <c r="EO98" i="1"/>
  <c r="CI139" i="1"/>
  <c r="BB167" i="1"/>
  <c r="BE5" i="1"/>
  <c r="BB139" i="1"/>
  <c r="BF32" i="1"/>
  <c r="CG5" i="1"/>
  <c r="AW73" i="1"/>
  <c r="DE11" i="1"/>
  <c r="EL92" i="1"/>
  <c r="BA17" i="1"/>
  <c r="EO121" i="1"/>
  <c r="AW20" i="1"/>
  <c r="BE12" i="1"/>
  <c r="BA11" i="1"/>
  <c r="CF38" i="1"/>
  <c r="BB12" i="1"/>
  <c r="AS16" i="1"/>
  <c r="AS24" i="1"/>
  <c r="EP13" i="1"/>
  <c r="EO34" i="1"/>
  <c r="BC32" i="1"/>
  <c r="CD166" i="1"/>
  <c r="CI31" i="1"/>
  <c r="BB160" i="1"/>
  <c r="CE186" i="1"/>
  <c r="CH177" i="1"/>
  <c r="BC59" i="1"/>
  <c r="CD8" i="1"/>
  <c r="EN29" i="1"/>
  <c r="EO127" i="1"/>
  <c r="EM24" i="1"/>
  <c r="BA60" i="1"/>
  <c r="EN108" i="1"/>
  <c r="DD17" i="1"/>
  <c r="EL175" i="1"/>
  <c r="CE16" i="1"/>
  <c r="DD38" i="1"/>
  <c r="CF34" i="1"/>
  <c r="EP130" i="1"/>
  <c r="CH28" i="1"/>
  <c r="EM130" i="1"/>
  <c r="CF32" i="1"/>
  <c r="EL146" i="1"/>
  <c r="DD10" i="1"/>
  <c r="DF33" i="1"/>
  <c r="DC17" i="1"/>
  <c r="BB21" i="1"/>
  <c r="BF74" i="1"/>
  <c r="DC5" i="1"/>
  <c r="CD45" i="1"/>
  <c r="DF24" i="1"/>
  <c r="DC16" i="1"/>
  <c r="EN27" i="1"/>
  <c r="CF18" i="1"/>
  <c r="CH30" i="1"/>
  <c r="EQ20" i="1"/>
  <c r="BE77" i="1"/>
  <c r="CI32" i="1"/>
  <c r="CD35" i="1"/>
  <c r="DD25" i="1"/>
  <c r="EM119" i="1"/>
  <c r="EL70" i="1"/>
  <c r="EN112" i="1"/>
  <c r="CE187" i="1"/>
  <c r="EM115" i="1"/>
  <c r="CI10" i="1"/>
  <c r="CG26" i="1"/>
  <c r="EM28" i="1"/>
  <c r="EL36" i="1"/>
  <c r="DC10" i="1"/>
  <c r="EQ110" i="1"/>
  <c r="BE32" i="1"/>
  <c r="CH183" i="1"/>
  <c r="BF18" i="1"/>
  <c r="BC72" i="1"/>
  <c r="CH23" i="1"/>
  <c r="EM121" i="1"/>
  <c r="CH167" i="1"/>
  <c r="BD35" i="1"/>
  <c r="AU61" i="1"/>
  <c r="BB24" i="1"/>
  <c r="DA14" i="1"/>
  <c r="BA172" i="1"/>
  <c r="BD70" i="1"/>
  <c r="EM30" i="1"/>
  <c r="CF57" i="1"/>
  <c r="EP111" i="1"/>
  <c r="CE19" i="1"/>
  <c r="AU71" i="1"/>
  <c r="EM5" i="1"/>
  <c r="BC61" i="1"/>
  <c r="EL128" i="1"/>
  <c r="EL61" i="1"/>
  <c r="EQ12" i="1"/>
  <c r="BE79" i="1"/>
  <c r="CG14" i="1"/>
  <c r="AX75" i="1"/>
  <c r="EO110" i="1"/>
  <c r="EN15" i="1"/>
  <c r="DD36" i="1"/>
  <c r="CD59" i="1"/>
  <c r="EQ94" i="1"/>
  <c r="AX46" i="1"/>
  <c r="EL16" i="1"/>
  <c r="BA71" i="1"/>
  <c r="EP29" i="1"/>
  <c r="BA23" i="1"/>
  <c r="DD12" i="1"/>
  <c r="AU9" i="1"/>
  <c r="CH16" i="1"/>
  <c r="DF19" i="1"/>
  <c r="BB38" i="1"/>
  <c r="AV48" i="1"/>
  <c r="CI78" i="1"/>
  <c r="CF48" i="1"/>
  <c r="EP21" i="1"/>
  <c r="AT12" i="1"/>
  <c r="DC6" i="1"/>
  <c r="BC21" i="1"/>
  <c r="CE36" i="1"/>
  <c r="AU36" i="1"/>
  <c r="BE26" i="1"/>
  <c r="AW37" i="1"/>
  <c r="CD147" i="1"/>
  <c r="AU4" i="1"/>
  <c r="CE145" i="1"/>
  <c r="DB14" i="1"/>
  <c r="CI138" i="1"/>
  <c r="EM7" i="1"/>
  <c r="CG61" i="1"/>
  <c r="CI152" i="1"/>
  <c r="EL174" i="1"/>
  <c r="BD12" i="1"/>
  <c r="CG46" i="1"/>
  <c r="AU33" i="1"/>
  <c r="AW27" i="1"/>
  <c r="AS36" i="1"/>
  <c r="DA5" i="1"/>
  <c r="BB61" i="1"/>
  <c r="DC32" i="1"/>
  <c r="EM19" i="1"/>
  <c r="AS22" i="1"/>
  <c r="EO100" i="1"/>
  <c r="AV61" i="1"/>
  <c r="AW60" i="1"/>
  <c r="CI45" i="1"/>
  <c r="CG160" i="1"/>
  <c r="CE60" i="1"/>
  <c r="EM107" i="1"/>
  <c r="CD16" i="1"/>
  <c r="BD37" i="1"/>
  <c r="CE79" i="1"/>
  <c r="DA23" i="1"/>
  <c r="DB35" i="1"/>
  <c r="CG24" i="1"/>
  <c r="DD14" i="1"/>
  <c r="DF12" i="1"/>
  <c r="BC70" i="1"/>
  <c r="EO112" i="1"/>
  <c r="EM35" i="1"/>
  <c r="EL18" i="1"/>
  <c r="CH18" i="1"/>
  <c r="BA22" i="1"/>
  <c r="BA18" i="1"/>
  <c r="EP85" i="1"/>
  <c r="EM111" i="1"/>
  <c r="CE157" i="1"/>
  <c r="BD140" i="1"/>
  <c r="BD160" i="1"/>
  <c r="EL176" i="1"/>
  <c r="BB143" i="1"/>
  <c r="BD180" i="1"/>
  <c r="EL156" i="1"/>
  <c r="BC158" i="1"/>
  <c r="BD8" i="1"/>
  <c r="AX24" i="1"/>
  <c r="BF62" i="1"/>
  <c r="EM105" i="1"/>
  <c r="DA8" i="1"/>
  <c r="AX38" i="1"/>
  <c r="CF12" i="1"/>
  <c r="AU35" i="1"/>
  <c r="EP124" i="1"/>
  <c r="BC35" i="1"/>
  <c r="AX13" i="1"/>
  <c r="BF34" i="1"/>
  <c r="CI58" i="1"/>
  <c r="CI77" i="1"/>
  <c r="CE21" i="1"/>
  <c r="AV59" i="1"/>
  <c r="CI185" i="1"/>
  <c r="CF60" i="1"/>
  <c r="CE28" i="1"/>
  <c r="AU6" i="1"/>
  <c r="EL102" i="1"/>
  <c r="AW13" i="1"/>
  <c r="CH181" i="1"/>
  <c r="EO111" i="1"/>
  <c r="BE46" i="1"/>
  <c r="BB34" i="1"/>
  <c r="CI184" i="1"/>
  <c r="AV23" i="1"/>
  <c r="CH141" i="1"/>
  <c r="EM94" i="1"/>
  <c r="AT57" i="1"/>
  <c r="DE30" i="1"/>
  <c r="CE26" i="1"/>
  <c r="CF37" i="1"/>
  <c r="AW22" i="1"/>
  <c r="AS48" i="1"/>
  <c r="EO29" i="1"/>
  <c r="EP98" i="1"/>
  <c r="CF29" i="1"/>
  <c r="EQ34" i="1"/>
  <c r="BD17" i="1"/>
  <c r="BB189" i="1"/>
  <c r="BB33" i="1"/>
  <c r="AS33" i="1"/>
  <c r="EP112" i="1"/>
  <c r="CH14" i="1"/>
  <c r="CE32" i="1"/>
  <c r="AV73" i="1"/>
  <c r="EQ97" i="1"/>
  <c r="CD186" i="1"/>
  <c r="BB164" i="1"/>
  <c r="CI175" i="1"/>
  <c r="EL172" i="1"/>
  <c r="AV76" i="1"/>
  <c r="AT20" i="1"/>
  <c r="BD75" i="1"/>
  <c r="BA21" i="1"/>
  <c r="EO105" i="1"/>
  <c r="AU76" i="1"/>
  <c r="EN99" i="1"/>
  <c r="CD169" i="1"/>
  <c r="EP4" i="1"/>
  <c r="CI19" i="1"/>
  <c r="EN38" i="1"/>
  <c r="DC8" i="1"/>
  <c r="DE29" i="1"/>
  <c r="EQ120" i="1"/>
  <c r="CI23" i="1"/>
  <c r="CI36" i="1"/>
  <c r="AW10" i="1"/>
  <c r="AW79" i="1"/>
  <c r="BC47" i="1"/>
  <c r="BC78" i="1"/>
  <c r="EL119" i="1"/>
  <c r="CH143" i="1"/>
  <c r="BC36" i="1"/>
  <c r="EM109" i="1"/>
  <c r="EM88" i="1"/>
  <c r="AW38" i="1"/>
  <c r="EQ85" i="1"/>
  <c r="BB76" i="1"/>
  <c r="BB7" i="1"/>
  <c r="BB15" i="1"/>
  <c r="CI171" i="1"/>
  <c r="BD63" i="1"/>
  <c r="CE154" i="1"/>
  <c r="EO10" i="1"/>
  <c r="CD153" i="1"/>
  <c r="DF26" i="1"/>
  <c r="EN88" i="1"/>
  <c r="BA12" i="1"/>
  <c r="EL126" i="1"/>
  <c r="EM74" i="1"/>
  <c r="CI57" i="1"/>
  <c r="BA61" i="1"/>
  <c r="EL101" i="1"/>
  <c r="BA177" i="1"/>
  <c r="EL30" i="1"/>
  <c r="EM64" i="1"/>
  <c r="EP118" i="1"/>
  <c r="AU78" i="1"/>
  <c r="EO33" i="1"/>
  <c r="DA19" i="1"/>
  <c r="CE9" i="1"/>
  <c r="CH169" i="1"/>
  <c r="AV18" i="1"/>
  <c r="DB10" i="1"/>
  <c r="CH31" i="1"/>
  <c r="AU46" i="1"/>
  <c r="DC27" i="1"/>
  <c r="BA13" i="1"/>
  <c r="CD76" i="1"/>
  <c r="DA7" i="1"/>
  <c r="DA37" i="1"/>
  <c r="AV16" i="1"/>
  <c r="CH148" i="1"/>
  <c r="BB157" i="1"/>
  <c r="AW23" i="1"/>
  <c r="AV74" i="1"/>
  <c r="EO114" i="1"/>
  <c r="CD37" i="1"/>
  <c r="EO7" i="1"/>
  <c r="EL114" i="1"/>
  <c r="BC24" i="1"/>
  <c r="BF21" i="1"/>
  <c r="EL6" i="1"/>
  <c r="EM45" i="1"/>
  <c r="EN100" i="1"/>
  <c r="EO93" i="1"/>
  <c r="AS11" i="1"/>
  <c r="DF38" i="1"/>
  <c r="AX28" i="1"/>
  <c r="CD23" i="1"/>
  <c r="EL26" i="1"/>
  <c r="AT85" i="1"/>
  <c r="AS29" i="1"/>
  <c r="BA79" i="1"/>
  <c r="EN6" i="1"/>
  <c r="AS46" i="1"/>
  <c r="EQ118" i="1"/>
  <c r="AT47" i="1"/>
  <c r="DE28" i="1"/>
  <c r="AW24" i="1"/>
  <c r="CG180" i="1"/>
  <c r="DF11" i="1"/>
  <c r="AW4" i="1"/>
  <c r="EO12" i="1"/>
  <c r="BF59" i="1"/>
  <c r="AV29" i="1"/>
  <c r="DC35" i="1"/>
  <c r="BC27" i="1"/>
  <c r="BB47" i="1"/>
  <c r="BB147" i="1"/>
  <c r="CD78" i="1"/>
  <c r="EP6" i="1"/>
  <c r="EM97" i="1"/>
  <c r="BE33" i="1"/>
  <c r="BA34" i="1"/>
  <c r="BA174" i="1"/>
  <c r="AS74" i="1"/>
  <c r="EL115" i="1"/>
  <c r="AS18" i="1"/>
  <c r="BA144" i="1"/>
  <c r="CH147" i="1"/>
  <c r="BF75" i="1"/>
  <c r="CH8" i="1"/>
  <c r="CE5" i="1"/>
  <c r="EO27" i="1"/>
  <c r="CH77" i="1"/>
  <c r="AV77" i="1"/>
  <c r="EQ98" i="1"/>
  <c r="EN109" i="1"/>
  <c r="CG30" i="1"/>
  <c r="BB177" i="1"/>
  <c r="BF13" i="1"/>
  <c r="CG11" i="1"/>
  <c r="CE180" i="1"/>
  <c r="BF5" i="1"/>
  <c r="AV32" i="1"/>
  <c r="CI155" i="1"/>
  <c r="BA45" i="1"/>
  <c r="DD34" i="1"/>
  <c r="CI179" i="1"/>
  <c r="BA157" i="1"/>
  <c r="BA36" i="1"/>
  <c r="EM128" i="1"/>
  <c r="EP116" i="1"/>
  <c r="EO129" i="1"/>
  <c r="CH142" i="1"/>
  <c r="BD28" i="1"/>
  <c r="AV79" i="1"/>
  <c r="DC38" i="1"/>
  <c r="BA57" i="1"/>
  <c r="CI33" i="1"/>
  <c r="BB166" i="1"/>
  <c r="AU12" i="1"/>
  <c r="EM63" i="1"/>
  <c r="CH47" i="1"/>
  <c r="BB6" i="1"/>
  <c r="CF13" i="1"/>
  <c r="BA8" i="1"/>
  <c r="EQ123" i="1"/>
  <c r="BD20" i="1"/>
  <c r="BE24" i="1"/>
  <c r="EM8" i="1"/>
  <c r="CD155" i="1"/>
  <c r="CG22" i="1"/>
  <c r="EQ15" i="1"/>
  <c r="EO16" i="1"/>
  <c r="CI7" i="1"/>
  <c r="BB46" i="1"/>
  <c r="DD11" i="1"/>
  <c r="EL78" i="1"/>
  <c r="CH61" i="1"/>
  <c r="EM60" i="1"/>
  <c r="BA58" i="1"/>
  <c r="AS19" i="1"/>
  <c r="DE14" i="1"/>
  <c r="EM38" i="1"/>
  <c r="EP28" i="1"/>
  <c r="CF10" i="1"/>
  <c r="EM76" i="1"/>
  <c r="BD30" i="1"/>
  <c r="EO123" i="1"/>
  <c r="AV7" i="1"/>
  <c r="DF7" i="1"/>
  <c r="AV9" i="1"/>
  <c r="BE11" i="1"/>
  <c r="AW28" i="1"/>
  <c r="BE18" i="1"/>
  <c r="EP107" i="1"/>
  <c r="CE78" i="1"/>
  <c r="AU34" i="1"/>
  <c r="BB75" i="1"/>
  <c r="DA20" i="1"/>
  <c r="BD11" i="1"/>
  <c r="CI187" i="1"/>
  <c r="EM162" i="1"/>
  <c r="DB20" i="1"/>
  <c r="BC34" i="1"/>
  <c r="DB34" i="1"/>
  <c r="DA24" i="1"/>
  <c r="BD72" i="1"/>
  <c r="AS72" i="1"/>
  <c r="CE35" i="1"/>
  <c r="EO97" i="1"/>
  <c r="CI30" i="1"/>
  <c r="EM173" i="1"/>
  <c r="EM175" i="1"/>
  <c r="CH137" i="1"/>
  <c r="EP108" i="1"/>
  <c r="AT60" i="1"/>
  <c r="DE6" i="1"/>
  <c r="EO126" i="1"/>
  <c r="EQ13" i="1"/>
  <c r="CD5" i="1"/>
  <c r="EQ22" i="1"/>
  <c r="EN125" i="1"/>
  <c r="EL7" i="1"/>
  <c r="EM167" i="1"/>
  <c r="BF155" i="1"/>
  <c r="CI12" i="1"/>
  <c r="CG183" i="1"/>
  <c r="BE14" i="1"/>
  <c r="DC19" i="1"/>
  <c r="DF35" i="1"/>
  <c r="EO115" i="1"/>
  <c r="CH21" i="1"/>
  <c r="EO13" i="1"/>
  <c r="AW57" i="1"/>
  <c r="EQ86" i="1"/>
  <c r="CI29" i="1"/>
  <c r="AT23" i="1"/>
  <c r="EO91" i="1"/>
  <c r="AS4" i="1"/>
  <c r="EP120" i="1"/>
  <c r="AV10" i="1"/>
  <c r="EM93" i="1"/>
  <c r="EM79" i="1"/>
  <c r="EL104" i="1"/>
  <c r="AX4" i="1"/>
  <c r="CG141" i="1"/>
  <c r="EQ4" i="1"/>
  <c r="CF75" i="1"/>
  <c r="EQ125" i="1"/>
  <c r="DC26" i="1"/>
  <c r="EM78" i="1"/>
  <c r="BF63" i="1"/>
  <c r="AU30" i="1"/>
  <c r="EL94" i="1"/>
  <c r="EQ108" i="1"/>
  <c r="BB23" i="1"/>
  <c r="DD22" i="1"/>
  <c r="AX72" i="1"/>
  <c r="DC31" i="1"/>
  <c r="EO90" i="1"/>
  <c r="AX37" i="1"/>
  <c r="CF160" i="1"/>
  <c r="DA13" i="1"/>
  <c r="BF23" i="1"/>
  <c r="CF14" i="1"/>
  <c r="AW9" i="1"/>
  <c r="CF23" i="1"/>
  <c r="BC33" i="1"/>
  <c r="CD149" i="1"/>
  <c r="BD15" i="1"/>
  <c r="BA37" i="1"/>
  <c r="AT45" i="1"/>
  <c r="AS71" i="1"/>
  <c r="CI46" i="1"/>
  <c r="AX6" i="1"/>
  <c r="BA73" i="1"/>
  <c r="CH5" i="1"/>
  <c r="BB150" i="1"/>
  <c r="EL85" i="1"/>
  <c r="AS35" i="1"/>
  <c r="EL118" i="1"/>
  <c r="CH46" i="1"/>
  <c r="BA159" i="1"/>
  <c r="CE75" i="1"/>
  <c r="EL12" i="1"/>
  <c r="AT73" i="1"/>
  <c r="EM13" i="1"/>
  <c r="CI26" i="1"/>
  <c r="DC9" i="1"/>
  <c r="CF46" i="1"/>
  <c r="DE36" i="1"/>
  <c r="EO88" i="1"/>
  <c r="CH186" i="1"/>
  <c r="AV22" i="1"/>
  <c r="CI174" i="1"/>
  <c r="EQ130" i="1"/>
  <c r="AT78" i="1"/>
  <c r="BA46" i="1"/>
  <c r="CH58" i="1"/>
  <c r="DB30" i="1"/>
  <c r="BF73" i="1"/>
  <c r="BA77" i="1"/>
  <c r="DB28" i="1"/>
  <c r="AX59" i="1"/>
  <c r="AT9" i="1"/>
  <c r="CI172" i="1"/>
  <c r="CI145" i="1"/>
  <c r="BF76" i="1"/>
  <c r="CF30" i="1"/>
  <c r="BC13" i="1"/>
  <c r="BE15" i="1"/>
  <c r="CD20" i="1"/>
  <c r="DA36" i="1"/>
  <c r="EM9" i="1"/>
  <c r="BD59" i="1"/>
  <c r="CD6" i="1"/>
  <c r="EN26" i="1"/>
  <c r="AT58" i="1"/>
  <c r="EL105" i="1"/>
  <c r="BA150" i="1"/>
  <c r="EP95" i="1"/>
  <c r="AW62" i="1"/>
  <c r="EL24" i="1"/>
  <c r="EM120" i="1"/>
  <c r="CG181" i="1"/>
  <c r="DE25" i="1"/>
  <c r="CE61" i="1"/>
  <c r="BA38" i="1"/>
  <c r="CF24" i="1"/>
  <c r="AV78" i="1"/>
  <c r="EO87" i="1"/>
  <c r="CE6" i="1"/>
  <c r="EQ29" i="1"/>
  <c r="EQ112" i="1"/>
  <c r="CI22" i="1"/>
  <c r="EQ38" i="1"/>
  <c r="DC23" i="1"/>
  <c r="CI8" i="1"/>
  <c r="AT21" i="1"/>
  <c r="EO37" i="1"/>
  <c r="EP18" i="1"/>
  <c r="EO94" i="1"/>
  <c r="EN119" i="1"/>
  <c r="EN101" i="1"/>
  <c r="AX16" i="1"/>
  <c r="CD4" i="1"/>
  <c r="AU7" i="1"/>
  <c r="AV28" i="1"/>
  <c r="EN97" i="1"/>
  <c r="BB11" i="1"/>
  <c r="CE47" i="1"/>
  <c r="AU17" i="1"/>
  <c r="EQ121" i="1"/>
  <c r="DB23" i="1"/>
  <c r="AV13" i="1"/>
  <c r="BE63" i="1"/>
  <c r="EM23" i="1"/>
  <c r="BC57" i="1"/>
  <c r="EM95" i="1"/>
  <c r="CE22" i="1"/>
  <c r="CI173" i="1"/>
  <c r="BB72" i="1"/>
  <c r="DD35" i="1"/>
  <c r="CI60" i="1"/>
  <c r="AS13" i="1"/>
  <c r="CE150" i="1"/>
  <c r="BD29" i="1"/>
  <c r="EL107" i="1"/>
  <c r="EO5" i="1"/>
  <c r="AU77" i="1"/>
  <c r="BB71" i="1"/>
  <c r="CE34" i="1"/>
  <c r="CF45" i="1"/>
  <c r="AU32" i="1"/>
  <c r="CH139" i="1"/>
  <c r="BE71" i="1"/>
  <c r="AT33" i="1"/>
  <c r="EQ103" i="1"/>
  <c r="EQ99" i="1"/>
  <c r="BE61" i="1"/>
  <c r="EO118" i="1"/>
  <c r="DE17" i="1"/>
  <c r="CH33" i="1"/>
  <c r="BD32" i="1"/>
  <c r="EM106" i="1"/>
  <c r="CI35" i="1"/>
  <c r="CG16" i="1"/>
  <c r="BB178" i="1"/>
  <c r="AS28" i="1"/>
  <c r="BB179" i="1"/>
  <c r="BC46" i="1"/>
  <c r="AV20" i="1"/>
  <c r="EO21" i="1"/>
  <c r="DC22" i="1"/>
  <c r="EN14" i="1"/>
  <c r="AV62" i="1"/>
  <c r="AU138" i="1"/>
  <c r="DF36" i="1"/>
  <c r="EQ23" i="1"/>
  <c r="BB37" i="1"/>
  <c r="AU20" i="1"/>
  <c r="CI181" i="1"/>
  <c r="EL5" i="1"/>
  <c r="EO86" i="1"/>
  <c r="AT38" i="1"/>
  <c r="EQ104" i="1"/>
  <c r="DC37" i="1"/>
  <c r="CI11" i="1"/>
  <c r="CG38" i="1"/>
  <c r="AS20" i="1"/>
  <c r="CG20" i="1"/>
  <c r="EP119" i="1"/>
  <c r="EO19" i="1"/>
  <c r="EM57" i="1"/>
  <c r="CF78" i="1"/>
  <c r="EL113" i="1"/>
  <c r="EQ30" i="1"/>
  <c r="AX36" i="1"/>
  <c r="BC38" i="1"/>
  <c r="BA62" i="1"/>
  <c r="EL103" i="1"/>
  <c r="BB63" i="1"/>
  <c r="AS57" i="1"/>
  <c r="EM10" i="1"/>
  <c r="DE27" i="1"/>
  <c r="DD33" i="1"/>
  <c r="AV8" i="1"/>
  <c r="CE153" i="1"/>
  <c r="EM27" i="1"/>
  <c r="EM89" i="1"/>
  <c r="EL59" i="1"/>
  <c r="AV60" i="1"/>
  <c r="BD5" i="1"/>
  <c r="AT30" i="1"/>
  <c r="CD10" i="1"/>
  <c r="BE6" i="1"/>
  <c r="EO104" i="1"/>
  <c r="DE10" i="1"/>
  <c r="BB180" i="1"/>
  <c r="CE74" i="1"/>
  <c r="EP110" i="1"/>
  <c r="EL79" i="1"/>
  <c r="EN34" i="1"/>
  <c r="DC29" i="1"/>
  <c r="BB27" i="1"/>
  <c r="EL22" i="1"/>
  <c r="DB33" i="1"/>
  <c r="AT74" i="1"/>
  <c r="AX71" i="1"/>
  <c r="AV6" i="1"/>
  <c r="DE15" i="1"/>
  <c r="AX57" i="1"/>
  <c r="CI38" i="1"/>
  <c r="DB19" i="1"/>
  <c r="EO125" i="1"/>
  <c r="DC30" i="1"/>
  <c r="BD22" i="1"/>
  <c r="CH59" i="1"/>
  <c r="EP129" i="1"/>
  <c r="DA31" i="1"/>
  <c r="AU75" i="1"/>
  <c r="AU23" i="1"/>
  <c r="EP97" i="1"/>
  <c r="AU57" i="1"/>
  <c r="EQ106" i="1"/>
  <c r="CI48" i="1"/>
  <c r="CH6" i="1"/>
  <c r="CE146" i="1"/>
  <c r="AS76" i="1"/>
  <c r="CH35" i="1"/>
  <c r="DA10" i="1"/>
  <c r="AS23" i="1"/>
  <c r="AX20" i="1"/>
  <c r="EQ95" i="1"/>
  <c r="EM36" i="1"/>
  <c r="AV45" i="1"/>
  <c r="EL77" i="1"/>
  <c r="EM104" i="1"/>
  <c r="BC5" i="1"/>
  <c r="AS31" i="1"/>
  <c r="EL100" i="1"/>
  <c r="BA138" i="1"/>
  <c r="CI27" i="1"/>
  <c r="CF27" i="1"/>
  <c r="CF76" i="1"/>
  <c r="BD179" i="1"/>
  <c r="BB13" i="1"/>
  <c r="DD29" i="1"/>
  <c r="BF36" i="1"/>
  <c r="EM99" i="1"/>
  <c r="BD6" i="1"/>
  <c r="EN7" i="1"/>
  <c r="EL129" i="1"/>
  <c r="CH9" i="1"/>
  <c r="DA25" i="1"/>
  <c r="BA185" i="1"/>
  <c r="EN103" i="1"/>
  <c r="CI183" i="1"/>
  <c r="AT15" i="1"/>
  <c r="AU74" i="1"/>
  <c r="BE37" i="1"/>
  <c r="BB170" i="1"/>
  <c r="EO108" i="1"/>
  <c r="EN105" i="1"/>
  <c r="BD58" i="1"/>
  <c r="CH27" i="1"/>
  <c r="EQ21" i="1"/>
  <c r="AS5" i="1"/>
  <c r="CI180" i="1"/>
  <c r="CI153" i="1"/>
  <c r="DE32" i="1"/>
  <c r="DE7" i="1"/>
  <c r="CG79" i="1"/>
  <c r="EL150" i="1"/>
  <c r="CF149" i="1"/>
  <c r="EO103" i="1"/>
  <c r="AS14" i="1"/>
  <c r="EO11" i="1"/>
  <c r="CG35" i="1"/>
  <c r="BA179" i="1"/>
  <c r="BC30" i="1"/>
  <c r="CG58" i="1"/>
  <c r="CD77" i="1"/>
  <c r="EN8" i="1"/>
  <c r="EM92" i="1"/>
  <c r="DB21" i="1"/>
  <c r="DD32" i="1"/>
  <c r="AX10" i="1"/>
  <c r="EP109" i="1"/>
  <c r="CH15" i="1"/>
  <c r="CI16" i="1"/>
  <c r="EO119" i="1"/>
  <c r="BA173" i="1"/>
  <c r="CE182" i="1"/>
  <c r="EP9" i="1"/>
  <c r="BB8" i="1"/>
  <c r="CE183" i="1"/>
  <c r="EP36" i="1"/>
  <c r="EN94" i="1"/>
  <c r="EM20" i="1"/>
  <c r="CE38" i="1"/>
  <c r="DD37" i="1"/>
  <c r="EM77" i="1"/>
  <c r="AX32" i="1"/>
  <c r="BC9" i="1"/>
  <c r="EM31" i="1"/>
  <c r="EP117" i="1"/>
  <c r="CF74" i="1"/>
  <c r="AU59" i="1"/>
  <c r="EN130" i="1"/>
  <c r="EP104" i="1"/>
  <c r="CI167" i="1"/>
  <c r="BB5" i="1"/>
  <c r="EN120" i="1"/>
  <c r="CG18" i="1"/>
  <c r="AT13" i="1"/>
  <c r="CD144" i="1"/>
  <c r="EN12" i="1"/>
  <c r="AX58" i="1"/>
  <c r="EO28" i="1"/>
  <c r="EO4" i="1"/>
  <c r="EQ109" i="1"/>
  <c r="DB29" i="1"/>
  <c r="CG6" i="1"/>
  <c r="AV19" i="1"/>
  <c r="EP15" i="1"/>
  <c r="CH153" i="1"/>
  <c r="AU188" i="1"/>
  <c r="EN23" i="1"/>
  <c r="BC16" i="1"/>
  <c r="EL72" i="1"/>
  <c r="BD14" i="1"/>
  <c r="CI142" i="1"/>
  <c r="CF77" i="1"/>
  <c r="CD152" i="1"/>
  <c r="CE77" i="1"/>
  <c r="EL87" i="1"/>
  <c r="CE166" i="1"/>
  <c r="BE19" i="1"/>
  <c r="BB60" i="1"/>
  <c r="BD7" i="1"/>
  <c r="EM117" i="1"/>
  <c r="CI143" i="1"/>
  <c r="CE169" i="1"/>
  <c r="CE27" i="1"/>
  <c r="EP24" i="1"/>
  <c r="EN89" i="1"/>
  <c r="BE38" i="1"/>
  <c r="AT14" i="1"/>
  <c r="EM98" i="1"/>
  <c r="CF17" i="1"/>
  <c r="EM122" i="1"/>
  <c r="AU72" i="1"/>
  <c r="CI159" i="1"/>
  <c r="BE59" i="1"/>
  <c r="BD26" i="1"/>
  <c r="BE70" i="1"/>
  <c r="CG7" i="1"/>
  <c r="DB27" i="1"/>
  <c r="DA18" i="1"/>
  <c r="BA27" i="1"/>
  <c r="EL45" i="1"/>
  <c r="EM86" i="1"/>
  <c r="CH179" i="1"/>
  <c r="CE170" i="1"/>
  <c r="EN129" i="1"/>
  <c r="CD30" i="1"/>
  <c r="AS15" i="1"/>
  <c r="BE48" i="1"/>
  <c r="CH75" i="1"/>
  <c r="EL120" i="1"/>
  <c r="AS45" i="1"/>
  <c r="EP89" i="1"/>
  <c r="BB149" i="1"/>
  <c r="CG59" i="1"/>
  <c r="EN92" i="1"/>
  <c r="EM108" i="1"/>
  <c r="EN128" i="1"/>
  <c r="BB48" i="1"/>
  <c r="AS38" i="1"/>
  <c r="BF46" i="1"/>
  <c r="BA10" i="1"/>
  <c r="CD146" i="1"/>
  <c r="EQ102" i="1"/>
  <c r="CD151" i="1"/>
  <c r="CI148" i="1"/>
  <c r="AV189" i="1"/>
  <c r="AW48" i="1"/>
  <c r="AU21" i="1"/>
  <c r="AW7" i="1"/>
  <c r="EL23" i="1"/>
  <c r="BB25" i="1"/>
  <c r="EM91" i="1"/>
  <c r="DD13" i="1"/>
  <c r="BA171" i="1"/>
  <c r="AU18" i="1"/>
  <c r="CF15" i="1"/>
  <c r="AS26" i="1"/>
  <c r="BA178" i="1"/>
  <c r="AU16" i="1"/>
  <c r="AV31" i="1"/>
  <c r="AV25" i="1"/>
  <c r="CE59" i="1"/>
  <c r="BE9" i="1"/>
  <c r="BF26" i="1"/>
  <c r="CI74" i="1"/>
  <c r="EM145" i="1"/>
  <c r="CI24" i="1"/>
  <c r="DA11" i="1"/>
  <c r="BB138" i="1"/>
  <c r="AW45" i="1"/>
  <c r="DE13" i="1"/>
  <c r="CG27" i="1"/>
  <c r="CH144" i="1"/>
  <c r="BB36" i="1"/>
  <c r="BD10" i="1"/>
  <c r="EP37" i="1"/>
  <c r="BD60" i="1"/>
  <c r="CH17" i="1"/>
  <c r="AV34" i="1"/>
  <c r="EP26" i="1"/>
  <c r="CH25" i="1"/>
  <c r="BD13" i="1"/>
  <c r="DF30" i="1"/>
  <c r="CG21" i="1"/>
  <c r="EL58" i="1"/>
  <c r="AW17" i="1"/>
  <c r="BC28" i="1"/>
  <c r="AS79" i="1"/>
  <c r="EM161" i="1"/>
  <c r="CE33" i="1"/>
  <c r="AS58" i="1"/>
  <c r="BF48" i="1"/>
  <c r="BA6" i="1"/>
  <c r="CG45" i="1"/>
  <c r="CD170" i="1"/>
  <c r="AX73" i="1"/>
  <c r="EP123" i="1"/>
  <c r="BA188" i="1"/>
  <c r="CH78" i="1"/>
  <c r="EQ90" i="1"/>
  <c r="CG77" i="1"/>
  <c r="EP87" i="1"/>
  <c r="CH185" i="1"/>
  <c r="CH73" i="1"/>
  <c r="EQ24" i="1"/>
  <c r="EO6" i="1"/>
  <c r="CD29" i="1"/>
  <c r="EM48" i="1"/>
  <c r="CH149" i="1"/>
  <c r="EN32" i="1"/>
  <c r="BF47" i="1"/>
  <c r="CG37" i="1"/>
  <c r="AW8" i="1"/>
  <c r="BF7" i="1"/>
  <c r="EP22" i="1"/>
  <c r="BE21" i="1"/>
  <c r="DF13" i="1"/>
  <c r="DD19" i="1"/>
  <c r="BB35" i="1"/>
  <c r="CG140" i="1"/>
  <c r="EQ36" i="1"/>
  <c r="CI147" i="1"/>
  <c r="CD12" i="1"/>
  <c r="AV21" i="1"/>
  <c r="DB25" i="1"/>
  <c r="EL108" i="1"/>
  <c r="EO14" i="1"/>
  <c r="EM32" i="1"/>
  <c r="BA158" i="1"/>
  <c r="CH154" i="1"/>
  <c r="BF70" i="1"/>
  <c r="DB13" i="1"/>
  <c r="EM18" i="1"/>
  <c r="CD26" i="1"/>
  <c r="EP33" i="1"/>
  <c r="DA30" i="1"/>
  <c r="BC23" i="1"/>
  <c r="AV71" i="1"/>
  <c r="CI6" i="1"/>
  <c r="EO95" i="1"/>
  <c r="EP105" i="1"/>
  <c r="BB145" i="1"/>
  <c r="DB12" i="1"/>
  <c r="EN124" i="1"/>
  <c r="AT25" i="1"/>
  <c r="AT62" i="1"/>
  <c r="EM22" i="1"/>
  <c r="CH79" i="1"/>
  <c r="AT17" i="1"/>
  <c r="AV36" i="1"/>
  <c r="EO18" i="1"/>
  <c r="DD8" i="1"/>
  <c r="EQ117" i="1"/>
  <c r="CE48" i="1"/>
  <c r="CI9" i="1"/>
  <c r="BB156" i="1"/>
  <c r="CI4" i="1"/>
  <c r="AV38" i="1"/>
  <c r="DB11" i="1"/>
  <c r="EP14" i="1"/>
  <c r="EN102" i="1"/>
  <c r="CI189" i="1"/>
  <c r="AW34" i="1"/>
  <c r="BF4" i="1"/>
  <c r="BB184" i="1"/>
  <c r="BA28" i="1"/>
  <c r="CD7" i="1"/>
  <c r="DB15" i="1"/>
  <c r="AV27" i="1"/>
  <c r="AX79" i="1"/>
  <c r="EO35" i="1"/>
  <c r="BD33" i="1"/>
  <c r="CE57" i="1"/>
  <c r="CD21" i="1"/>
  <c r="DB16" i="1"/>
  <c r="BA72" i="1"/>
  <c r="EQ119" i="1"/>
  <c r="BE76" i="1"/>
  <c r="BE23" i="1"/>
  <c r="CI144" i="1"/>
  <c r="AV30" i="1"/>
  <c r="BF11" i="1"/>
  <c r="BF57" i="1"/>
  <c r="EM37" i="1"/>
  <c r="CI151" i="1"/>
  <c r="AX78" i="1"/>
  <c r="AS27" i="1"/>
  <c r="EO122" i="1"/>
  <c r="EP125" i="1"/>
  <c r="CH19" i="1"/>
  <c r="EM58" i="1"/>
  <c r="CE184" i="1"/>
  <c r="DA21" i="1"/>
  <c r="DA16" i="1"/>
  <c r="EL173" i="1"/>
  <c r="CF35" i="1"/>
  <c r="CF72" i="1"/>
  <c r="EP94" i="1"/>
  <c r="EL109" i="1"/>
  <c r="CG143" i="1"/>
  <c r="EN114" i="1"/>
  <c r="BE184" i="1"/>
  <c r="BD143" i="1"/>
  <c r="EN115" i="1"/>
  <c r="CH184" i="1"/>
  <c r="BA184" i="1"/>
  <c r="CD184" i="1"/>
  <c r="DK48" i="1" l="1"/>
  <c r="DK63" i="1"/>
  <c r="DJ77" i="1"/>
  <c r="DJ159" i="1"/>
  <c r="DJ73" i="1"/>
  <c r="DK166" i="1"/>
  <c r="DM166" i="1" s="1"/>
  <c r="DJ79" i="1"/>
  <c r="DJ60" i="1"/>
  <c r="DJ74" i="1"/>
  <c r="DK185" i="1"/>
  <c r="DK58" i="1"/>
  <c r="DK57" i="1"/>
  <c r="DJ63" i="1"/>
  <c r="EG103" i="1"/>
  <c r="DZ103" i="1" s="1"/>
  <c r="BL103" i="1" s="1"/>
  <c r="EE100" i="1"/>
  <c r="DX100" i="1" s="1"/>
  <c r="BJ100" i="1" s="1"/>
  <c r="EE110" i="1"/>
  <c r="DX110" i="1" s="1"/>
  <c r="BJ110" i="1" s="1"/>
  <c r="EE61" i="1"/>
  <c r="DX61" i="1" s="1"/>
  <c r="BJ61" i="1" s="1"/>
  <c r="EH106" i="1"/>
  <c r="EA106" i="1" s="1"/>
  <c r="BM106" i="1" s="1"/>
  <c r="EE97" i="1"/>
  <c r="DX97" i="1" s="1"/>
  <c r="BJ97" i="1" s="1"/>
  <c r="EG112" i="1"/>
  <c r="DZ112" i="1" s="1"/>
  <c r="BL112" i="1" s="1"/>
  <c r="AT84" i="1"/>
  <c r="EH95" i="1"/>
  <c r="EA95" i="1" s="1"/>
  <c r="BM95" i="1" s="1"/>
  <c r="DK33" i="1"/>
  <c r="DO33" i="1"/>
  <c r="DI33" i="1"/>
  <c r="EE59" i="1"/>
  <c r="DX59" i="1" s="1"/>
  <c r="BJ59" i="1" s="1"/>
  <c r="EG98" i="1"/>
  <c r="DZ98" i="1" s="1"/>
  <c r="BL98" i="1" s="1"/>
  <c r="EE113" i="1"/>
  <c r="DX113" i="1" s="1"/>
  <c r="BJ113" i="1" s="1"/>
  <c r="CU8" i="1"/>
  <c r="EF87" i="1"/>
  <c r="DY87" i="1" s="1"/>
  <c r="BK87" i="1" s="1"/>
  <c r="CS158" i="1"/>
  <c r="BZ158" i="1"/>
  <c r="DN34" i="1"/>
  <c r="DJ34" i="1"/>
  <c r="DH34" i="1"/>
  <c r="EJ114" i="1"/>
  <c r="EC114" i="1" s="1"/>
  <c r="BO114" i="1" s="1"/>
  <c r="BZ62" i="1"/>
  <c r="CS62" i="1"/>
  <c r="DO76" i="1"/>
  <c r="DU76" i="1"/>
  <c r="DK76" i="1"/>
  <c r="DI76" i="1"/>
  <c r="DU34" i="1"/>
  <c r="C32" i="1"/>
  <c r="CM32" i="1"/>
  <c r="EF4" i="1"/>
  <c r="DY4" i="1" s="1"/>
  <c r="BK4" i="1" s="1"/>
  <c r="EM3" i="1"/>
  <c r="CU62" i="1"/>
  <c r="CB62" i="1"/>
  <c r="C72" i="1"/>
  <c r="CM72" i="1"/>
  <c r="BS72" i="1"/>
  <c r="EH98" i="1"/>
  <c r="EA98" i="1" s="1"/>
  <c r="BM98" i="1" s="1"/>
  <c r="EG28" i="1"/>
  <c r="DZ28" i="1" s="1"/>
  <c r="BL28" i="1" s="1"/>
  <c r="B58" i="1"/>
  <c r="AY58" i="1"/>
  <c r="CK58" i="1"/>
  <c r="EJ102" i="1"/>
  <c r="EC102" i="1" s="1"/>
  <c r="BO102" i="1" s="1"/>
  <c r="EE187" i="1"/>
  <c r="DX187" i="1" s="1"/>
  <c r="BJ187" i="1" s="1"/>
  <c r="CU25" i="1"/>
  <c r="EE26" i="1"/>
  <c r="DX26" i="1" s="1"/>
  <c r="BJ26" i="1" s="1"/>
  <c r="AY13" i="1"/>
  <c r="B13" i="1"/>
  <c r="CK13" i="1"/>
  <c r="B34" i="1"/>
  <c r="AY34" i="1"/>
  <c r="CK34" i="1"/>
  <c r="EG122" i="1"/>
  <c r="DZ122" i="1" s="1"/>
  <c r="BL122" i="1" s="1"/>
  <c r="BS57" i="1"/>
  <c r="BT57" i="1" s="1"/>
  <c r="CM57" i="1"/>
  <c r="C57" i="1"/>
  <c r="EI104" i="1"/>
  <c r="EB104" i="1" s="1"/>
  <c r="BN104" i="1" s="1"/>
  <c r="EJ128" i="1"/>
  <c r="EC128" i="1" s="1"/>
  <c r="BO128" i="1" s="1"/>
  <c r="D31" i="1"/>
  <c r="CO31" i="1"/>
  <c r="EG27" i="1"/>
  <c r="DZ27" i="1" s="1"/>
  <c r="BL27" i="1" s="1"/>
  <c r="CU24" i="1"/>
  <c r="DI58" i="1"/>
  <c r="DU58" i="1"/>
  <c r="DO58" i="1"/>
  <c r="EJ112" i="1"/>
  <c r="EC112" i="1" s="1"/>
  <c r="BO112" i="1" s="1"/>
  <c r="D24" i="1"/>
  <c r="CO24" i="1"/>
  <c r="EF106" i="1"/>
  <c r="DY106" i="1" s="1"/>
  <c r="BK106" i="1" s="1"/>
  <c r="DJ38" i="1"/>
  <c r="DN38" i="1"/>
  <c r="DH38" i="1"/>
  <c r="EF116" i="1"/>
  <c r="DY116" i="1" s="1"/>
  <c r="BK116" i="1" s="1"/>
  <c r="D37" i="1"/>
  <c r="CO37" i="1"/>
  <c r="EJ85" i="1"/>
  <c r="EC85" i="1" s="1"/>
  <c r="BO85" i="1" s="1"/>
  <c r="EQ84" i="1"/>
  <c r="DO28" i="1"/>
  <c r="DK28" i="1"/>
  <c r="DI28" i="1"/>
  <c r="C13" i="1"/>
  <c r="CM13" i="1"/>
  <c r="EI129" i="1"/>
  <c r="EB129" i="1" s="1"/>
  <c r="BN129" i="1" s="1"/>
  <c r="EF70" i="1"/>
  <c r="DY70" i="1" s="1"/>
  <c r="BK70" i="1" s="1"/>
  <c r="EF37" i="1"/>
  <c r="DY37" i="1" s="1"/>
  <c r="BK37" i="1" s="1"/>
  <c r="EE70" i="1"/>
  <c r="DX70" i="1" s="1"/>
  <c r="BJ70" i="1" s="1"/>
  <c r="BZ48" i="1"/>
  <c r="CA49" i="1" s="1"/>
  <c r="CS48" i="1"/>
  <c r="EE38" i="1"/>
  <c r="DX38" i="1" s="1"/>
  <c r="BJ38" i="1" s="1"/>
  <c r="CM25" i="1"/>
  <c r="C25" i="1"/>
  <c r="EE128" i="1"/>
  <c r="DX128" i="1" s="1"/>
  <c r="BJ128" i="1" s="1"/>
  <c r="EI126" i="1"/>
  <c r="EB126" i="1" s="1"/>
  <c r="BN126" i="1" s="1"/>
  <c r="EJ111" i="1"/>
  <c r="EC111" i="1" s="1"/>
  <c r="BO111" i="1" s="1"/>
  <c r="EF47" i="1"/>
  <c r="DY47" i="1" s="1"/>
  <c r="BK47" i="1" s="1"/>
  <c r="EH116" i="1"/>
  <c r="EA116" i="1" s="1"/>
  <c r="BM116" i="1" s="1"/>
  <c r="DU35" i="1"/>
  <c r="DT15" i="1"/>
  <c r="CQ15" i="1"/>
  <c r="BH15" i="1"/>
  <c r="EI9" i="1"/>
  <c r="EB9" i="1" s="1"/>
  <c r="BN9" i="1" s="1"/>
  <c r="DI70" i="1"/>
  <c r="DU70" i="1"/>
  <c r="DK70" i="1"/>
  <c r="DO70" i="1"/>
  <c r="CU22" i="1"/>
  <c r="EI15" i="1"/>
  <c r="EB15" i="1" s="1"/>
  <c r="BN15" i="1" s="1"/>
  <c r="D38" i="1"/>
  <c r="CO38" i="1"/>
  <c r="CB46" i="1"/>
  <c r="CU46" i="1"/>
  <c r="CO185" i="1"/>
  <c r="EF14" i="1"/>
  <c r="DY14" i="1" s="1"/>
  <c r="BK14" i="1" s="1"/>
  <c r="CB153" i="1"/>
  <c r="CC153" i="1" s="1"/>
  <c r="CU153" i="1"/>
  <c r="DI175" i="1"/>
  <c r="DU175" i="1"/>
  <c r="DO175" i="1"/>
  <c r="DK175" i="1"/>
  <c r="EF175" i="1"/>
  <c r="DY175" i="1" s="1"/>
  <c r="BK175" i="1" s="1"/>
  <c r="DI183" i="1"/>
  <c r="DK183" i="1"/>
  <c r="DO183" i="1"/>
  <c r="DU183" i="1"/>
  <c r="CK146" i="1"/>
  <c r="DU165" i="1"/>
  <c r="BH165" i="1"/>
  <c r="DK165" i="1"/>
  <c r="DS165" i="1" s="1"/>
  <c r="DO165" i="1"/>
  <c r="CQ165" i="1"/>
  <c r="DI165" i="1"/>
  <c r="DP165" i="1" s="1"/>
  <c r="EJ14" i="1"/>
  <c r="EC14" i="1" s="1"/>
  <c r="BO14" i="1" s="1"/>
  <c r="CM142" i="1"/>
  <c r="EE148" i="1"/>
  <c r="DX148" i="1" s="1"/>
  <c r="BJ148" i="1" s="1"/>
  <c r="EJ29" i="1"/>
  <c r="EC29" i="1" s="1"/>
  <c r="BO29" i="1" s="1"/>
  <c r="EF189" i="1"/>
  <c r="DY189" i="1" s="1"/>
  <c r="BK189" i="1" s="1"/>
  <c r="BC3" i="1"/>
  <c r="CS4" i="1"/>
  <c r="CM139" i="1"/>
  <c r="AX3" i="1"/>
  <c r="CO174" i="1"/>
  <c r="CM138" i="1"/>
  <c r="C138" i="1"/>
  <c r="E138" i="1" s="1"/>
  <c r="BS138" i="1"/>
  <c r="CW138" i="1" s="1"/>
  <c r="AY138" i="1"/>
  <c r="EF122" i="1"/>
  <c r="DY122" i="1" s="1"/>
  <c r="BK122" i="1" s="1"/>
  <c r="EE153" i="1"/>
  <c r="DX153" i="1" s="1"/>
  <c r="BJ153" i="1" s="1"/>
  <c r="DO176" i="1"/>
  <c r="DW176" i="1" s="1"/>
  <c r="DK176" i="1"/>
  <c r="DU176" i="1"/>
  <c r="DI176" i="1"/>
  <c r="DN185" i="1"/>
  <c r="DV185" i="1" s="1"/>
  <c r="CQ185" i="1"/>
  <c r="DH185" i="1"/>
  <c r="DJ185" i="1"/>
  <c r="DS185" i="1" s="1"/>
  <c r="BH185" i="1"/>
  <c r="DT185" i="1"/>
  <c r="EF88" i="1"/>
  <c r="DY88" i="1" s="1"/>
  <c r="BK88" i="1" s="1"/>
  <c r="BS137" i="1"/>
  <c r="CW137" i="1" s="1"/>
  <c r="AY137" i="1"/>
  <c r="C137" i="1"/>
  <c r="E137" i="1" s="1"/>
  <c r="AU136" i="1"/>
  <c r="CM137" i="1"/>
  <c r="DH15" i="1"/>
  <c r="DJ15" i="1"/>
  <c r="DN15" i="1"/>
  <c r="DV15" i="1" s="1"/>
  <c r="DJ33" i="1"/>
  <c r="DN33" i="1"/>
  <c r="DH33" i="1"/>
  <c r="EE122" i="1"/>
  <c r="DX122" i="1" s="1"/>
  <c r="BJ122" i="1" s="1"/>
  <c r="CM156" i="1"/>
  <c r="EG109" i="1"/>
  <c r="DZ109" i="1" s="1"/>
  <c r="BL109" i="1" s="1"/>
  <c r="CS156" i="1"/>
  <c r="BZ156" i="1"/>
  <c r="CS26" i="1"/>
  <c r="CU26" i="1"/>
  <c r="EE106" i="1"/>
  <c r="DX106" i="1" s="1"/>
  <c r="BJ106" i="1" s="1"/>
  <c r="EG107" i="1"/>
  <c r="DZ107" i="1" s="1"/>
  <c r="BL107" i="1" s="1"/>
  <c r="EF89" i="1"/>
  <c r="DY89" i="1" s="1"/>
  <c r="BK89" i="1" s="1"/>
  <c r="EF119" i="1"/>
  <c r="DY119" i="1" s="1"/>
  <c r="BK119" i="1" s="1"/>
  <c r="EE47" i="1"/>
  <c r="DX47" i="1" s="1"/>
  <c r="BJ47" i="1" s="1"/>
  <c r="CS25" i="1"/>
  <c r="EE109" i="1"/>
  <c r="DX109" i="1" s="1"/>
  <c r="BJ109" i="1" s="1"/>
  <c r="EJ103" i="1"/>
  <c r="EC103" i="1" s="1"/>
  <c r="BO103" i="1" s="1"/>
  <c r="CS61" i="1"/>
  <c r="BZ61" i="1"/>
  <c r="DN77" i="1"/>
  <c r="BH77" i="1"/>
  <c r="DT77" i="1"/>
  <c r="DH77" i="1"/>
  <c r="CQ77" i="1"/>
  <c r="CE44" i="1"/>
  <c r="CD44" i="1"/>
  <c r="EJ115" i="1"/>
  <c r="EC115" i="1" s="1"/>
  <c r="BO115" i="1" s="1"/>
  <c r="EG35" i="1"/>
  <c r="DZ35" i="1" s="1"/>
  <c r="BL35" i="1" s="1"/>
  <c r="BH10" i="1"/>
  <c r="DT10" i="1"/>
  <c r="CQ10" i="1"/>
  <c r="EF174" i="1"/>
  <c r="DY174" i="1" s="1"/>
  <c r="BK174" i="1" s="1"/>
  <c r="EE116" i="1"/>
  <c r="DX116" i="1" s="1"/>
  <c r="BJ116" i="1" s="1"/>
  <c r="EE22" i="1"/>
  <c r="DX22" i="1" s="1"/>
  <c r="BJ22" i="1" s="1"/>
  <c r="EF109" i="1"/>
  <c r="DY109" i="1" s="1"/>
  <c r="EH111" i="1"/>
  <c r="EA111" i="1" s="1"/>
  <c r="BM111" i="1" s="1"/>
  <c r="CO15" i="1"/>
  <c r="D15" i="1"/>
  <c r="CS8" i="1"/>
  <c r="EJ101" i="1"/>
  <c r="EC101" i="1" s="1"/>
  <c r="BO101" i="1" s="1"/>
  <c r="CO72" i="1"/>
  <c r="D72" i="1"/>
  <c r="BU72" i="1"/>
  <c r="CF44" i="1"/>
  <c r="CM8" i="1"/>
  <c r="C8" i="1"/>
  <c r="B31" i="1"/>
  <c r="AY31" i="1"/>
  <c r="CK31" i="1"/>
  <c r="EF34" i="1"/>
  <c r="DY34" i="1" s="1"/>
  <c r="BK34" i="1" s="1"/>
  <c r="AY11" i="1"/>
  <c r="B11" i="1"/>
  <c r="CK11" i="1"/>
  <c r="CQ73" i="1"/>
  <c r="BH73" i="1"/>
  <c r="DH73" i="1"/>
  <c r="DN73" i="1"/>
  <c r="DT73" i="1"/>
  <c r="CS14" i="1"/>
  <c r="EE33" i="1"/>
  <c r="DX33" i="1" s="1"/>
  <c r="BJ33" i="1" s="1"/>
  <c r="EG12" i="1"/>
  <c r="DZ12" i="1" s="1"/>
  <c r="BL12" i="1" s="1"/>
  <c r="DJ31" i="1"/>
  <c r="DH31" i="1"/>
  <c r="DN31" i="1"/>
  <c r="EF6" i="1"/>
  <c r="DY6" i="1" s="1"/>
  <c r="BK6" i="1" s="1"/>
  <c r="BZ77" i="1"/>
  <c r="CS77" i="1"/>
  <c r="EG30" i="1"/>
  <c r="DZ30" i="1" s="1"/>
  <c r="BL30" i="1" s="1"/>
  <c r="EI37" i="1"/>
  <c r="EB37" i="1" s="1"/>
  <c r="BN37" i="1" s="1"/>
  <c r="CU34" i="1"/>
  <c r="EJ123" i="1"/>
  <c r="EC123" i="1" s="1"/>
  <c r="BO123" i="1" s="1"/>
  <c r="CS36" i="1"/>
  <c r="EH36" i="1"/>
  <c r="EA36" i="1" s="1"/>
  <c r="BM36" i="1" s="1"/>
  <c r="EJ98" i="1"/>
  <c r="EC98" i="1" s="1"/>
  <c r="BO98" i="1" s="1"/>
  <c r="C26" i="1"/>
  <c r="CM26" i="1"/>
  <c r="EJ100" i="1"/>
  <c r="EC100" i="1" s="1"/>
  <c r="BO100" i="1" s="1"/>
  <c r="EF101" i="1"/>
  <c r="DY101" i="1" s="1"/>
  <c r="BK101" i="1" s="1"/>
  <c r="EI32" i="1"/>
  <c r="EB32" i="1" s="1"/>
  <c r="BN32" i="1" s="1"/>
  <c r="EH93" i="1"/>
  <c r="EA93" i="1" s="1"/>
  <c r="BM93" i="1" s="1"/>
  <c r="CM36" i="1"/>
  <c r="C36" i="1"/>
  <c r="BS48" i="1"/>
  <c r="BT49" i="1" s="1"/>
  <c r="CM48" i="1"/>
  <c r="C48" i="1"/>
  <c r="CS30" i="1"/>
  <c r="EF5" i="1"/>
  <c r="DY5" i="1" s="1"/>
  <c r="BK5" i="1" s="1"/>
  <c r="CS45" i="1"/>
  <c r="BC44" i="1"/>
  <c r="BZ45" i="1"/>
  <c r="EF18" i="1"/>
  <c r="DY18" i="1" s="1"/>
  <c r="BK18" i="1" s="1"/>
  <c r="CU142" i="1"/>
  <c r="CB142" i="1"/>
  <c r="EF16" i="1"/>
  <c r="DY16" i="1" s="1"/>
  <c r="BK16" i="1" s="1"/>
  <c r="CS160" i="1"/>
  <c r="BZ160" i="1"/>
  <c r="CU74" i="1"/>
  <c r="CB74" i="1"/>
  <c r="CU138" i="1"/>
  <c r="BE136" i="1"/>
  <c r="CB138" i="1"/>
  <c r="CO181" i="1"/>
  <c r="CM167" i="1"/>
  <c r="DU172" i="1"/>
  <c r="DI172" i="1"/>
  <c r="DO172" i="1"/>
  <c r="DK172" i="1"/>
  <c r="DO15" i="1"/>
  <c r="DK15" i="1"/>
  <c r="DI15" i="1"/>
  <c r="CO143" i="1"/>
  <c r="EE156" i="1"/>
  <c r="DX156" i="1" s="1"/>
  <c r="BJ156" i="1" s="1"/>
  <c r="EH17" i="1"/>
  <c r="EA17" i="1" s="1"/>
  <c r="BM17" i="1" s="1"/>
  <c r="EE170" i="1"/>
  <c r="DX170" i="1" s="1"/>
  <c r="BJ170" i="1" s="1"/>
  <c r="BZ142" i="1"/>
  <c r="CS142" i="1"/>
  <c r="DO18" i="1"/>
  <c r="DK18" i="1"/>
  <c r="DI18" i="1"/>
  <c r="EF165" i="1"/>
  <c r="DY165" i="1" s="1"/>
  <c r="BK165" i="1" s="1"/>
  <c r="BQ165" i="1" s="1"/>
  <c r="CW165" i="1" s="1"/>
  <c r="EH21" i="1"/>
  <c r="EA21" i="1" s="1"/>
  <c r="BM21" i="1" s="1"/>
  <c r="EI90" i="1"/>
  <c r="EB90" i="1" s="1"/>
  <c r="BN90" i="1" s="1"/>
  <c r="EE96" i="1"/>
  <c r="DX96" i="1" s="1"/>
  <c r="BJ96" i="1" s="1"/>
  <c r="EG100" i="1"/>
  <c r="DZ100" i="1" s="1"/>
  <c r="BL100" i="1" s="1"/>
  <c r="DI72" i="1"/>
  <c r="DU72" i="1"/>
  <c r="DK72" i="1"/>
  <c r="DO72" i="1"/>
  <c r="CS18" i="1"/>
  <c r="CS10" i="1"/>
  <c r="EI87" i="1"/>
  <c r="EB87" i="1" s="1"/>
  <c r="BN87" i="1" s="1"/>
  <c r="EG110" i="1"/>
  <c r="DZ110" i="1" s="1"/>
  <c r="BL110" i="1" s="1"/>
  <c r="DU21" i="1"/>
  <c r="CQ8" i="1"/>
  <c r="DT8" i="1"/>
  <c r="BH8" i="1"/>
  <c r="BZ71" i="1"/>
  <c r="CS71" i="1"/>
  <c r="EG115" i="1"/>
  <c r="DZ115" i="1" s="1"/>
  <c r="BL115" i="1" s="1"/>
  <c r="EH87" i="1"/>
  <c r="EA87" i="1" s="1"/>
  <c r="BM87" i="1" s="1"/>
  <c r="EH99" i="1"/>
  <c r="EA99" i="1" s="1"/>
  <c r="BM99" i="1" s="1"/>
  <c r="DH12" i="1"/>
  <c r="DN12" i="1"/>
  <c r="DJ12" i="1"/>
  <c r="EI94" i="1"/>
  <c r="EB94" i="1" s="1"/>
  <c r="BN94" i="1" s="1"/>
  <c r="EE104" i="1"/>
  <c r="DX104" i="1" s="1"/>
  <c r="BJ104" i="1" s="1"/>
  <c r="EJ118" i="1"/>
  <c r="EC118" i="1" s="1"/>
  <c r="BO118" i="1" s="1"/>
  <c r="EI117" i="1"/>
  <c r="EB117" i="1" s="1"/>
  <c r="BN117" i="1" s="1"/>
  <c r="EE119" i="1"/>
  <c r="DX119" i="1" s="1"/>
  <c r="BJ119" i="1" s="1"/>
  <c r="DU22" i="1"/>
  <c r="CS33" i="1"/>
  <c r="EF71" i="1"/>
  <c r="DY71" i="1" s="1"/>
  <c r="BK71" i="1" s="1"/>
  <c r="EF98" i="1"/>
  <c r="DY98" i="1" s="1"/>
  <c r="BK98" i="1" s="1"/>
  <c r="EM44" i="1"/>
  <c r="EF45" i="1"/>
  <c r="DY45" i="1" s="1"/>
  <c r="BK45" i="1" s="1"/>
  <c r="EG9" i="1"/>
  <c r="DZ9" i="1" s="1"/>
  <c r="BL9" i="1" s="1"/>
  <c r="DU27" i="1"/>
  <c r="DJ25" i="1"/>
  <c r="DN25" i="1"/>
  <c r="DH25" i="1"/>
  <c r="EE27" i="1"/>
  <c r="DX27" i="1" s="1"/>
  <c r="BJ27" i="1" s="1"/>
  <c r="EH115" i="1"/>
  <c r="EA115" i="1" s="1"/>
  <c r="BM115" i="1" s="1"/>
  <c r="EE29" i="1"/>
  <c r="DX29" i="1" s="1"/>
  <c r="BJ29" i="1" s="1"/>
  <c r="CO18" i="1"/>
  <c r="D18" i="1"/>
  <c r="DI30" i="1"/>
  <c r="DO30" i="1"/>
  <c r="DK30" i="1"/>
  <c r="EE20" i="1"/>
  <c r="DX20" i="1" s="1"/>
  <c r="BJ20" i="1" s="1"/>
  <c r="EF27" i="1"/>
  <c r="DY27" i="1" s="1"/>
  <c r="BK27" i="1" s="1"/>
  <c r="EE35" i="1"/>
  <c r="DX35" i="1" s="1"/>
  <c r="BJ35" i="1" s="1"/>
  <c r="BZ78" i="1"/>
  <c r="CS78" i="1"/>
  <c r="D13" i="1"/>
  <c r="CO13" i="1"/>
  <c r="C20" i="1"/>
  <c r="CM20" i="1"/>
  <c r="C71" i="1"/>
  <c r="BS71" i="1"/>
  <c r="BT71" i="1" s="1"/>
  <c r="CM71" i="1"/>
  <c r="CM45" i="1"/>
  <c r="C45" i="1"/>
  <c r="AU44" i="1"/>
  <c r="BS45" i="1"/>
  <c r="CS5" i="1"/>
  <c r="EE6" i="1"/>
  <c r="DX6" i="1" s="1"/>
  <c r="BJ6" i="1" s="1"/>
  <c r="CM10" i="1"/>
  <c r="C10" i="1"/>
  <c r="EE127" i="1"/>
  <c r="DX127" i="1" s="1"/>
  <c r="BJ127" i="1" s="1"/>
  <c r="B38" i="1"/>
  <c r="CK38" i="1"/>
  <c r="AY38" i="1"/>
  <c r="CS20" i="1"/>
  <c r="EF102" i="1"/>
  <c r="DY102" i="1" s="1"/>
  <c r="BK102" i="1" s="1"/>
  <c r="EG130" i="1"/>
  <c r="DZ130" i="1" s="1"/>
  <c r="BL130" i="1" s="1"/>
  <c r="EE9" i="1"/>
  <c r="DX9" i="1" s="1"/>
  <c r="BJ9" i="1" s="1"/>
  <c r="EF57" i="1"/>
  <c r="DY57" i="1" s="1"/>
  <c r="BK57" i="1" s="1"/>
  <c r="EI106" i="1"/>
  <c r="EB106" i="1" s="1"/>
  <c r="BN106" i="1" s="1"/>
  <c r="CS21" i="1"/>
  <c r="CK46" i="1"/>
  <c r="AY46" i="1"/>
  <c r="B46" i="1"/>
  <c r="CS47" i="1"/>
  <c r="BZ47" i="1"/>
  <c r="CA48" i="1" s="1"/>
  <c r="EG5" i="1"/>
  <c r="DZ5" i="1" s="1"/>
  <c r="BL5" i="1" s="1"/>
  <c r="EF169" i="1"/>
  <c r="DY169" i="1" s="1"/>
  <c r="BK169" i="1" s="1"/>
  <c r="DK181" i="1"/>
  <c r="DU181" i="1"/>
  <c r="DO181" i="1"/>
  <c r="DI181" i="1"/>
  <c r="DU16" i="1"/>
  <c r="EJ25" i="1"/>
  <c r="EC25" i="1" s="1"/>
  <c r="BO25" i="1" s="1"/>
  <c r="EF163" i="1"/>
  <c r="DY163" i="1" s="1"/>
  <c r="BK163" i="1" s="1"/>
  <c r="BX163" i="1" s="1"/>
  <c r="CY163" i="1" s="1"/>
  <c r="EH18" i="1"/>
  <c r="EA18" i="1" s="1"/>
  <c r="BM18" i="1" s="1"/>
  <c r="EJ18" i="1"/>
  <c r="EC18" i="1" s="1"/>
  <c r="BO18" i="1" s="1"/>
  <c r="CI136" i="1"/>
  <c r="EF123" i="1"/>
  <c r="DY123" i="1" s="1"/>
  <c r="BK123" i="1" s="1"/>
  <c r="EJ13" i="1"/>
  <c r="EC13" i="1" s="1"/>
  <c r="BO13" i="1" s="1"/>
  <c r="DK13" i="1"/>
  <c r="DO13" i="1"/>
  <c r="DI13" i="1"/>
  <c r="CU180" i="1"/>
  <c r="CB180" i="1"/>
  <c r="CO157" i="1"/>
  <c r="DO8" i="1"/>
  <c r="DK8" i="1"/>
  <c r="DI8" i="1"/>
  <c r="CQ173" i="1"/>
  <c r="DT173" i="1"/>
  <c r="BH173" i="1"/>
  <c r="DN173" i="1"/>
  <c r="DV173" i="1" s="1"/>
  <c r="DH173" i="1"/>
  <c r="DJ173" i="1"/>
  <c r="BH143" i="1"/>
  <c r="CQ143" i="1"/>
  <c r="DT143" i="1"/>
  <c r="DN143" i="1"/>
  <c r="BX143" i="1"/>
  <c r="DJ143" i="1"/>
  <c r="DH143" i="1"/>
  <c r="CK182" i="1"/>
  <c r="D79" i="1"/>
  <c r="CO79" i="1"/>
  <c r="BU79" i="1"/>
  <c r="CS153" i="1"/>
  <c r="BZ153" i="1"/>
  <c r="CK174" i="1"/>
  <c r="EE102" i="1"/>
  <c r="DX102" i="1" s="1"/>
  <c r="BJ102" i="1" s="1"/>
  <c r="EE111" i="1"/>
  <c r="DX111" i="1" s="1"/>
  <c r="BJ111" i="1" s="1"/>
  <c r="CM159" i="1"/>
  <c r="CS22" i="1"/>
  <c r="EE112" i="1"/>
  <c r="DX112" i="1" s="1"/>
  <c r="BJ112" i="1" s="1"/>
  <c r="CU9" i="1"/>
  <c r="DO48" i="1"/>
  <c r="DI48" i="1"/>
  <c r="DU48" i="1"/>
  <c r="EI128" i="1"/>
  <c r="EB128" i="1" s="1"/>
  <c r="BN128" i="1" s="1"/>
  <c r="EH90" i="1"/>
  <c r="EA90" i="1" s="1"/>
  <c r="BM90" i="1" s="1"/>
  <c r="EG116" i="1"/>
  <c r="DZ116" i="1" s="1"/>
  <c r="BL116" i="1" s="1"/>
  <c r="DI6" i="1"/>
  <c r="DO6" i="1"/>
  <c r="DK6" i="1"/>
  <c r="DU6" i="1"/>
  <c r="EG95" i="1"/>
  <c r="DZ95" i="1" s="1"/>
  <c r="BL95" i="1" s="1"/>
  <c r="BS95" i="1" s="1"/>
  <c r="BZ159" i="1"/>
  <c r="CS159" i="1"/>
  <c r="BZ46" i="1"/>
  <c r="CS46" i="1"/>
  <c r="DH22" i="1"/>
  <c r="DN22" i="1"/>
  <c r="DJ22" i="1"/>
  <c r="EF79" i="1"/>
  <c r="DY79" i="1" s="1"/>
  <c r="BK79" i="1" s="1"/>
  <c r="CM37" i="1"/>
  <c r="C37" i="1"/>
  <c r="CS24" i="1"/>
  <c r="D10" i="1"/>
  <c r="CO10" i="1"/>
  <c r="EJ113" i="1"/>
  <c r="EC113" i="1" s="1"/>
  <c r="BO113" i="1" s="1"/>
  <c r="EF33" i="1"/>
  <c r="DY33" i="1" s="1"/>
  <c r="BK33" i="1" s="1"/>
  <c r="EG6" i="1"/>
  <c r="DZ6" i="1" s="1"/>
  <c r="BL6" i="1" s="1"/>
  <c r="EH107" i="1"/>
  <c r="EA107" i="1" s="1"/>
  <c r="BM107" i="1" s="1"/>
  <c r="EE146" i="1"/>
  <c r="DX146" i="1" s="1"/>
  <c r="BJ146" i="1" s="1"/>
  <c r="AY6" i="1"/>
  <c r="CK6" i="1"/>
  <c r="B6" i="1"/>
  <c r="CU38" i="1"/>
  <c r="EG11" i="1"/>
  <c r="DZ11" i="1" s="1"/>
  <c r="BL11" i="1" s="1"/>
  <c r="CS15" i="1"/>
  <c r="C5" i="1"/>
  <c r="CM5" i="1"/>
  <c r="EI23" i="1"/>
  <c r="EB23" i="1" s="1"/>
  <c r="BN23" i="1" s="1"/>
  <c r="DO22" i="1"/>
  <c r="DK22" i="1"/>
  <c r="DI22" i="1"/>
  <c r="BH76" i="1"/>
  <c r="CQ76" i="1"/>
  <c r="DJ76" i="1"/>
  <c r="DH76" i="1"/>
  <c r="DT76" i="1"/>
  <c r="DN76" i="1"/>
  <c r="CS28" i="1"/>
  <c r="CB77" i="1"/>
  <c r="CU77" i="1"/>
  <c r="EG17" i="1"/>
  <c r="DZ17" i="1" s="1"/>
  <c r="BL17" i="1" s="1"/>
  <c r="EF31" i="1"/>
  <c r="DY31" i="1" s="1"/>
  <c r="BK31" i="1" s="1"/>
  <c r="B10" i="1"/>
  <c r="CK10" i="1"/>
  <c r="AY10" i="1"/>
  <c r="CU21" i="1"/>
  <c r="BH46" i="1"/>
  <c r="DH46" i="1"/>
  <c r="DT46" i="1"/>
  <c r="DJ46" i="1"/>
  <c r="CQ46" i="1"/>
  <c r="DN46" i="1"/>
  <c r="EE114" i="1"/>
  <c r="DX114" i="1" s="1"/>
  <c r="BJ114" i="1" s="1"/>
  <c r="EH27" i="1"/>
  <c r="EA27" i="1" s="1"/>
  <c r="BM27" i="1" s="1"/>
  <c r="CM6" i="1"/>
  <c r="C6" i="1"/>
  <c r="DK71" i="1"/>
  <c r="DU71" i="1"/>
  <c r="DO71" i="1"/>
  <c r="DI71" i="1"/>
  <c r="EF29" i="1"/>
  <c r="DY29" i="1" s="1"/>
  <c r="BK29" i="1" s="1"/>
  <c r="EI111" i="1"/>
  <c r="EB111" i="1" s="1"/>
  <c r="BN111" i="1" s="1"/>
  <c r="EF22" i="1"/>
  <c r="DY22" i="1" s="1"/>
  <c r="BK22" i="1" s="1"/>
  <c r="DI31" i="1"/>
  <c r="DK31" i="1"/>
  <c r="DO31" i="1"/>
  <c r="EG37" i="1"/>
  <c r="DZ37" i="1" s="1"/>
  <c r="BL37" i="1" s="1"/>
  <c r="EF25" i="1"/>
  <c r="DY25" i="1" s="1"/>
  <c r="BK25" i="1" s="1"/>
  <c r="EG128" i="1"/>
  <c r="DZ128" i="1" s="1"/>
  <c r="BL128" i="1" s="1"/>
  <c r="EF104" i="1"/>
  <c r="DY104" i="1" s="1"/>
  <c r="BK104" i="1" s="1"/>
  <c r="DN70" i="1"/>
  <c r="BH70" i="1"/>
  <c r="BI70" i="1" s="1"/>
  <c r="DJ70" i="1"/>
  <c r="CQ70" i="1"/>
  <c r="DH70" i="1"/>
  <c r="DT70" i="1"/>
  <c r="DU23" i="1"/>
  <c r="EF95" i="1"/>
  <c r="DY95" i="1" s="1"/>
  <c r="BK95" i="1" s="1"/>
  <c r="CS76" i="1"/>
  <c r="BZ76" i="1"/>
  <c r="EE121" i="1"/>
  <c r="DX121" i="1" s="1"/>
  <c r="BJ121" i="1" s="1"/>
  <c r="BH38" i="1"/>
  <c r="DT38" i="1"/>
  <c r="CQ38" i="1"/>
  <c r="DN79" i="1"/>
  <c r="CQ79" i="1"/>
  <c r="DT79" i="1"/>
  <c r="BH79" i="1"/>
  <c r="DH79" i="1"/>
  <c r="BZ148" i="1"/>
  <c r="CS148" i="1"/>
  <c r="CH44" i="1"/>
  <c r="BZ141" i="1"/>
  <c r="CS141" i="1"/>
  <c r="EF153" i="1"/>
  <c r="DY153" i="1" s="1"/>
  <c r="BK153" i="1" s="1"/>
  <c r="EH23" i="1"/>
  <c r="EA23" i="1" s="1"/>
  <c r="BM23" i="1" s="1"/>
  <c r="EE129" i="1"/>
  <c r="DX129" i="1" s="1"/>
  <c r="BJ129" i="1" s="1"/>
  <c r="EH19" i="1"/>
  <c r="EA19" i="1" s="1"/>
  <c r="BM19" i="1" s="1"/>
  <c r="CU4" i="1"/>
  <c r="BE3" i="1"/>
  <c r="EH7" i="1"/>
  <c r="EA7" i="1" s="1"/>
  <c r="BM7" i="1" s="1"/>
  <c r="BZ166" i="1"/>
  <c r="CS166" i="1"/>
  <c r="EJ20" i="1"/>
  <c r="EC20" i="1" s="1"/>
  <c r="BO20" i="1" s="1"/>
  <c r="EF130" i="1"/>
  <c r="DY130" i="1" s="1"/>
  <c r="BK130" i="1" s="1"/>
  <c r="EH20" i="1"/>
  <c r="EA20" i="1" s="1"/>
  <c r="BM20" i="1" s="1"/>
  <c r="EF114" i="1"/>
  <c r="DY114" i="1" s="1"/>
  <c r="BK114" i="1" s="1"/>
  <c r="DT187" i="1"/>
  <c r="DJ187" i="1"/>
  <c r="DN187" i="1"/>
  <c r="DV187" i="1" s="1"/>
  <c r="BH187" i="1"/>
  <c r="DH187" i="1"/>
  <c r="CQ187" i="1"/>
  <c r="CK144" i="1"/>
  <c r="CS149" i="1"/>
  <c r="BZ149" i="1"/>
  <c r="CK171" i="1"/>
  <c r="EJ17" i="1"/>
  <c r="EC17" i="1" s="1"/>
  <c r="BO17" i="1" s="1"/>
  <c r="DN179" i="1"/>
  <c r="DV179" i="1" s="1"/>
  <c r="CQ179" i="1"/>
  <c r="DH179" i="1"/>
  <c r="DT179" i="1"/>
  <c r="DJ179" i="1"/>
  <c r="BH179" i="1"/>
  <c r="BX179" i="1"/>
  <c r="CK175" i="1"/>
  <c r="DT151" i="1"/>
  <c r="BH151" i="1"/>
  <c r="CQ151" i="1"/>
  <c r="DN151" i="1"/>
  <c r="DH151" i="1"/>
  <c r="DJ151" i="1"/>
  <c r="EG20" i="1"/>
  <c r="DZ20" i="1" s="1"/>
  <c r="BL20" i="1" s="1"/>
  <c r="CM27" i="1"/>
  <c r="C27" i="1"/>
  <c r="EG89" i="1"/>
  <c r="DZ89" i="1" s="1"/>
  <c r="BL89" i="1" s="1"/>
  <c r="DT20" i="1"/>
  <c r="BH20" i="1"/>
  <c r="CQ20" i="1"/>
  <c r="AY25" i="1"/>
  <c r="B25" i="1"/>
  <c r="CK25" i="1"/>
  <c r="CM77" i="1"/>
  <c r="BS77" i="1"/>
  <c r="C77" i="1"/>
  <c r="EH119" i="1"/>
  <c r="EA119" i="1" s="1"/>
  <c r="BM119" i="1" s="1"/>
  <c r="EF108" i="1"/>
  <c r="DY108" i="1" s="1"/>
  <c r="BK108" i="1" s="1"/>
  <c r="DT29" i="1"/>
  <c r="CQ29" i="1"/>
  <c r="BH29" i="1"/>
  <c r="EJ120" i="1"/>
  <c r="EC120" i="1" s="1"/>
  <c r="BO120" i="1" s="1"/>
  <c r="EF63" i="1"/>
  <c r="DY63" i="1" s="1"/>
  <c r="BK63" i="1" s="1"/>
  <c r="DT19" i="1"/>
  <c r="BH19" i="1"/>
  <c r="CQ19" i="1"/>
  <c r="EE19" i="1"/>
  <c r="DX19" i="1" s="1"/>
  <c r="BJ19" i="1" s="1"/>
  <c r="EJ105" i="1"/>
  <c r="EC105" i="1" s="1"/>
  <c r="BO105" i="1" s="1"/>
  <c r="EG121" i="1"/>
  <c r="DZ121" i="1" s="1"/>
  <c r="BL121" i="1" s="1"/>
  <c r="BS47" i="1"/>
  <c r="CM47" i="1"/>
  <c r="C47" i="1"/>
  <c r="BZ57" i="1"/>
  <c r="CA57" i="1" s="1"/>
  <c r="CS57" i="1"/>
  <c r="AY75" i="1"/>
  <c r="B75" i="1"/>
  <c r="CK75" i="1"/>
  <c r="CO173" i="1"/>
  <c r="EF96" i="1"/>
  <c r="DY96" i="1" s="1"/>
  <c r="BK96" i="1" s="1"/>
  <c r="EI38" i="1"/>
  <c r="EB38" i="1" s="1"/>
  <c r="BN38" i="1" s="1"/>
  <c r="EI21" i="1"/>
  <c r="EB21" i="1" s="1"/>
  <c r="BN21" i="1" s="1"/>
  <c r="CU30" i="1"/>
  <c r="DT28" i="1"/>
  <c r="BH28" i="1"/>
  <c r="CQ28" i="1"/>
  <c r="EE37" i="1"/>
  <c r="DX37" i="1" s="1"/>
  <c r="BJ37" i="1" s="1"/>
  <c r="EH114" i="1"/>
  <c r="EA114" i="1" s="1"/>
  <c r="BM114" i="1" s="1"/>
  <c r="EF93" i="1"/>
  <c r="DY93" i="1" s="1"/>
  <c r="BK93" i="1" s="1"/>
  <c r="AY29" i="1"/>
  <c r="B29" i="1"/>
  <c r="CK29" i="1"/>
  <c r="AY17" i="1"/>
  <c r="B17" i="1"/>
  <c r="CK17" i="1"/>
  <c r="EI130" i="1"/>
  <c r="EB130" i="1" s="1"/>
  <c r="BN130" i="1" s="1"/>
  <c r="DU73" i="1"/>
  <c r="DK73" i="1"/>
  <c r="DO73" i="1"/>
  <c r="DI73" i="1"/>
  <c r="EF21" i="1"/>
  <c r="DY21" i="1" s="1"/>
  <c r="BK21" i="1" s="1"/>
  <c r="EF59" i="1"/>
  <c r="DY59" i="1" s="1"/>
  <c r="BK59" i="1" s="1"/>
  <c r="EJ90" i="1"/>
  <c r="EC90" i="1" s="1"/>
  <c r="BO90" i="1" s="1"/>
  <c r="DO77" i="1"/>
  <c r="DK77" i="1"/>
  <c r="DI77" i="1"/>
  <c r="DU77" i="1"/>
  <c r="DI74" i="1"/>
  <c r="DO74" i="1"/>
  <c r="DU74" i="1"/>
  <c r="DK74" i="1"/>
  <c r="EG34" i="1"/>
  <c r="DZ34" i="1" s="1"/>
  <c r="BL34" i="1" s="1"/>
  <c r="CU13" i="1"/>
  <c r="EI22" i="1"/>
  <c r="EB22" i="1" s="1"/>
  <c r="BN22" i="1" s="1"/>
  <c r="CO11" i="1"/>
  <c r="D11" i="1"/>
  <c r="CS9" i="1"/>
  <c r="EE117" i="1"/>
  <c r="DX117" i="1" s="1"/>
  <c r="BJ117" i="1" s="1"/>
  <c r="EI24" i="1"/>
  <c r="EB24" i="1" s="1"/>
  <c r="BN24" i="1" s="1"/>
  <c r="EL3" i="1"/>
  <c r="EE4" i="1"/>
  <c r="DX4" i="1" s="1"/>
  <c r="BJ4" i="1" s="1"/>
  <c r="EG92" i="1"/>
  <c r="DZ92" i="1" s="1"/>
  <c r="BL92" i="1" s="1"/>
  <c r="EJ124" i="1"/>
  <c r="EC124" i="1" s="1"/>
  <c r="BO124" i="1" s="1"/>
  <c r="CM12" i="1"/>
  <c r="C12" i="1"/>
  <c r="DU26" i="1"/>
  <c r="CK30" i="1"/>
  <c r="B30" i="1"/>
  <c r="AY30" i="1"/>
  <c r="EF30" i="1"/>
  <c r="DY30" i="1" s="1"/>
  <c r="BK30" i="1" s="1"/>
  <c r="EJ130" i="1"/>
  <c r="EC130" i="1" s="1"/>
  <c r="BO130" i="1" s="1"/>
  <c r="EE17" i="1"/>
  <c r="DX17" i="1" s="1"/>
  <c r="BJ17" i="1" s="1"/>
  <c r="EE64" i="1"/>
  <c r="DX64" i="1" s="1"/>
  <c r="BJ64" i="1" s="1"/>
  <c r="EF23" i="1"/>
  <c r="DY23" i="1" s="1"/>
  <c r="BK23" i="1" s="1"/>
  <c r="C11" i="1"/>
  <c r="CM11" i="1"/>
  <c r="DH27" i="1"/>
  <c r="DJ27" i="1"/>
  <c r="DN27" i="1"/>
  <c r="EE77" i="1"/>
  <c r="DX77" i="1" s="1"/>
  <c r="BJ77" i="1" s="1"/>
  <c r="CO32" i="1"/>
  <c r="D32" i="1"/>
  <c r="EJ108" i="1"/>
  <c r="EC108" i="1" s="1"/>
  <c r="BO108" i="1" s="1"/>
  <c r="EI7" i="1"/>
  <c r="EB7" i="1" s="1"/>
  <c r="BN7" i="1" s="1"/>
  <c r="DT35" i="1"/>
  <c r="BH35" i="1"/>
  <c r="CQ35" i="1"/>
  <c r="DN75" i="1"/>
  <c r="DT75" i="1"/>
  <c r="DH75" i="1"/>
  <c r="CQ75" i="1"/>
  <c r="DJ75" i="1"/>
  <c r="BH75" i="1"/>
  <c r="EI119" i="1"/>
  <c r="EB119" i="1" s="1"/>
  <c r="BN119" i="1" s="1"/>
  <c r="EE21" i="1"/>
  <c r="DX21" i="1" s="1"/>
  <c r="BJ21" i="1" s="1"/>
  <c r="DI57" i="1"/>
  <c r="DO57" i="1"/>
  <c r="DU57" i="1"/>
  <c r="CO23" i="1"/>
  <c r="D23" i="1"/>
  <c r="CK5" i="1"/>
  <c r="B5" i="1"/>
  <c r="AY5" i="1"/>
  <c r="CM38" i="1"/>
  <c r="C38" i="1"/>
  <c r="EI97" i="1"/>
  <c r="EB97" i="1" s="1"/>
  <c r="BN97" i="1" s="1"/>
  <c r="EG38" i="1"/>
  <c r="DZ38" i="1" s="1"/>
  <c r="BL38" i="1" s="1"/>
  <c r="DT78" i="1"/>
  <c r="BH78" i="1"/>
  <c r="CQ78" i="1"/>
  <c r="DJ78" i="1"/>
  <c r="DH78" i="1"/>
  <c r="DN78" i="1"/>
  <c r="CE3" i="1"/>
  <c r="B32" i="1"/>
  <c r="AY32" i="1"/>
  <c r="CK32" i="1"/>
  <c r="EJ127" i="1"/>
  <c r="EC127" i="1" s="1"/>
  <c r="BO127" i="1" s="1"/>
  <c r="EG7" i="1"/>
  <c r="DZ7" i="1" s="1"/>
  <c r="BL7" i="1" s="1"/>
  <c r="C59" i="1"/>
  <c r="CM59" i="1"/>
  <c r="BS59" i="1"/>
  <c r="CH136" i="1"/>
  <c r="CO154" i="1"/>
  <c r="C15" i="1"/>
  <c r="CM15" i="1"/>
  <c r="EH126" i="1"/>
  <c r="EA126" i="1" s="1"/>
  <c r="BM126" i="1" s="1"/>
  <c r="CO180" i="1"/>
  <c r="CK137" i="1"/>
  <c r="EH5" i="1"/>
  <c r="EA5" i="1" s="1"/>
  <c r="BM5" i="1" s="1"/>
  <c r="EJ31" i="1"/>
  <c r="EC31" i="1" s="1"/>
  <c r="BO31" i="1" s="1"/>
  <c r="BZ180" i="1"/>
  <c r="CS180" i="1"/>
  <c r="CB73" i="1"/>
  <c r="CU73" i="1"/>
  <c r="CO145" i="1"/>
  <c r="DU184" i="1"/>
  <c r="DI184" i="1"/>
  <c r="DO184" i="1"/>
  <c r="DK184" i="1"/>
  <c r="BZ152" i="1"/>
  <c r="CS152" i="1"/>
  <c r="CM170" i="1"/>
  <c r="EF168" i="1"/>
  <c r="DY168" i="1" s="1"/>
  <c r="DU166" i="1"/>
  <c r="BH166" i="1"/>
  <c r="DI166" i="1"/>
  <c r="DL166" i="1" s="1"/>
  <c r="CQ166" i="1"/>
  <c r="DO166" i="1"/>
  <c r="CM184" i="1"/>
  <c r="CM171" i="1"/>
  <c r="DK157" i="1"/>
  <c r="DO157" i="1"/>
  <c r="DI157" i="1"/>
  <c r="DU157" i="1"/>
  <c r="CU63" i="1"/>
  <c r="CB63" i="1"/>
  <c r="CC64" i="1" s="1"/>
  <c r="EF127" i="1"/>
  <c r="DY127" i="1" s="1"/>
  <c r="BK127" i="1" s="1"/>
  <c r="DI154" i="1"/>
  <c r="DK154" i="1"/>
  <c r="DO154" i="1"/>
  <c r="DU154" i="1"/>
  <c r="CS138" i="1"/>
  <c r="BZ138" i="1"/>
  <c r="CM181" i="1"/>
  <c r="CM166" i="1"/>
  <c r="CK176" i="1"/>
  <c r="CD136" i="1"/>
  <c r="CK154" i="1"/>
  <c r="EF185" i="1"/>
  <c r="DY185" i="1" s="1"/>
  <c r="BK185" i="1" s="1"/>
  <c r="DH155" i="1"/>
  <c r="DN155" i="1"/>
  <c r="DT155" i="1"/>
  <c r="BH155" i="1"/>
  <c r="DJ155" i="1"/>
  <c r="CQ155" i="1"/>
  <c r="EI5" i="1"/>
  <c r="EB5" i="1" s="1"/>
  <c r="BN5" i="1" s="1"/>
  <c r="EE173" i="1"/>
  <c r="DX173" i="1" s="1"/>
  <c r="BJ173" i="1" s="1"/>
  <c r="CK145" i="1"/>
  <c r="AV44" i="1"/>
  <c r="BZ187" i="1"/>
  <c r="CS187" i="1"/>
  <c r="DU187" i="1"/>
  <c r="DK187" i="1"/>
  <c r="DO187" i="1"/>
  <c r="DI187" i="1"/>
  <c r="CS184" i="1"/>
  <c r="BZ184" i="1"/>
  <c r="D76" i="1"/>
  <c r="CO76" i="1"/>
  <c r="BU76" i="1"/>
  <c r="EE79" i="1"/>
  <c r="DX79" i="1" s="1"/>
  <c r="BJ79" i="1" s="1"/>
  <c r="DI146" i="1"/>
  <c r="DK146" i="1"/>
  <c r="DU146" i="1"/>
  <c r="DO146" i="1"/>
  <c r="CO187" i="1"/>
  <c r="CK138" i="1"/>
  <c r="DU179" i="1"/>
  <c r="DK179" i="1"/>
  <c r="DI179" i="1"/>
  <c r="DO179" i="1"/>
  <c r="BH161" i="1"/>
  <c r="DO161" i="1"/>
  <c r="DU161" i="1"/>
  <c r="CQ161" i="1"/>
  <c r="DK161" i="1"/>
  <c r="DQ161" i="1" s="1"/>
  <c r="DI161" i="1"/>
  <c r="DL161" i="1" s="1"/>
  <c r="DH140" i="1"/>
  <c r="CQ140" i="1"/>
  <c r="DN140" i="1"/>
  <c r="BX140" i="1"/>
  <c r="BH140" i="1"/>
  <c r="DJ140" i="1"/>
  <c r="DT140" i="1"/>
  <c r="CO147" i="1"/>
  <c r="CO182" i="1"/>
  <c r="CO148" i="1"/>
  <c r="EI4" i="1"/>
  <c r="EB4" i="1" s="1"/>
  <c r="BN4" i="1" s="1"/>
  <c r="EP3" i="1"/>
  <c r="EH24" i="1"/>
  <c r="EA24" i="1" s="1"/>
  <c r="BM24" i="1" s="1"/>
  <c r="EF12" i="1"/>
  <c r="DY12" i="1" s="1"/>
  <c r="BK12" i="1" s="1"/>
  <c r="DI149" i="1"/>
  <c r="DO149" i="1"/>
  <c r="DU149" i="1"/>
  <c r="DK149" i="1"/>
  <c r="EE175" i="1"/>
  <c r="DX175" i="1" s="1"/>
  <c r="BJ175" i="1" s="1"/>
  <c r="DN172" i="1"/>
  <c r="DV172" i="1" s="1"/>
  <c r="DJ172" i="1"/>
  <c r="CQ172" i="1"/>
  <c r="DH172" i="1"/>
  <c r="DT172" i="1"/>
  <c r="BH172" i="1"/>
  <c r="DK143" i="1"/>
  <c r="DO143" i="1"/>
  <c r="DI143" i="1"/>
  <c r="DU143" i="1"/>
  <c r="CO166" i="1"/>
  <c r="CK177" i="1"/>
  <c r="BH153" i="1"/>
  <c r="DJ153" i="1"/>
  <c r="DT153" i="1"/>
  <c r="DH153" i="1"/>
  <c r="DN153" i="1"/>
  <c r="CQ153" i="1"/>
  <c r="CS181" i="1"/>
  <c r="BZ181" i="1"/>
  <c r="DK138" i="1"/>
  <c r="DU138" i="1"/>
  <c r="DO138" i="1"/>
  <c r="DW138" i="1" s="1"/>
  <c r="DI138" i="1"/>
  <c r="EE90" i="1"/>
  <c r="DX90" i="1" s="1"/>
  <c r="BJ90" i="1" s="1"/>
  <c r="CO186" i="1"/>
  <c r="BH149" i="1"/>
  <c r="DN149" i="1"/>
  <c r="DJ149" i="1"/>
  <c r="CQ149" i="1"/>
  <c r="DT149" i="1"/>
  <c r="DH149" i="1"/>
  <c r="EF120" i="1"/>
  <c r="DY120" i="1" s="1"/>
  <c r="CM150" i="1"/>
  <c r="EE171" i="1"/>
  <c r="DX171" i="1" s="1"/>
  <c r="BJ171" i="1" s="1"/>
  <c r="EF111" i="1"/>
  <c r="DY111" i="1" s="1"/>
  <c r="BK111" i="1" s="1"/>
  <c r="DO144" i="1"/>
  <c r="DI144" i="1"/>
  <c r="DU144" i="1"/>
  <c r="DK144" i="1"/>
  <c r="BZ151" i="1"/>
  <c r="CS151" i="1"/>
  <c r="EF173" i="1"/>
  <c r="DY173" i="1" s="1"/>
  <c r="BK173" i="1" s="1"/>
  <c r="CK187" i="1"/>
  <c r="EJ21" i="1"/>
  <c r="EC21" i="1" s="1"/>
  <c r="BO21" i="1" s="1"/>
  <c r="DN144" i="1"/>
  <c r="DT144" i="1"/>
  <c r="DJ144" i="1"/>
  <c r="CQ144" i="1"/>
  <c r="BH144" i="1"/>
  <c r="BX144" i="1"/>
  <c r="DH144" i="1"/>
  <c r="BF3" i="1"/>
  <c r="CK169" i="1"/>
  <c r="EH128" i="1"/>
  <c r="EA128" i="1" s="1"/>
  <c r="BM128" i="1" s="1"/>
  <c r="EE169" i="1"/>
  <c r="DX169" i="1" s="1"/>
  <c r="BJ169" i="1" s="1"/>
  <c r="DI137" i="1"/>
  <c r="BB136" i="1"/>
  <c r="DO137" i="1"/>
  <c r="BH137" i="1"/>
  <c r="DK137" i="1"/>
  <c r="DU137" i="1"/>
  <c r="CQ137" i="1"/>
  <c r="BX137" i="1"/>
  <c r="CQ188" i="1"/>
  <c r="DN188" i="1"/>
  <c r="DV188" i="1" s="1"/>
  <c r="DT188" i="1"/>
  <c r="DH188" i="1"/>
  <c r="DJ188" i="1"/>
  <c r="BH188" i="1"/>
  <c r="BZ147" i="1"/>
  <c r="CS147" i="1"/>
  <c r="EF160" i="1"/>
  <c r="DY160" i="1" s="1"/>
  <c r="BK160" i="1" s="1"/>
  <c r="DJ158" i="1"/>
  <c r="CQ158" i="1"/>
  <c r="DN158" i="1"/>
  <c r="DV158" i="1" s="1"/>
  <c r="DT158" i="1"/>
  <c r="DH158" i="1"/>
  <c r="BH158" i="1"/>
  <c r="BZ186" i="1"/>
  <c r="CS186" i="1"/>
  <c r="D46" i="1"/>
  <c r="BU46" i="1"/>
  <c r="CO46" i="1"/>
  <c r="EG114" i="1"/>
  <c r="DZ114" i="1" s="1"/>
  <c r="BL114" i="1" s="1"/>
  <c r="EG111" i="1"/>
  <c r="DZ111" i="1" s="1"/>
  <c r="BL111" i="1" s="1"/>
  <c r="CM158" i="1"/>
  <c r="EE107" i="1"/>
  <c r="DX107" i="1" s="1"/>
  <c r="BJ107" i="1" s="1"/>
  <c r="EO84" i="1"/>
  <c r="EH85" i="1"/>
  <c r="EA85" i="1" s="1"/>
  <c r="BM85" i="1" s="1"/>
  <c r="BZ157" i="1"/>
  <c r="CS157" i="1"/>
  <c r="EH97" i="1"/>
  <c r="EA97" i="1" s="1"/>
  <c r="BM97" i="1" s="1"/>
  <c r="CU20" i="1"/>
  <c r="CB47" i="1"/>
  <c r="CU47" i="1"/>
  <c r="EE99" i="1"/>
  <c r="DX99" i="1" s="1"/>
  <c r="EP84" i="1"/>
  <c r="EI85" i="1"/>
  <c r="EB85" i="1" s="1"/>
  <c r="BN85" i="1" s="1"/>
  <c r="EE94" i="1"/>
  <c r="DX94" i="1" s="1"/>
  <c r="CK180" i="1"/>
  <c r="EF117" i="1"/>
  <c r="DY117" i="1" s="1"/>
  <c r="BK117" i="1" s="1"/>
  <c r="DH37" i="1"/>
  <c r="DJ37" i="1"/>
  <c r="DN37" i="1"/>
  <c r="DO23" i="1"/>
  <c r="DI23" i="1"/>
  <c r="DK23" i="1"/>
  <c r="DH14" i="1"/>
  <c r="DN14" i="1"/>
  <c r="DJ14" i="1"/>
  <c r="DU36" i="1"/>
  <c r="EJ88" i="1"/>
  <c r="EC88" i="1" s="1"/>
  <c r="BO88" i="1" s="1"/>
  <c r="EH88" i="1"/>
  <c r="EA88" i="1" s="1"/>
  <c r="BM88" i="1" s="1"/>
  <c r="EG108" i="1"/>
  <c r="DZ108" i="1" s="1"/>
  <c r="BL108" i="1" s="1"/>
  <c r="EG99" i="1"/>
  <c r="DZ99" i="1" s="1"/>
  <c r="BL99" i="1" s="1"/>
  <c r="CM157" i="1"/>
  <c r="BX180" i="1"/>
  <c r="BY180" i="1" s="1"/>
  <c r="DH180" i="1"/>
  <c r="DT180" i="1"/>
  <c r="DJ180" i="1"/>
  <c r="BH180" i="1"/>
  <c r="DN180" i="1"/>
  <c r="DV180" i="1" s="1"/>
  <c r="CQ180" i="1"/>
  <c r="DH4" i="1"/>
  <c r="DJ4" i="1"/>
  <c r="DA3" i="1"/>
  <c r="DN4" i="1"/>
  <c r="BH16" i="1"/>
  <c r="DT16" i="1"/>
  <c r="CQ16" i="1"/>
  <c r="DH57" i="1"/>
  <c r="BH57" i="1"/>
  <c r="BI57" i="1" s="1"/>
  <c r="DT57" i="1"/>
  <c r="CQ57" i="1"/>
  <c r="DN57" i="1"/>
  <c r="DJ57" i="1"/>
  <c r="CU31" i="1"/>
  <c r="DO78" i="1"/>
  <c r="DU78" i="1"/>
  <c r="DI78" i="1"/>
  <c r="DK78" i="1"/>
  <c r="EI89" i="1"/>
  <c r="EB89" i="1" s="1"/>
  <c r="BN89" i="1" s="1"/>
  <c r="EE95" i="1"/>
  <c r="DX95" i="1" s="1"/>
  <c r="BJ95" i="1" s="1"/>
  <c r="EG113" i="1"/>
  <c r="DZ113" i="1" s="1"/>
  <c r="BL113" i="1" s="1"/>
  <c r="EG124" i="1"/>
  <c r="DZ124" i="1" s="1"/>
  <c r="BL124" i="1" s="1"/>
  <c r="DH16" i="1"/>
  <c r="DN16" i="1"/>
  <c r="DJ16" i="1"/>
  <c r="DO24" i="1"/>
  <c r="DI24" i="1"/>
  <c r="DK24" i="1"/>
  <c r="EG90" i="1"/>
  <c r="DZ90" i="1" s="1"/>
  <c r="BL90" i="1" s="1"/>
  <c r="CQ18" i="1"/>
  <c r="BH18" i="1"/>
  <c r="DT18" i="1"/>
  <c r="EJ129" i="1"/>
  <c r="EC129" i="1" s="1"/>
  <c r="BO129" i="1" s="1"/>
  <c r="DJ7" i="1"/>
  <c r="DN7" i="1"/>
  <c r="DH7" i="1"/>
  <c r="DU38" i="1"/>
  <c r="CS75" i="1"/>
  <c r="BZ75" i="1"/>
  <c r="EE24" i="1"/>
  <c r="DX24" i="1" s="1"/>
  <c r="BJ24" i="1" s="1"/>
  <c r="EF36" i="1"/>
  <c r="DY36" i="1" s="1"/>
  <c r="BK36" i="1" s="1"/>
  <c r="DN60" i="1"/>
  <c r="DH60" i="1"/>
  <c r="BH60" i="1"/>
  <c r="DT60" i="1"/>
  <c r="CQ60" i="1"/>
  <c r="EI110" i="1"/>
  <c r="EB110" i="1" s="1"/>
  <c r="BN110" i="1" s="1"/>
  <c r="BS76" i="1"/>
  <c r="CM76" i="1"/>
  <c r="C76" i="1"/>
  <c r="EJ126" i="1"/>
  <c r="EC126" i="1" s="1"/>
  <c r="BO126" i="1" s="1"/>
  <c r="D9" i="1"/>
  <c r="CO9" i="1"/>
  <c r="AY20" i="1"/>
  <c r="B20" i="1"/>
  <c r="CK20" i="1"/>
  <c r="AY61" i="1"/>
  <c r="B61" i="1"/>
  <c r="CK61" i="1"/>
  <c r="EE46" i="1"/>
  <c r="DX46" i="1" s="1"/>
  <c r="BJ46" i="1" s="1"/>
  <c r="CU23" i="1"/>
  <c r="CK72" i="1"/>
  <c r="B72" i="1"/>
  <c r="AY72" i="1"/>
  <c r="B28" i="1"/>
  <c r="CK28" i="1"/>
  <c r="AY28" i="1"/>
  <c r="DU37" i="1"/>
  <c r="EE76" i="1"/>
  <c r="DX76" i="1" s="1"/>
  <c r="BJ76" i="1" s="1"/>
  <c r="B18" i="1"/>
  <c r="AY18" i="1"/>
  <c r="CK18" i="1"/>
  <c r="CQ22" i="1"/>
  <c r="BH22" i="1"/>
  <c r="DT22" i="1"/>
  <c r="EE74" i="1"/>
  <c r="DX74" i="1" s="1"/>
  <c r="BJ74" i="1" s="1"/>
  <c r="EI27" i="1"/>
  <c r="EB27" i="1" s="1"/>
  <c r="BN27" i="1" s="1"/>
  <c r="EI113" i="1"/>
  <c r="EB113" i="1" s="1"/>
  <c r="BN113" i="1" s="1"/>
  <c r="CO8" i="1"/>
  <c r="D8" i="1"/>
  <c r="EI120" i="1"/>
  <c r="EB120" i="1" s="1"/>
  <c r="BN120" i="1" s="1"/>
  <c r="DN63" i="1"/>
  <c r="BH63" i="1"/>
  <c r="BI64" i="1" s="1"/>
  <c r="DT63" i="1"/>
  <c r="DH63" i="1"/>
  <c r="CQ63" i="1"/>
  <c r="EF24" i="1"/>
  <c r="DY24" i="1" s="1"/>
  <c r="BK24" i="1" s="1"/>
  <c r="EH105" i="1"/>
  <c r="EA105" i="1" s="1"/>
  <c r="BM105" i="1" s="1"/>
  <c r="DU24" i="1"/>
  <c r="CU35" i="1"/>
  <c r="EJ121" i="1"/>
  <c r="EC121" i="1" s="1"/>
  <c r="BO121" i="1" s="1"/>
  <c r="BH26" i="1"/>
  <c r="CQ26" i="1"/>
  <c r="DT26" i="1"/>
  <c r="DU31" i="1"/>
  <c r="AY45" i="1"/>
  <c r="CK45" i="1"/>
  <c r="B45" i="1"/>
  <c r="AS44" i="1"/>
  <c r="EF77" i="1"/>
  <c r="DY77" i="1" s="1"/>
  <c r="BK77" i="1" s="1"/>
  <c r="DH59" i="1"/>
  <c r="DJ59" i="1"/>
  <c r="DN59" i="1"/>
  <c r="BH59" i="1"/>
  <c r="CQ59" i="1"/>
  <c r="DT59" i="1"/>
  <c r="EE14" i="1"/>
  <c r="DX14" i="1" s="1"/>
  <c r="BJ14" i="1" s="1"/>
  <c r="EI100" i="1"/>
  <c r="EB100" i="1" s="1"/>
  <c r="BN100" i="1" s="1"/>
  <c r="CQ13" i="1"/>
  <c r="BH13" i="1"/>
  <c r="DT13" i="1"/>
  <c r="EF112" i="1"/>
  <c r="DY112" i="1" s="1"/>
  <c r="BK112" i="1" s="1"/>
  <c r="CQ7" i="1"/>
  <c r="DT7" i="1"/>
  <c r="BH7" i="1"/>
  <c r="CO62" i="1"/>
  <c r="D62" i="1"/>
  <c r="BU62" i="1"/>
  <c r="D34" i="1"/>
  <c r="CO34" i="1"/>
  <c r="CS23" i="1"/>
  <c r="EH127" i="1"/>
  <c r="EA127" i="1" s="1"/>
  <c r="BM127" i="1" s="1"/>
  <c r="DJ28" i="1"/>
  <c r="DN28" i="1"/>
  <c r="DH28" i="1"/>
  <c r="BH21" i="1"/>
  <c r="CQ21" i="1"/>
  <c r="DT21" i="1"/>
  <c r="CO12" i="1"/>
  <c r="D12" i="1"/>
  <c r="CU7" i="1"/>
  <c r="EF32" i="1"/>
  <c r="DY32" i="1" s="1"/>
  <c r="BK32" i="1" s="1"/>
  <c r="EE34" i="1"/>
  <c r="DX34" i="1" s="1"/>
  <c r="BJ34" i="1" s="1"/>
  <c r="EF99" i="1"/>
  <c r="DY99" i="1" s="1"/>
  <c r="BK99" i="1" s="1"/>
  <c r="DJ24" i="1"/>
  <c r="DN24" i="1"/>
  <c r="DH24" i="1"/>
  <c r="DH9" i="1"/>
  <c r="DJ9" i="1"/>
  <c r="DN9" i="1"/>
  <c r="EE15" i="1"/>
  <c r="DX15" i="1" s="1"/>
  <c r="BJ15" i="1" s="1"/>
  <c r="CM30" i="1"/>
  <c r="C30" i="1"/>
  <c r="DO29" i="1"/>
  <c r="DK29" i="1"/>
  <c r="DI29" i="1"/>
  <c r="C28" i="1"/>
  <c r="CM28" i="1"/>
  <c r="DU32" i="1"/>
  <c r="EE115" i="1"/>
  <c r="DX115" i="1" s="1"/>
  <c r="BJ115" i="1" s="1"/>
  <c r="EE18" i="1"/>
  <c r="DX18" i="1" s="1"/>
  <c r="BJ18" i="1" s="1"/>
  <c r="EF72" i="1"/>
  <c r="DY72" i="1" s="1"/>
  <c r="BK72" i="1" s="1"/>
  <c r="EG22" i="1"/>
  <c r="DZ22" i="1" s="1"/>
  <c r="BL22" i="1" s="1"/>
  <c r="CS60" i="1"/>
  <c r="BZ60" i="1"/>
  <c r="CM31" i="1"/>
  <c r="C31" i="1"/>
  <c r="DU60" i="1"/>
  <c r="DK60" i="1"/>
  <c r="DI60" i="1"/>
  <c r="DO60" i="1"/>
  <c r="EG29" i="1"/>
  <c r="DZ29" i="1" s="1"/>
  <c r="BL29" i="1" s="1"/>
  <c r="EH31" i="1"/>
  <c r="EA31" i="1" s="1"/>
  <c r="BM31" i="1" s="1"/>
  <c r="EF176" i="1"/>
  <c r="DY176" i="1" s="1"/>
  <c r="BK176" i="1" s="1"/>
  <c r="CS31" i="1"/>
  <c r="CM17" i="1"/>
  <c r="C17" i="1"/>
  <c r="EJ122" i="1"/>
  <c r="EC122" i="1" s="1"/>
  <c r="BO122" i="1" s="1"/>
  <c r="C61" i="1"/>
  <c r="CM61" i="1"/>
  <c r="BS61" i="1"/>
  <c r="DI34" i="1"/>
  <c r="DO34" i="1"/>
  <c r="DK34" i="1"/>
  <c r="DS34" i="1" s="1"/>
  <c r="EI17" i="1"/>
  <c r="EB17" i="1" s="1"/>
  <c r="BN17" i="1" s="1"/>
  <c r="EJ6" i="1"/>
  <c r="EC6" i="1" s="1"/>
  <c r="BO6" i="1" s="1"/>
  <c r="EE28" i="1"/>
  <c r="DX28" i="1" s="1"/>
  <c r="BJ28" i="1" s="1"/>
  <c r="EE120" i="1"/>
  <c r="DX120" i="1" s="1"/>
  <c r="BJ120" i="1" s="1"/>
  <c r="EF35" i="1"/>
  <c r="DY35" i="1" s="1"/>
  <c r="BK35" i="1" s="1"/>
  <c r="CO25" i="1"/>
  <c r="D25" i="1"/>
  <c r="CM46" i="1"/>
  <c r="BS46" i="1"/>
  <c r="C46" i="1"/>
  <c r="DN21" i="1"/>
  <c r="DJ21" i="1"/>
  <c r="DH21" i="1"/>
  <c r="B12" i="1"/>
  <c r="AY12" i="1"/>
  <c r="CK12" i="1"/>
  <c r="EJ95" i="1"/>
  <c r="EC95" i="1" s="1"/>
  <c r="BO95" i="1" s="1"/>
  <c r="EI109" i="1"/>
  <c r="EB109" i="1" s="1"/>
  <c r="BN109" i="1" s="1"/>
  <c r="D29" i="1"/>
  <c r="CO29" i="1"/>
  <c r="EJ89" i="1"/>
  <c r="EC89" i="1" s="1"/>
  <c r="BO89" i="1" s="1"/>
  <c r="D17" i="1"/>
  <c r="CO17" i="1"/>
  <c r="EI123" i="1"/>
  <c r="EB123" i="1" s="1"/>
  <c r="BN123" i="1" s="1"/>
  <c r="CS37" i="1"/>
  <c r="EG91" i="1"/>
  <c r="DZ91" i="1" s="1"/>
  <c r="BL91" i="1" s="1"/>
  <c r="D16" i="1"/>
  <c r="CO16" i="1"/>
  <c r="EI95" i="1"/>
  <c r="EB95" i="1" s="1"/>
  <c r="BN95" i="1" s="1"/>
  <c r="CS34" i="1"/>
  <c r="EE13" i="1"/>
  <c r="DX13" i="1" s="1"/>
  <c r="BJ13" i="1" s="1"/>
  <c r="EE63" i="1"/>
  <c r="DX63" i="1" s="1"/>
  <c r="BJ63" i="1" s="1"/>
  <c r="EI26" i="1"/>
  <c r="EB26" i="1" s="1"/>
  <c r="BN26" i="1" s="1"/>
  <c r="CK71" i="1"/>
  <c r="B71" i="1"/>
  <c r="AY71" i="1"/>
  <c r="EI19" i="1"/>
  <c r="EB19" i="1" s="1"/>
  <c r="BN19" i="1" s="1"/>
  <c r="CU76" i="1"/>
  <c r="CB76" i="1"/>
  <c r="EH112" i="1"/>
  <c r="EA112" i="1" s="1"/>
  <c r="BM112" i="1" s="1"/>
  <c r="B60" i="1"/>
  <c r="CK60" i="1"/>
  <c r="AY60" i="1"/>
  <c r="C16" i="1"/>
  <c r="CM16" i="1"/>
  <c r="CS19" i="1"/>
  <c r="C19" i="1"/>
  <c r="CM19" i="1"/>
  <c r="CK74" i="1"/>
  <c r="AY74" i="1"/>
  <c r="B74" i="1"/>
  <c r="CU19" i="1"/>
  <c r="B4" i="1"/>
  <c r="CK4" i="1"/>
  <c r="AS3" i="1"/>
  <c r="AY4" i="1"/>
  <c r="CO156" i="1"/>
  <c r="CS59" i="1"/>
  <c r="BZ59" i="1"/>
  <c r="CK62" i="1"/>
  <c r="B62" i="1"/>
  <c r="AY62" i="1"/>
  <c r="CM58" i="1"/>
  <c r="EF100" i="1"/>
  <c r="DY100" i="1" s="1"/>
  <c r="BK100" i="1" s="1"/>
  <c r="DO20" i="1"/>
  <c r="DK20" i="1"/>
  <c r="DI20" i="1"/>
  <c r="EG33" i="1"/>
  <c r="DZ33" i="1" s="1"/>
  <c r="BL33" i="1" s="1"/>
  <c r="EE32" i="1"/>
  <c r="DX32" i="1" s="1"/>
  <c r="BJ32" i="1" s="1"/>
  <c r="CM9" i="1"/>
  <c r="C9" i="1"/>
  <c r="EI115" i="1"/>
  <c r="EB115" i="1" s="1"/>
  <c r="BN115" i="1" s="1"/>
  <c r="CO33" i="1"/>
  <c r="D33" i="1"/>
  <c r="CU27" i="1"/>
  <c r="CS70" i="1"/>
  <c r="BZ70" i="1"/>
  <c r="CA70" i="1" s="1"/>
  <c r="CU71" i="1"/>
  <c r="CB71" i="1"/>
  <c r="DK10" i="1"/>
  <c r="DI10" i="1"/>
  <c r="DO10" i="1"/>
  <c r="CO178" i="1"/>
  <c r="BZ176" i="1"/>
  <c r="CS176" i="1"/>
  <c r="EE172" i="1"/>
  <c r="DX172" i="1" s="1"/>
  <c r="BJ172" i="1" s="1"/>
  <c r="CK167" i="1"/>
  <c r="DI171" i="1"/>
  <c r="DK171" i="1"/>
  <c r="DU171" i="1"/>
  <c r="DO171" i="1"/>
  <c r="CO177" i="1"/>
  <c r="EH14" i="1"/>
  <c r="EA14" i="1" s="1"/>
  <c r="BM14" i="1" s="1"/>
  <c r="CM155" i="1"/>
  <c r="EF126" i="1"/>
  <c r="DY126" i="1" s="1"/>
  <c r="BK126" i="1" s="1"/>
  <c r="EF162" i="1"/>
  <c r="DY162" i="1" s="1"/>
  <c r="BK162" i="1" s="1"/>
  <c r="BX162" i="1" s="1"/>
  <c r="BZ162" i="1"/>
  <c r="CA163" i="1" s="1"/>
  <c r="CS162" i="1"/>
  <c r="BH150" i="1"/>
  <c r="DN150" i="1"/>
  <c r="DH150" i="1"/>
  <c r="DT150" i="1"/>
  <c r="DJ150" i="1"/>
  <c r="CQ150" i="1"/>
  <c r="EG36" i="1"/>
  <c r="DZ36" i="1" s="1"/>
  <c r="BL36" i="1" s="1"/>
  <c r="EH9" i="1"/>
  <c r="EA9" i="1" s="1"/>
  <c r="BM9" i="1" s="1"/>
  <c r="DN174" i="1"/>
  <c r="DV174" i="1" s="1"/>
  <c r="DT174" i="1"/>
  <c r="DJ174" i="1"/>
  <c r="DH174" i="1"/>
  <c r="BH174" i="1"/>
  <c r="CQ174" i="1"/>
  <c r="CQ141" i="1"/>
  <c r="DN141" i="1"/>
  <c r="BX141" i="1"/>
  <c r="BH141" i="1"/>
  <c r="BI141" i="1" s="1"/>
  <c r="DJ141" i="1"/>
  <c r="DT141" i="1"/>
  <c r="DH141" i="1"/>
  <c r="CO144" i="1"/>
  <c r="CK140" i="1"/>
  <c r="CS140" i="1"/>
  <c r="BZ140" i="1"/>
  <c r="DU10" i="1"/>
  <c r="CO142" i="1"/>
  <c r="CU154" i="1"/>
  <c r="CB154" i="1"/>
  <c r="CU186" i="1"/>
  <c r="CB186" i="1"/>
  <c r="CM146" i="1"/>
  <c r="DU11" i="1"/>
  <c r="EJ10" i="1"/>
  <c r="EC10" i="1" s="1"/>
  <c r="BO10" i="1" s="1"/>
  <c r="CQ148" i="1"/>
  <c r="DT148" i="1"/>
  <c r="DJ148" i="1"/>
  <c r="DN148" i="1"/>
  <c r="BH148" i="1"/>
  <c r="DH148" i="1"/>
  <c r="EF10" i="1"/>
  <c r="DY10" i="1" s="1"/>
  <c r="BK10" i="1" s="1"/>
  <c r="DK12" i="1"/>
  <c r="DS12" i="1" s="1"/>
  <c r="DO12" i="1"/>
  <c r="DI12" i="1"/>
  <c r="EF166" i="1"/>
  <c r="DY166" i="1" s="1"/>
  <c r="BK166" i="1" s="1"/>
  <c r="EH11" i="1"/>
  <c r="EA11" i="1" s="1"/>
  <c r="BM11" i="1" s="1"/>
  <c r="CM172" i="1"/>
  <c r="CG3" i="1"/>
  <c r="CO169" i="1"/>
  <c r="CF136" i="1"/>
  <c r="CM154" i="1"/>
  <c r="DK160" i="1"/>
  <c r="DO160" i="1"/>
  <c r="DU160" i="1"/>
  <c r="DI160" i="1"/>
  <c r="EJ33" i="1"/>
  <c r="EC33" i="1" s="1"/>
  <c r="BO33" i="1" s="1"/>
  <c r="EF149" i="1"/>
  <c r="DY149" i="1" s="1"/>
  <c r="BK149" i="1" s="1"/>
  <c r="CO167" i="1"/>
  <c r="CH3" i="1"/>
  <c r="CO140" i="1"/>
  <c r="EJ11" i="1"/>
  <c r="EC11" i="1" s="1"/>
  <c r="BO11" i="1" s="1"/>
  <c r="CB48" i="1"/>
  <c r="CC49" i="1" s="1"/>
  <c r="CU48" i="1"/>
  <c r="DI178" i="1"/>
  <c r="DO178" i="1"/>
  <c r="DU178" i="1"/>
  <c r="DK178" i="1"/>
  <c r="DI180" i="1"/>
  <c r="DO180" i="1"/>
  <c r="DK180" i="1"/>
  <c r="DU180" i="1"/>
  <c r="DI164" i="1"/>
  <c r="BH164" i="1"/>
  <c r="BI164" i="1" s="1"/>
  <c r="DU164" i="1"/>
  <c r="DK164" i="1"/>
  <c r="DS164" i="1" s="1"/>
  <c r="DO164" i="1"/>
  <c r="CQ164" i="1"/>
  <c r="DJ146" i="1"/>
  <c r="CQ146" i="1"/>
  <c r="DN146" i="1"/>
  <c r="DH146" i="1"/>
  <c r="BH146" i="1"/>
  <c r="DT146" i="1"/>
  <c r="CM185" i="1"/>
  <c r="EF186" i="1"/>
  <c r="DY186" i="1" s="1"/>
  <c r="BK186" i="1" s="1"/>
  <c r="EJ23" i="1"/>
  <c r="EC23" i="1" s="1"/>
  <c r="BO23" i="1" s="1"/>
  <c r="CU160" i="1"/>
  <c r="CB160" i="1"/>
  <c r="CC161" i="1" s="1"/>
  <c r="D61" i="1"/>
  <c r="CO61" i="1"/>
  <c r="BU61" i="1"/>
  <c r="DK152" i="1"/>
  <c r="DU152" i="1"/>
  <c r="DI152" i="1"/>
  <c r="DO152" i="1"/>
  <c r="AS84" i="1"/>
  <c r="B85" i="1"/>
  <c r="E85" i="1" s="1"/>
  <c r="AY85" i="1"/>
  <c r="AY84" i="1" s="1"/>
  <c r="CK85" i="1"/>
  <c r="CP85" i="1" s="1"/>
  <c r="CP131" i="1" s="1"/>
  <c r="EF167" i="1"/>
  <c r="DY167" i="1" s="1"/>
  <c r="CS182" i="1"/>
  <c r="BZ182" i="1"/>
  <c r="CS189" i="1"/>
  <c r="BZ189" i="1"/>
  <c r="BX178" i="1"/>
  <c r="DJ178" i="1"/>
  <c r="CQ178" i="1"/>
  <c r="DT178" i="1"/>
  <c r="DH178" i="1"/>
  <c r="BH178" i="1"/>
  <c r="DN178" i="1"/>
  <c r="DV178" i="1" s="1"/>
  <c r="CB78" i="1"/>
  <c r="CU78" i="1"/>
  <c r="CO171" i="1"/>
  <c r="EJ9" i="1"/>
  <c r="EC9" i="1" s="1"/>
  <c r="BO9" i="1" s="1"/>
  <c r="DO140" i="1"/>
  <c r="DU140" i="1"/>
  <c r="DI140" i="1"/>
  <c r="DL140" i="1" s="1"/>
  <c r="DK140" i="1"/>
  <c r="EE87" i="1"/>
  <c r="DX87" i="1" s="1"/>
  <c r="DO7" i="1"/>
  <c r="DK7" i="1"/>
  <c r="DQ7" i="1" s="1"/>
  <c r="DB3" i="1"/>
  <c r="DI7" i="1"/>
  <c r="EH129" i="1"/>
  <c r="EA129" i="1" s="1"/>
  <c r="BM129" i="1" s="1"/>
  <c r="EH26" i="1"/>
  <c r="EA26" i="1" s="1"/>
  <c r="BM26" i="1" s="1"/>
  <c r="D74" i="1"/>
  <c r="BU74" i="1"/>
  <c r="CO74" i="1"/>
  <c r="BH142" i="1"/>
  <c r="DH142" i="1"/>
  <c r="DT142" i="1"/>
  <c r="BX142" i="1"/>
  <c r="DJ142" i="1"/>
  <c r="CQ142" i="1"/>
  <c r="DN142" i="1"/>
  <c r="EF13" i="1"/>
  <c r="DY13" i="1" s="1"/>
  <c r="BK13" i="1" s="1"/>
  <c r="EH91" i="1"/>
  <c r="EA91" i="1" s="1"/>
  <c r="BM91" i="1" s="1"/>
  <c r="EG104" i="1"/>
  <c r="DZ104" i="1" s="1"/>
  <c r="BL104" i="1" s="1"/>
  <c r="EG97" i="1"/>
  <c r="DZ97" i="1" s="1"/>
  <c r="BL97" i="1" s="1"/>
  <c r="CK186" i="1"/>
  <c r="EE93" i="1"/>
  <c r="DX93" i="1" s="1"/>
  <c r="BJ93" i="1" s="1"/>
  <c r="DJ20" i="1"/>
  <c r="DN20" i="1"/>
  <c r="DH20" i="1"/>
  <c r="DJ26" i="1"/>
  <c r="DN26" i="1"/>
  <c r="DH26" i="1"/>
  <c r="DT23" i="1"/>
  <c r="BH23" i="1"/>
  <c r="BI23" i="1" s="1"/>
  <c r="CQ23" i="1"/>
  <c r="CU14" i="1"/>
  <c r="EE105" i="1"/>
  <c r="DX105" i="1" s="1"/>
  <c r="CK160" i="1"/>
  <c r="EG96" i="1"/>
  <c r="DZ96" i="1" s="1"/>
  <c r="BL96" i="1" s="1"/>
  <c r="BH160" i="1"/>
  <c r="DJ160" i="1"/>
  <c r="CQ160" i="1"/>
  <c r="DT160" i="1"/>
  <c r="DN160" i="1"/>
  <c r="DH160" i="1"/>
  <c r="CQ34" i="1"/>
  <c r="DT34" i="1"/>
  <c r="BH34" i="1"/>
  <c r="CS29" i="1"/>
  <c r="DK35" i="1"/>
  <c r="DI35" i="1"/>
  <c r="DO35" i="1"/>
  <c r="DT47" i="1"/>
  <c r="DN47" i="1"/>
  <c r="DJ47" i="1"/>
  <c r="BH47" i="1"/>
  <c r="DH47" i="1"/>
  <c r="CQ47" i="1"/>
  <c r="EF113" i="1"/>
  <c r="DY113" i="1" s="1"/>
  <c r="BK113" i="1" s="1"/>
  <c r="EG105" i="1"/>
  <c r="DZ105" i="1" s="1"/>
  <c r="BL105" i="1" s="1"/>
  <c r="DJ181" i="1"/>
  <c r="DS181" i="1" s="1"/>
  <c r="DH181" i="1"/>
  <c r="BH181" i="1"/>
  <c r="DN181" i="1"/>
  <c r="DV181" i="1" s="1"/>
  <c r="BX181" i="1"/>
  <c r="DT181" i="1"/>
  <c r="CQ181" i="1"/>
  <c r="BH186" i="1"/>
  <c r="DT186" i="1"/>
  <c r="DH186" i="1"/>
  <c r="DJ186" i="1"/>
  <c r="CQ186" i="1"/>
  <c r="DN186" i="1"/>
  <c r="DV186" i="1" s="1"/>
  <c r="EH89" i="1"/>
  <c r="EA89" i="1" s="1"/>
  <c r="BM89" i="1" s="1"/>
  <c r="EG102" i="1"/>
  <c r="DZ102" i="1" s="1"/>
  <c r="BL102" i="1" s="1"/>
  <c r="DH19" i="1"/>
  <c r="DN19" i="1"/>
  <c r="DJ19" i="1"/>
  <c r="DH30" i="1"/>
  <c r="DN30" i="1"/>
  <c r="DJ30" i="1"/>
  <c r="CS35" i="1"/>
  <c r="EJ119" i="1"/>
  <c r="EC119" i="1" s="1"/>
  <c r="BO119" i="1" s="1"/>
  <c r="EJ97" i="1"/>
  <c r="EC97" i="1" s="1"/>
  <c r="BO97" i="1" s="1"/>
  <c r="CK166" i="1"/>
  <c r="EI91" i="1"/>
  <c r="EB91" i="1" s="1"/>
  <c r="BN91" i="1" s="1"/>
  <c r="CK185" i="1"/>
  <c r="EE108" i="1"/>
  <c r="DX108" i="1" s="1"/>
  <c r="BJ108" i="1" s="1"/>
  <c r="EF121" i="1"/>
  <c r="DY121" i="1" s="1"/>
  <c r="CQ30" i="1"/>
  <c r="BH30" i="1"/>
  <c r="DT30" i="1"/>
  <c r="EH117" i="1"/>
  <c r="EA117" i="1" s="1"/>
  <c r="BM117" i="1" s="1"/>
  <c r="DK75" i="1"/>
  <c r="DI75" i="1"/>
  <c r="DO75" i="1"/>
  <c r="DU75" i="1"/>
  <c r="DJ6" i="1"/>
  <c r="DN6" i="1"/>
  <c r="DH6" i="1"/>
  <c r="EE123" i="1"/>
  <c r="DX123" i="1" s="1"/>
  <c r="EH102" i="1"/>
  <c r="EA102" i="1" s="1"/>
  <c r="BM102" i="1" s="1"/>
  <c r="EJ109" i="1"/>
  <c r="EC109" i="1" s="1"/>
  <c r="BO109" i="1" s="1"/>
  <c r="EI122" i="1"/>
  <c r="EB122" i="1" s="1"/>
  <c r="BN122" i="1" s="1"/>
  <c r="CS17" i="1"/>
  <c r="DH23" i="1"/>
  <c r="DJ23" i="1"/>
  <c r="DN23" i="1"/>
  <c r="EF78" i="1"/>
  <c r="DY78" i="1" s="1"/>
  <c r="BK78" i="1" s="1"/>
  <c r="EI96" i="1"/>
  <c r="EB96" i="1" s="1"/>
  <c r="BN96" i="1" s="1"/>
  <c r="CK26" i="1"/>
  <c r="AY26" i="1"/>
  <c r="B26" i="1"/>
  <c r="B21" i="1"/>
  <c r="AY21" i="1"/>
  <c r="CK21" i="1"/>
  <c r="EE8" i="1"/>
  <c r="EH33" i="1"/>
  <c r="EA33" i="1" s="1"/>
  <c r="BM33" i="1" s="1"/>
  <c r="CK159" i="1"/>
  <c r="DO36" i="1"/>
  <c r="DW36" i="1" s="1"/>
  <c r="DI36" i="1"/>
  <c r="DK36" i="1"/>
  <c r="B15" i="1"/>
  <c r="AY15" i="1"/>
  <c r="CK15" i="1"/>
  <c r="EH118" i="1"/>
  <c r="EA118" i="1" s="1"/>
  <c r="BM118" i="1" s="1"/>
  <c r="EI35" i="1"/>
  <c r="EB35" i="1" s="1"/>
  <c r="BN35" i="1" s="1"/>
  <c r="CS32" i="1"/>
  <c r="EI116" i="1"/>
  <c r="EB116" i="1" s="1"/>
  <c r="BN116" i="1" s="1"/>
  <c r="DI4" i="1"/>
  <c r="BB3" i="1"/>
  <c r="DU4" i="1"/>
  <c r="DK4" i="1"/>
  <c r="DO4" i="1"/>
  <c r="C23" i="1"/>
  <c r="CM23" i="1"/>
  <c r="C34" i="1"/>
  <c r="CM34" i="1"/>
  <c r="DI59" i="1"/>
  <c r="DK59" i="1"/>
  <c r="DO59" i="1"/>
  <c r="DU59" i="1"/>
  <c r="EH96" i="1"/>
  <c r="EA96" i="1" s="1"/>
  <c r="BM96" i="1" s="1"/>
  <c r="EG86" i="1"/>
  <c r="DZ86" i="1" s="1"/>
  <c r="BL86" i="1" s="1"/>
  <c r="EI29" i="1"/>
  <c r="EB29" i="1" s="1"/>
  <c r="BN29" i="1" s="1"/>
  <c r="DC3" i="1"/>
  <c r="DO37" i="1"/>
  <c r="DK37" i="1"/>
  <c r="DI37" i="1"/>
  <c r="CU33" i="1"/>
  <c r="CK23" i="1"/>
  <c r="B23" i="1"/>
  <c r="AY23" i="1"/>
  <c r="EG123" i="1"/>
  <c r="DZ123" i="1" s="1"/>
  <c r="BL123" i="1" s="1"/>
  <c r="C22" i="1"/>
  <c r="CM22" i="1"/>
  <c r="EH125" i="1"/>
  <c r="EA125" i="1" s="1"/>
  <c r="BM125" i="1" s="1"/>
  <c r="EF58" i="1"/>
  <c r="DY58" i="1" s="1"/>
  <c r="BK58" i="1" s="1"/>
  <c r="CK77" i="1"/>
  <c r="AY77" i="1"/>
  <c r="B77" i="1"/>
  <c r="EI124" i="1"/>
  <c r="EB124" i="1" s="1"/>
  <c r="BN124" i="1" s="1"/>
  <c r="CK170" i="1"/>
  <c r="CM78" i="1"/>
  <c r="BS78" i="1"/>
  <c r="C78" i="1"/>
  <c r="EI16" i="1"/>
  <c r="EB16" i="1" s="1"/>
  <c r="BN16" i="1" s="1"/>
  <c r="EI12" i="1"/>
  <c r="EB12" i="1" s="1"/>
  <c r="BN12" i="1" s="1"/>
  <c r="EG87" i="1"/>
  <c r="DZ87" i="1" s="1"/>
  <c r="BL87" i="1" s="1"/>
  <c r="EH34" i="1"/>
  <c r="EA34" i="1" s="1"/>
  <c r="BM34" i="1" s="1"/>
  <c r="EI102" i="1"/>
  <c r="EB102" i="1" s="1"/>
  <c r="BN102" i="1" s="1"/>
  <c r="CK57" i="1"/>
  <c r="AY57" i="1"/>
  <c r="B57" i="1"/>
  <c r="CS7" i="1"/>
  <c r="CO77" i="1"/>
  <c r="D77" i="1"/>
  <c r="BU77" i="1"/>
  <c r="EE62" i="1"/>
  <c r="DX62" i="1" s="1"/>
  <c r="BJ62" i="1" s="1"/>
  <c r="AT44" i="1"/>
  <c r="DU20" i="1"/>
  <c r="CK152" i="1"/>
  <c r="BH33" i="1"/>
  <c r="CQ33" i="1"/>
  <c r="DT33" i="1"/>
  <c r="EH113" i="1"/>
  <c r="EA113" i="1" s="1"/>
  <c r="BM113" i="1" s="1"/>
  <c r="EE12" i="1"/>
  <c r="DX12" i="1" s="1"/>
  <c r="BJ12" i="1" s="1"/>
  <c r="EJ92" i="1"/>
  <c r="EC92" i="1" s="1"/>
  <c r="BO92" i="1" s="1"/>
  <c r="EF128" i="1"/>
  <c r="DY128" i="1" s="1"/>
  <c r="BK128" i="1" s="1"/>
  <c r="EI114" i="1"/>
  <c r="EB114" i="1" s="1"/>
  <c r="BN114" i="1" s="1"/>
  <c r="EG26" i="1"/>
  <c r="DZ26" i="1" s="1"/>
  <c r="BL26" i="1" s="1"/>
  <c r="EI107" i="1"/>
  <c r="EB107" i="1" s="1"/>
  <c r="BN107" i="1" s="1"/>
  <c r="DK38" i="1"/>
  <c r="DI38" i="1"/>
  <c r="DO38" i="1"/>
  <c r="EG10" i="1"/>
  <c r="EI118" i="1"/>
  <c r="EB118" i="1" s="1"/>
  <c r="BN118" i="1" s="1"/>
  <c r="CM7" i="1"/>
  <c r="C7" i="1"/>
  <c r="EE25" i="1"/>
  <c r="DX25" i="1" s="1"/>
  <c r="BJ25" i="1" s="1"/>
  <c r="DN11" i="1"/>
  <c r="DJ11" i="1"/>
  <c r="DH11" i="1"/>
  <c r="EG14" i="1"/>
  <c r="DZ14" i="1" s="1"/>
  <c r="BL14" i="1" s="1"/>
  <c r="EJ96" i="1"/>
  <c r="EC96" i="1" s="1"/>
  <c r="BO96" i="1" s="1"/>
  <c r="CK47" i="1"/>
  <c r="AY47" i="1"/>
  <c r="B47" i="1"/>
  <c r="DJ71" i="1"/>
  <c r="BH71" i="1"/>
  <c r="DH71" i="1"/>
  <c r="DN71" i="1"/>
  <c r="DT71" i="1"/>
  <c r="CQ71" i="1"/>
  <c r="DJ72" i="1"/>
  <c r="CQ72" i="1"/>
  <c r="DH72" i="1"/>
  <c r="DT72" i="1"/>
  <c r="DN72" i="1"/>
  <c r="BH72" i="1"/>
  <c r="EI14" i="1"/>
  <c r="EB14" i="1" s="1"/>
  <c r="BN14" i="1" s="1"/>
  <c r="CU16" i="1"/>
  <c r="EI13" i="1"/>
  <c r="EB13" i="1" s="1"/>
  <c r="BN13" i="1" s="1"/>
  <c r="EH108" i="1"/>
  <c r="EA108" i="1" s="1"/>
  <c r="BM108" i="1" s="1"/>
  <c r="CM35" i="1"/>
  <c r="C35" i="1"/>
  <c r="EF97" i="1"/>
  <c r="DY97" i="1" s="1"/>
  <c r="EJ104" i="1"/>
  <c r="EC104" i="1" s="1"/>
  <c r="BO104" i="1" s="1"/>
  <c r="CQ31" i="1"/>
  <c r="DT31" i="1"/>
  <c r="BH31" i="1"/>
  <c r="CO6" i="1"/>
  <c r="D6" i="1"/>
  <c r="CM62" i="1"/>
  <c r="C62" i="1"/>
  <c r="BS62" i="1"/>
  <c r="EI112" i="1"/>
  <c r="EB112" i="1" s="1"/>
  <c r="BN112" i="1" s="1"/>
  <c r="EG32" i="1"/>
  <c r="DZ32" i="1" s="1"/>
  <c r="BL32" i="1" s="1"/>
  <c r="CU18" i="1"/>
  <c r="EI127" i="1"/>
  <c r="EB127" i="1" s="1"/>
  <c r="BN127" i="1" s="1"/>
  <c r="EF20" i="1"/>
  <c r="DY20" i="1" s="1"/>
  <c r="BK20" i="1" s="1"/>
  <c r="DI25" i="1"/>
  <c r="DO25" i="1"/>
  <c r="DK25" i="1"/>
  <c r="D30" i="1"/>
  <c r="CO30" i="1"/>
  <c r="CB72" i="1"/>
  <c r="CU72" i="1"/>
  <c r="CS72" i="1"/>
  <c r="BZ72" i="1"/>
  <c r="EF107" i="1"/>
  <c r="DY107" i="1" s="1"/>
  <c r="BK107" i="1" s="1"/>
  <c r="AT3" i="1"/>
  <c r="AY7" i="1"/>
  <c r="CK7" i="1"/>
  <c r="B7" i="1"/>
  <c r="EJ117" i="1"/>
  <c r="EC117" i="1" s="1"/>
  <c r="BO117" i="1" s="1"/>
  <c r="EF73" i="1"/>
  <c r="DY73" i="1" s="1"/>
  <c r="BK73" i="1" s="1"/>
  <c r="EH32" i="1"/>
  <c r="EA32" i="1" s="1"/>
  <c r="BM32" i="1" s="1"/>
  <c r="D35" i="1"/>
  <c r="CO35" i="1"/>
  <c r="EJ91" i="1"/>
  <c r="EC91" i="1" s="1"/>
  <c r="BO91" i="1" s="1"/>
  <c r="EF64" i="1"/>
  <c r="DY64" i="1" s="1"/>
  <c r="C18" i="1"/>
  <c r="CM18" i="1"/>
  <c r="EF75" i="1"/>
  <c r="DY75" i="1" s="1"/>
  <c r="BK75" i="1" s="1"/>
  <c r="EI30" i="1"/>
  <c r="EB30" i="1" s="1"/>
  <c r="BN30" i="1" s="1"/>
  <c r="EG129" i="1"/>
  <c r="DZ129" i="1" s="1"/>
  <c r="BL129" i="1" s="1"/>
  <c r="CK24" i="1"/>
  <c r="B24" i="1"/>
  <c r="AY24" i="1"/>
  <c r="BH36" i="1"/>
  <c r="CQ36" i="1"/>
  <c r="DT36" i="1"/>
  <c r="AY33" i="1"/>
  <c r="B33" i="1"/>
  <c r="CK33" i="1"/>
  <c r="CO28" i="1"/>
  <c r="D28" i="1"/>
  <c r="EJ116" i="1"/>
  <c r="EC116" i="1" s="1"/>
  <c r="BO116" i="1" s="1"/>
  <c r="EG25" i="1"/>
  <c r="DZ25" i="1" s="1"/>
  <c r="BL25" i="1" s="1"/>
  <c r="CD3" i="1"/>
  <c r="CK14" i="1"/>
  <c r="AY14" i="1"/>
  <c r="B14" i="1"/>
  <c r="EG120" i="1"/>
  <c r="DZ120" i="1" s="1"/>
  <c r="BL120" i="1" s="1"/>
  <c r="BS73" i="1"/>
  <c r="C73" i="1"/>
  <c r="CM73" i="1"/>
  <c r="EE16" i="1"/>
  <c r="DX16" i="1" s="1"/>
  <c r="BJ16" i="1" s="1"/>
  <c r="DU29" i="1"/>
  <c r="DU13" i="1"/>
  <c r="DN10" i="1"/>
  <c r="DH10" i="1"/>
  <c r="DJ10" i="1"/>
  <c r="CS79" i="1"/>
  <c r="BZ79" i="1"/>
  <c r="EI6" i="1"/>
  <c r="EB6" i="1" s="1"/>
  <c r="BN6" i="1" s="1"/>
  <c r="DO21" i="1"/>
  <c r="DK21" i="1"/>
  <c r="DI21" i="1"/>
  <c r="B8" i="1"/>
  <c r="CK8" i="1"/>
  <c r="AY8" i="1"/>
  <c r="EE30" i="1"/>
  <c r="DX30" i="1" s="1"/>
  <c r="BJ30" i="1" s="1"/>
  <c r="EJ107" i="1"/>
  <c r="EC107" i="1" s="1"/>
  <c r="BO107" i="1" s="1"/>
  <c r="DU33" i="1"/>
  <c r="CK73" i="1"/>
  <c r="AY73" i="1"/>
  <c r="B73" i="1"/>
  <c r="DI63" i="1"/>
  <c r="DO63" i="1"/>
  <c r="DU63" i="1"/>
  <c r="CU11" i="1"/>
  <c r="AY16" i="1"/>
  <c r="B16" i="1"/>
  <c r="CK16" i="1"/>
  <c r="EH104" i="1"/>
  <c r="EA104" i="1" s="1"/>
  <c r="BM104" i="1" s="1"/>
  <c r="EH30" i="1"/>
  <c r="EA30" i="1" s="1"/>
  <c r="BM30" i="1" s="1"/>
  <c r="EE158" i="1"/>
  <c r="DX158" i="1" s="1"/>
  <c r="BJ158" i="1" s="1"/>
  <c r="CU75" i="1"/>
  <c r="CB75" i="1"/>
  <c r="CK183" i="1"/>
  <c r="EF161" i="1"/>
  <c r="DY161" i="1" s="1"/>
  <c r="BK161" i="1" s="1"/>
  <c r="B78" i="1"/>
  <c r="AY78" i="1"/>
  <c r="CK78" i="1"/>
  <c r="CQ147" i="1"/>
  <c r="DT147" i="1"/>
  <c r="DJ147" i="1"/>
  <c r="DH147" i="1"/>
  <c r="DN147" i="1"/>
  <c r="BH147" i="1"/>
  <c r="EF147" i="1"/>
  <c r="DY147" i="1" s="1"/>
  <c r="BK147" i="1" s="1"/>
  <c r="CO172" i="1"/>
  <c r="EF158" i="1"/>
  <c r="DY158" i="1" s="1"/>
  <c r="BK158" i="1" s="1"/>
  <c r="CQ176" i="1"/>
  <c r="DH176" i="1"/>
  <c r="DJ176" i="1"/>
  <c r="BH176" i="1"/>
  <c r="DT176" i="1"/>
  <c r="DN176" i="1"/>
  <c r="DV176" i="1" s="1"/>
  <c r="BZ145" i="1"/>
  <c r="CS145" i="1"/>
  <c r="AV136" i="1"/>
  <c r="DJ171" i="1"/>
  <c r="DH171" i="1"/>
  <c r="BH171" i="1"/>
  <c r="CQ171" i="1"/>
  <c r="DN171" i="1"/>
  <c r="DV171" i="1" s="1"/>
  <c r="DT171" i="1"/>
  <c r="DU189" i="1"/>
  <c r="DK189" i="1"/>
  <c r="DO189" i="1"/>
  <c r="DI189" i="1"/>
  <c r="EJ5" i="1"/>
  <c r="EC5" i="1" s="1"/>
  <c r="BO5" i="1" s="1"/>
  <c r="CU146" i="1"/>
  <c r="CB146" i="1"/>
  <c r="CO150" i="1"/>
  <c r="CS177" i="1"/>
  <c r="BZ177" i="1"/>
  <c r="BZ155" i="1"/>
  <c r="CS155" i="1"/>
  <c r="CQ159" i="1"/>
  <c r="DH159" i="1"/>
  <c r="DN159" i="1"/>
  <c r="DT159" i="1"/>
  <c r="BH159" i="1"/>
  <c r="EF159" i="1"/>
  <c r="DY159" i="1" s="1"/>
  <c r="BK159" i="1" s="1"/>
  <c r="BD44" i="1"/>
  <c r="DT169" i="1"/>
  <c r="DJ169" i="1"/>
  <c r="DH169" i="1"/>
  <c r="BH169" i="1"/>
  <c r="BI169" i="1" s="1"/>
  <c r="DN169" i="1"/>
  <c r="DV169" i="1" s="1"/>
  <c r="CQ169" i="1"/>
  <c r="CI44" i="1"/>
  <c r="DT157" i="1"/>
  <c r="DH157" i="1"/>
  <c r="DN157" i="1"/>
  <c r="DV157" i="1" s="1"/>
  <c r="BH157" i="1"/>
  <c r="DJ157" i="1"/>
  <c r="CQ157" i="1"/>
  <c r="CM186" i="1"/>
  <c r="DT170" i="1"/>
  <c r="DH170" i="1"/>
  <c r="DJ170" i="1"/>
  <c r="CQ170" i="1"/>
  <c r="BH170" i="1"/>
  <c r="DN170" i="1"/>
  <c r="DV170" i="1" s="1"/>
  <c r="EM136" i="1"/>
  <c r="EF145" i="1"/>
  <c r="DO16" i="1"/>
  <c r="DI16" i="1"/>
  <c r="DK16" i="1"/>
  <c r="CU145" i="1"/>
  <c r="CB145" i="1"/>
  <c r="CM183" i="1"/>
  <c r="BZ139" i="1"/>
  <c r="CS139" i="1"/>
  <c r="BF44" i="1"/>
  <c r="CO183" i="1"/>
  <c r="DO11" i="1"/>
  <c r="DK11" i="1"/>
  <c r="DI11" i="1"/>
  <c r="EG4" i="1"/>
  <c r="DZ4" i="1" s="1"/>
  <c r="BL4" i="1" s="1"/>
  <c r="EN3" i="1"/>
  <c r="DT175" i="1"/>
  <c r="DJ175" i="1"/>
  <c r="BH175" i="1"/>
  <c r="CQ175" i="1"/>
  <c r="DH175" i="1"/>
  <c r="DN175" i="1"/>
  <c r="DV175" i="1" s="1"/>
  <c r="DK145" i="1"/>
  <c r="DO145" i="1"/>
  <c r="DI145" i="1"/>
  <c r="DU145" i="1"/>
  <c r="EI33" i="1"/>
  <c r="EB33" i="1" s="1"/>
  <c r="BN33" i="1" s="1"/>
  <c r="CK188" i="1"/>
  <c r="CO149" i="1"/>
  <c r="CG44" i="1"/>
  <c r="BX177" i="1"/>
  <c r="BH177" i="1"/>
  <c r="CQ177" i="1"/>
  <c r="DT177" i="1"/>
  <c r="DH177" i="1"/>
  <c r="DN177" i="1"/>
  <c r="DV177" i="1" s="1"/>
  <c r="DJ177" i="1"/>
  <c r="DI170" i="1"/>
  <c r="DU170" i="1"/>
  <c r="DK170" i="1"/>
  <c r="DO170" i="1"/>
  <c r="CM177" i="1"/>
  <c r="EF152" i="1"/>
  <c r="DY152" i="1" s="1"/>
  <c r="BK152" i="1" s="1"/>
  <c r="DF3" i="1"/>
  <c r="DU12" i="1"/>
  <c r="EG126" i="1"/>
  <c r="DZ126" i="1" s="1"/>
  <c r="BL126" i="1" s="1"/>
  <c r="CB45" i="1"/>
  <c r="CU45" i="1"/>
  <c r="BE44" i="1"/>
  <c r="CO176" i="1"/>
  <c r="CO60" i="1"/>
  <c r="BU60" i="1"/>
  <c r="D60" i="1"/>
  <c r="BZ172" i="1"/>
  <c r="CS172" i="1"/>
  <c r="CM182" i="1"/>
  <c r="CO179" i="1"/>
  <c r="C139" i="1"/>
  <c r="E139" i="1" s="1"/>
  <c r="AY139" i="1"/>
  <c r="BS139" i="1"/>
  <c r="CW139" i="1" s="1"/>
  <c r="C58" i="1"/>
  <c r="BS58" i="1"/>
  <c r="EH4" i="1"/>
  <c r="EA4" i="1" s="1"/>
  <c r="BM4" i="1" s="1"/>
  <c r="EO3" i="1"/>
  <c r="CK141" i="1"/>
  <c r="EJ7" i="1"/>
  <c r="BZ175" i="1"/>
  <c r="CS175" i="1"/>
  <c r="BZ143" i="1"/>
  <c r="CS143" i="1"/>
  <c r="EE188" i="1"/>
  <c r="DX188" i="1" s="1"/>
  <c r="BJ188" i="1" s="1"/>
  <c r="EF125" i="1"/>
  <c r="DY125" i="1" s="1"/>
  <c r="BK125" i="1" s="1"/>
  <c r="EE189" i="1"/>
  <c r="DX189" i="1" s="1"/>
  <c r="BJ189" i="1" s="1"/>
  <c r="EF15" i="1"/>
  <c r="DY15" i="1" s="1"/>
  <c r="BK15" i="1" s="1"/>
  <c r="BZ165" i="1"/>
  <c r="CS165" i="1"/>
  <c r="CB61" i="1"/>
  <c r="CU61" i="1"/>
  <c r="CM176" i="1"/>
  <c r="EF172" i="1"/>
  <c r="DY172" i="1" s="1"/>
  <c r="BK172" i="1" s="1"/>
  <c r="CU144" i="1"/>
  <c r="CB144" i="1"/>
  <c r="BZ185" i="1"/>
  <c r="CS185" i="1"/>
  <c r="EJ34" i="1"/>
  <c r="EC34" i="1" s="1"/>
  <c r="BO34" i="1" s="1"/>
  <c r="EF157" i="1"/>
  <c r="DY157" i="1" s="1"/>
  <c r="BK157" i="1" s="1"/>
  <c r="CO158" i="1"/>
  <c r="EF9" i="1"/>
  <c r="DY9" i="1" s="1"/>
  <c r="BK9" i="1" s="1"/>
  <c r="CB187" i="1"/>
  <c r="CU187" i="1"/>
  <c r="CM169" i="1"/>
  <c r="DU147" i="1"/>
  <c r="DO147" i="1"/>
  <c r="DI147" i="1"/>
  <c r="DK147" i="1"/>
  <c r="EE98" i="1"/>
  <c r="DX98" i="1" s="1"/>
  <c r="BJ98" i="1" s="1"/>
  <c r="EI92" i="1"/>
  <c r="EB92" i="1" s="1"/>
  <c r="BN92" i="1" s="1"/>
  <c r="EE101" i="1"/>
  <c r="DX101" i="1" s="1"/>
  <c r="EG101" i="1"/>
  <c r="DZ101" i="1" s="1"/>
  <c r="BL101" i="1" s="1"/>
  <c r="BC136" i="1"/>
  <c r="CS137" i="1"/>
  <c r="BZ137" i="1"/>
  <c r="EF85" i="1"/>
  <c r="DY85" i="1" s="1"/>
  <c r="BK85" i="1" s="1"/>
  <c r="EM84" i="1"/>
  <c r="CS179" i="1"/>
  <c r="BZ179" i="1"/>
  <c r="CK181" i="1"/>
  <c r="DN48" i="1"/>
  <c r="BH48" i="1"/>
  <c r="BI49" i="1" s="1"/>
  <c r="DT48" i="1"/>
  <c r="DJ48" i="1"/>
  <c r="DQ48" i="1" s="1"/>
  <c r="CQ48" i="1"/>
  <c r="DH48" i="1"/>
  <c r="CU57" i="1"/>
  <c r="CB57" i="1"/>
  <c r="CC57" i="1" s="1"/>
  <c r="EI125" i="1"/>
  <c r="EB125" i="1" s="1"/>
  <c r="BN125" i="1" s="1"/>
  <c r="DE3" i="1"/>
  <c r="EI108" i="1"/>
  <c r="EB108" i="1" s="1"/>
  <c r="BN108" i="1" s="1"/>
  <c r="CU32" i="1"/>
  <c r="EG93" i="1"/>
  <c r="DZ93" i="1" s="1"/>
  <c r="BL93" i="1" s="1"/>
  <c r="CK184" i="1"/>
  <c r="EF92" i="1"/>
  <c r="DY92" i="1" s="1"/>
  <c r="BK92" i="1" s="1"/>
  <c r="EI86" i="1"/>
  <c r="EB86" i="1" s="1"/>
  <c r="BN86" i="1" s="1"/>
  <c r="EE103" i="1"/>
  <c r="DX103" i="1" s="1"/>
  <c r="BJ103" i="1" s="1"/>
  <c r="EH86" i="1"/>
  <c r="EA86" i="1" s="1"/>
  <c r="BM86" i="1" s="1"/>
  <c r="EE57" i="1"/>
  <c r="DX57" i="1" s="1"/>
  <c r="BJ57" i="1" s="1"/>
  <c r="CU6" i="1"/>
  <c r="EH123" i="1"/>
  <c r="EA123" i="1" s="1"/>
  <c r="BM123" i="1" s="1"/>
  <c r="EG117" i="1"/>
  <c r="DZ117" i="1" s="1"/>
  <c r="BL117" i="1" s="1"/>
  <c r="DU30" i="1"/>
  <c r="DH8" i="1"/>
  <c r="DJ8" i="1"/>
  <c r="DN8" i="1"/>
  <c r="EJ94" i="1"/>
  <c r="EC94" i="1" s="1"/>
  <c r="BO94" i="1" s="1"/>
  <c r="EF86" i="1"/>
  <c r="DY86" i="1" s="1"/>
  <c r="BK86" i="1" s="1"/>
  <c r="EF90" i="1"/>
  <c r="DY90" i="1" s="1"/>
  <c r="BK90" i="1" s="1"/>
  <c r="EG94" i="1"/>
  <c r="DZ94" i="1" s="1"/>
  <c r="BL94" i="1" s="1"/>
  <c r="EE186" i="1"/>
  <c r="DX186" i="1" s="1"/>
  <c r="BJ186" i="1" s="1"/>
  <c r="EI88" i="1"/>
  <c r="EB88" i="1" s="1"/>
  <c r="BN88" i="1" s="1"/>
  <c r="CM179" i="1"/>
  <c r="EE58" i="1"/>
  <c r="DX58" i="1" s="1"/>
  <c r="BJ58" i="1" s="1"/>
  <c r="EH100" i="1"/>
  <c r="EA100" i="1" s="1"/>
  <c r="BM100" i="1" s="1"/>
  <c r="DT14" i="1"/>
  <c r="CQ14" i="1"/>
  <c r="BH14" i="1"/>
  <c r="DJ17" i="1"/>
  <c r="DN17" i="1"/>
  <c r="DH17" i="1"/>
  <c r="DH61" i="1"/>
  <c r="DT61" i="1"/>
  <c r="CQ61" i="1"/>
  <c r="DN61" i="1"/>
  <c r="DJ61" i="1"/>
  <c r="BH61" i="1"/>
  <c r="CS12" i="1"/>
  <c r="DU45" i="1"/>
  <c r="DO45" i="1"/>
  <c r="DI45" i="1"/>
  <c r="DK45" i="1"/>
  <c r="BB44" i="1"/>
  <c r="CU28" i="1"/>
  <c r="DH36" i="1"/>
  <c r="DJ36" i="1"/>
  <c r="DN36" i="1"/>
  <c r="EG106" i="1"/>
  <c r="DZ106" i="1" s="1"/>
  <c r="BL106" i="1" s="1"/>
  <c r="EE185" i="1"/>
  <c r="DX185" i="1" s="1"/>
  <c r="BJ185" i="1" s="1"/>
  <c r="EF91" i="1"/>
  <c r="DY91" i="1" s="1"/>
  <c r="BK91" i="1" s="1"/>
  <c r="DJ184" i="1"/>
  <c r="DT184" i="1"/>
  <c r="CQ184" i="1"/>
  <c r="BH184" i="1"/>
  <c r="BX184" i="1"/>
  <c r="DH184" i="1"/>
  <c r="DN184" i="1"/>
  <c r="DV184" i="1" s="1"/>
  <c r="EH92" i="1"/>
  <c r="EA92" i="1" s="1"/>
  <c r="BM92" i="1" s="1"/>
  <c r="EE72" i="1"/>
  <c r="DX72" i="1" s="1"/>
  <c r="BJ72" i="1" s="1"/>
  <c r="BH11" i="1"/>
  <c r="DT11" i="1"/>
  <c r="CQ11" i="1"/>
  <c r="EJ86" i="1"/>
  <c r="EC86" i="1" s="1"/>
  <c r="BO86" i="1" s="1"/>
  <c r="DT24" i="1"/>
  <c r="BH24" i="1"/>
  <c r="CQ24" i="1"/>
  <c r="DT37" i="1"/>
  <c r="CQ37" i="1"/>
  <c r="BH37" i="1"/>
  <c r="EI98" i="1"/>
  <c r="EB98" i="1" s="1"/>
  <c r="BN98" i="1" s="1"/>
  <c r="EE71" i="1"/>
  <c r="DX71" i="1" s="1"/>
  <c r="BJ71" i="1" s="1"/>
  <c r="CS6" i="1"/>
  <c r="DT9" i="1"/>
  <c r="BH9" i="1"/>
  <c r="CQ9" i="1"/>
  <c r="EG119" i="1"/>
  <c r="DZ119" i="1" s="1"/>
  <c r="BL119" i="1" s="1"/>
  <c r="DK47" i="1"/>
  <c r="DI47" i="1"/>
  <c r="DU47" i="1"/>
  <c r="DO47" i="1"/>
  <c r="EH101" i="1"/>
  <c r="EA101" i="1" s="1"/>
  <c r="BM101" i="1" s="1"/>
  <c r="B22" i="1"/>
  <c r="AY22" i="1"/>
  <c r="CK22" i="1"/>
  <c r="EI93" i="1"/>
  <c r="EB93" i="1" s="1"/>
  <c r="BN93" i="1" s="1"/>
  <c r="CU10" i="1"/>
  <c r="EF26" i="1"/>
  <c r="DY26" i="1" s="1"/>
  <c r="BK26" i="1" s="1"/>
  <c r="CU37" i="1"/>
  <c r="EF48" i="1"/>
  <c r="DY48" i="1" s="1"/>
  <c r="BK48" i="1" s="1"/>
  <c r="CO26" i="1"/>
  <c r="D26" i="1"/>
  <c r="EJ125" i="1"/>
  <c r="EC125" i="1" s="1"/>
  <c r="BO125" i="1" s="1"/>
  <c r="CO19" i="1"/>
  <c r="D19" i="1"/>
  <c r="CK70" i="1"/>
  <c r="B70" i="1"/>
  <c r="AY70" i="1"/>
  <c r="EL44" i="1"/>
  <c r="EE45" i="1"/>
  <c r="CM14" i="1"/>
  <c r="C14" i="1"/>
  <c r="EE118" i="1"/>
  <c r="DX118" i="1" s="1"/>
  <c r="BJ118" i="1" s="1"/>
  <c r="EE7" i="1"/>
  <c r="DX7" i="1" s="1"/>
  <c r="BJ7" i="1" s="1"/>
  <c r="D21" i="1"/>
  <c r="CO21" i="1"/>
  <c r="EJ110" i="1"/>
  <c r="EC110" i="1" s="1"/>
  <c r="BO110" i="1" s="1"/>
  <c r="EH29" i="1"/>
  <c r="EA29" i="1" s="1"/>
  <c r="BM29" i="1" s="1"/>
  <c r="EF76" i="1"/>
  <c r="DY76" i="1" s="1"/>
  <c r="BK76" i="1" s="1"/>
  <c r="BZ73" i="1"/>
  <c r="CS73" i="1"/>
  <c r="EF19" i="1"/>
  <c r="DY19" i="1" s="1"/>
  <c r="BK19" i="1" s="1"/>
  <c r="CU12" i="1"/>
  <c r="EG31" i="1"/>
  <c r="DZ31" i="1" s="1"/>
  <c r="BL31" i="1" s="1"/>
  <c r="DU25" i="1"/>
  <c r="EN84" i="1"/>
  <c r="EG85" i="1"/>
  <c r="C60" i="1"/>
  <c r="BS60" i="1"/>
  <c r="CM60" i="1"/>
  <c r="EG127" i="1"/>
  <c r="DZ127" i="1" s="1"/>
  <c r="BL127" i="1" s="1"/>
  <c r="EI10" i="1"/>
  <c r="EB10" i="1" s="1"/>
  <c r="BN10" i="1" s="1"/>
  <c r="DO19" i="1"/>
  <c r="DI19" i="1"/>
  <c r="DK19" i="1"/>
  <c r="EF105" i="1"/>
  <c r="DY105" i="1" s="1"/>
  <c r="BK105" i="1" s="1"/>
  <c r="EH94" i="1"/>
  <c r="EA94" i="1" s="1"/>
  <c r="BM94" i="1" s="1"/>
  <c r="DI5" i="1"/>
  <c r="DK5" i="1"/>
  <c r="DO5" i="1"/>
  <c r="DU5" i="1"/>
  <c r="B48" i="1"/>
  <c r="AY48" i="1"/>
  <c r="CK48" i="1"/>
  <c r="EG24" i="1"/>
  <c r="DZ24" i="1" s="1"/>
  <c r="BL24" i="1" s="1"/>
  <c r="EH130" i="1"/>
  <c r="EA130" i="1" s="1"/>
  <c r="BM130" i="1" s="1"/>
  <c r="EE73" i="1"/>
  <c r="DX73" i="1" s="1"/>
  <c r="BJ73" i="1" s="1"/>
  <c r="EJ106" i="1"/>
  <c r="EC106" i="1" s="1"/>
  <c r="BO106" i="1" s="1"/>
  <c r="DT62" i="1"/>
  <c r="CQ62" i="1"/>
  <c r="DH62" i="1"/>
  <c r="DJ62" i="1"/>
  <c r="DN62" i="1"/>
  <c r="BH62" i="1"/>
  <c r="EH109" i="1"/>
  <c r="EA109" i="1" s="1"/>
  <c r="BM109" i="1" s="1"/>
  <c r="EI25" i="1"/>
  <c r="EB25" i="1" s="1"/>
  <c r="BN25" i="1" s="1"/>
  <c r="EF74" i="1"/>
  <c r="DY74" i="1" s="1"/>
  <c r="BK74" i="1" s="1"/>
  <c r="EI11" i="1"/>
  <c r="EB11" i="1" s="1"/>
  <c r="BN11" i="1" s="1"/>
  <c r="BU47" i="1"/>
  <c r="CO47" i="1"/>
  <c r="D47" i="1"/>
  <c r="EH122" i="1"/>
  <c r="EA122" i="1" s="1"/>
  <c r="BM122" i="1" s="1"/>
  <c r="CS27" i="1"/>
  <c r="EE31" i="1"/>
  <c r="DX31" i="1" s="1"/>
  <c r="BJ31" i="1" s="1"/>
  <c r="EF46" i="1"/>
  <c r="DY46" i="1" s="1"/>
  <c r="BK46" i="1" s="1"/>
  <c r="D20" i="1"/>
  <c r="CO20" i="1"/>
  <c r="CM24" i="1"/>
  <c r="C24" i="1"/>
  <c r="DT45" i="1"/>
  <c r="BA44" i="1"/>
  <c r="DJ45" i="1"/>
  <c r="CQ45" i="1"/>
  <c r="BH45" i="1"/>
  <c r="DH45" i="1"/>
  <c r="DN45" i="1"/>
  <c r="BH27" i="1"/>
  <c r="CQ27" i="1"/>
  <c r="DT27" i="1"/>
  <c r="EG21" i="1"/>
  <c r="DZ21" i="1" s="1"/>
  <c r="BL21" i="1" s="1"/>
  <c r="BH6" i="1"/>
  <c r="CQ6" i="1"/>
  <c r="DT6" i="1"/>
  <c r="EI20" i="1"/>
  <c r="EB20" i="1" s="1"/>
  <c r="BN20" i="1" s="1"/>
  <c r="EG8" i="1"/>
  <c r="DZ8" i="1" s="1"/>
  <c r="BL8" i="1" s="1"/>
  <c r="EE124" i="1"/>
  <c r="DX124" i="1" s="1"/>
  <c r="BJ124" i="1" s="1"/>
  <c r="CO22" i="1"/>
  <c r="D22" i="1"/>
  <c r="EI28" i="1"/>
  <c r="EB28" i="1" s="1"/>
  <c r="BN28" i="1" s="1"/>
  <c r="EG19" i="1"/>
  <c r="DZ19" i="1" s="1"/>
  <c r="BL19" i="1" s="1"/>
  <c r="CK139" i="1"/>
  <c r="CS63" i="1"/>
  <c r="BZ63" i="1"/>
  <c r="CA64" i="1" s="1"/>
  <c r="CU15" i="1"/>
  <c r="DO61" i="1"/>
  <c r="DI61" i="1"/>
  <c r="DU61" i="1"/>
  <c r="DK61" i="1"/>
  <c r="EE10" i="1"/>
  <c r="DX10" i="1" s="1"/>
  <c r="BJ10" i="1" s="1"/>
  <c r="CU17" i="1"/>
  <c r="CK37" i="1"/>
  <c r="B37" i="1"/>
  <c r="AY37" i="1"/>
  <c r="BZ58" i="1"/>
  <c r="CS58" i="1"/>
  <c r="EE126" i="1"/>
  <c r="DX126" i="1" s="1"/>
  <c r="BJ126" i="1" s="1"/>
  <c r="EE23" i="1"/>
  <c r="DX23" i="1" s="1"/>
  <c r="BJ23" i="1" s="1"/>
  <c r="DK79" i="1"/>
  <c r="DQ79" i="1" s="1"/>
  <c r="DI79" i="1"/>
  <c r="DO79" i="1"/>
  <c r="DU79" i="1"/>
  <c r="CS16" i="1"/>
  <c r="EH38" i="1"/>
  <c r="EA38" i="1" s="1"/>
  <c r="BM38" i="1" s="1"/>
  <c r="C29" i="1"/>
  <c r="CM29" i="1"/>
  <c r="EH121" i="1"/>
  <c r="EA121" i="1" s="1"/>
  <c r="BM121" i="1" s="1"/>
  <c r="EE75" i="1"/>
  <c r="DX75" i="1" s="1"/>
  <c r="BJ75" i="1" s="1"/>
  <c r="EE125" i="1"/>
  <c r="DX125" i="1" s="1"/>
  <c r="BJ125" i="1" s="1"/>
  <c r="DJ13" i="1"/>
  <c r="DN13" i="1"/>
  <c r="DH13" i="1"/>
  <c r="EF38" i="1"/>
  <c r="DY38" i="1" s="1"/>
  <c r="BK38" i="1" s="1"/>
  <c r="D57" i="1"/>
  <c r="BU57" i="1"/>
  <c r="CO57" i="1"/>
  <c r="CS11" i="1"/>
  <c r="EI18" i="1"/>
  <c r="EB18" i="1" s="1"/>
  <c r="BN18" i="1" s="1"/>
  <c r="EG118" i="1"/>
  <c r="DZ118" i="1" s="1"/>
  <c r="BL118" i="1" s="1"/>
  <c r="DN5" i="1"/>
  <c r="DH5" i="1"/>
  <c r="DJ5" i="1"/>
  <c r="DH35" i="1"/>
  <c r="DN35" i="1"/>
  <c r="DV35" i="1" s="1"/>
  <c r="DJ35" i="1"/>
  <c r="EI34" i="1"/>
  <c r="EB34" i="1" s="1"/>
  <c r="BN34" i="1" s="1"/>
  <c r="EH120" i="1"/>
  <c r="EA120" i="1" s="1"/>
  <c r="BM120" i="1" s="1"/>
  <c r="EG18" i="1"/>
  <c r="DZ18" i="1" s="1"/>
  <c r="BL18" i="1" s="1"/>
  <c r="EE11" i="1"/>
  <c r="DX11" i="1" s="1"/>
  <c r="EI99" i="1"/>
  <c r="EB99" i="1" s="1"/>
  <c r="BN99" i="1" s="1"/>
  <c r="EI36" i="1"/>
  <c r="EB36" i="1" s="1"/>
  <c r="BN36" i="1" s="1"/>
  <c r="C74" i="1"/>
  <c r="BS74" i="1"/>
  <c r="CM74" i="1"/>
  <c r="CO189" i="1"/>
  <c r="EH103" i="1"/>
  <c r="EA103" i="1" s="1"/>
  <c r="BM103" i="1" s="1"/>
  <c r="DH18" i="1"/>
  <c r="DN18" i="1"/>
  <c r="DJ18" i="1"/>
  <c r="AY35" i="1"/>
  <c r="B35" i="1"/>
  <c r="CK35" i="1"/>
  <c r="DT12" i="1"/>
  <c r="BH12" i="1"/>
  <c r="CQ12" i="1"/>
  <c r="EH124" i="1"/>
  <c r="EA124" i="1" s="1"/>
  <c r="BM124" i="1" s="1"/>
  <c r="EE36" i="1"/>
  <c r="DX36" i="1" s="1"/>
  <c r="BJ36" i="1" s="1"/>
  <c r="EG125" i="1"/>
  <c r="DZ125" i="1" s="1"/>
  <c r="BL125" i="1" s="1"/>
  <c r="DO26" i="1"/>
  <c r="DK26" i="1"/>
  <c r="DI26" i="1"/>
  <c r="D36" i="1"/>
  <c r="CO36" i="1"/>
  <c r="EF61" i="1"/>
  <c r="DY61" i="1" s="1"/>
  <c r="BK61" i="1" s="1"/>
  <c r="CS13" i="1"/>
  <c r="B36" i="1"/>
  <c r="AY36" i="1"/>
  <c r="CK36" i="1"/>
  <c r="CQ17" i="1"/>
  <c r="BH17" i="1"/>
  <c r="DT17" i="1"/>
  <c r="CO7" i="1"/>
  <c r="D7" i="1"/>
  <c r="CU29" i="1"/>
  <c r="DO32" i="1"/>
  <c r="DI32" i="1"/>
  <c r="DK32" i="1"/>
  <c r="BH5" i="1"/>
  <c r="DT5" i="1"/>
  <c r="CQ5" i="1"/>
  <c r="CK59" i="1"/>
  <c r="AY59" i="1"/>
  <c r="B59" i="1"/>
  <c r="EG15" i="1"/>
  <c r="DZ15" i="1" s="1"/>
  <c r="BL15" i="1" s="1"/>
  <c r="B76" i="1"/>
  <c r="AY76" i="1"/>
  <c r="CK76" i="1"/>
  <c r="BS79" i="1"/>
  <c r="CM79" i="1"/>
  <c r="C79" i="1"/>
  <c r="DU19" i="1"/>
  <c r="EH37" i="1"/>
  <c r="EA37" i="1" s="1"/>
  <c r="BM37" i="1" s="1"/>
  <c r="C75" i="1"/>
  <c r="BS75" i="1"/>
  <c r="CM75" i="1"/>
  <c r="CK19" i="1"/>
  <c r="AY19" i="1"/>
  <c r="B19" i="1"/>
  <c r="EJ99" i="1"/>
  <c r="EC99" i="1" s="1"/>
  <c r="BO99" i="1" s="1"/>
  <c r="DU28" i="1"/>
  <c r="DT25" i="1"/>
  <c r="BH25" i="1"/>
  <c r="CQ25" i="1"/>
  <c r="BZ74" i="1"/>
  <c r="CS74" i="1"/>
  <c r="CS38" i="1"/>
  <c r="D27" i="1"/>
  <c r="CO27" i="1"/>
  <c r="CU36" i="1"/>
  <c r="EG88" i="1"/>
  <c r="DZ88" i="1" s="1"/>
  <c r="BL88" i="1" s="1"/>
  <c r="EH28" i="1"/>
  <c r="EA28" i="1" s="1"/>
  <c r="BM28" i="1" s="1"/>
  <c r="BZ28" i="1" s="1"/>
  <c r="EG16" i="1"/>
  <c r="DZ16" i="1" s="1"/>
  <c r="BL16" i="1" s="1"/>
  <c r="EI31" i="1"/>
  <c r="EB31" i="1" s="1"/>
  <c r="BN31" i="1" s="1"/>
  <c r="EE92" i="1"/>
  <c r="DX92" i="1" s="1"/>
  <c r="CK27" i="1"/>
  <c r="B27" i="1"/>
  <c r="AY27" i="1"/>
  <c r="EJ87" i="1"/>
  <c r="EC87" i="1" s="1"/>
  <c r="BO87" i="1" s="1"/>
  <c r="DT32" i="1"/>
  <c r="BH32" i="1"/>
  <c r="CQ32" i="1"/>
  <c r="DK27" i="1"/>
  <c r="DO27" i="1"/>
  <c r="DI27" i="1"/>
  <c r="EE5" i="1"/>
  <c r="DX5" i="1" s="1"/>
  <c r="BJ5" i="1" s="1"/>
  <c r="DH74" i="1"/>
  <c r="BH74" i="1"/>
  <c r="DN74" i="1"/>
  <c r="CQ74" i="1"/>
  <c r="DT74" i="1"/>
  <c r="EE48" i="1"/>
  <c r="DX48" i="1" s="1"/>
  <c r="BJ48" i="1" s="1"/>
  <c r="DH32" i="1"/>
  <c r="DN32" i="1"/>
  <c r="DJ32" i="1"/>
  <c r="EF28" i="1"/>
  <c r="DY28" i="1" s="1"/>
  <c r="BK28" i="1" s="1"/>
  <c r="BH58" i="1"/>
  <c r="DH58" i="1"/>
  <c r="CQ58" i="1"/>
  <c r="DN58" i="1"/>
  <c r="DJ58" i="1"/>
  <c r="DT58" i="1"/>
  <c r="EI103" i="1"/>
  <c r="EB103" i="1" s="1"/>
  <c r="BN103" i="1" s="1"/>
  <c r="EI8" i="1"/>
  <c r="EB8" i="1" s="1"/>
  <c r="BN8" i="1" s="1"/>
  <c r="EI121" i="1"/>
  <c r="EB121" i="1" s="1"/>
  <c r="BN121" i="1" s="1"/>
  <c r="C33" i="1"/>
  <c r="CM33" i="1"/>
  <c r="EF103" i="1"/>
  <c r="DY103" i="1" s="1"/>
  <c r="BK103" i="1" s="1"/>
  <c r="EI105" i="1"/>
  <c r="EB105" i="1" s="1"/>
  <c r="BN105" i="1" s="1"/>
  <c r="C21" i="1"/>
  <c r="CM21" i="1"/>
  <c r="DU62" i="1"/>
  <c r="DK62" i="1"/>
  <c r="DI62" i="1"/>
  <c r="DO62" i="1"/>
  <c r="CO14" i="1"/>
  <c r="D14" i="1"/>
  <c r="EH110" i="1"/>
  <c r="EA110" i="1" s="1"/>
  <c r="BM110" i="1" s="1"/>
  <c r="DT4" i="1"/>
  <c r="CQ4" i="1"/>
  <c r="BA3" i="1"/>
  <c r="BH4" i="1"/>
  <c r="EG23" i="1"/>
  <c r="DZ23" i="1" s="1"/>
  <c r="BL23" i="1" s="1"/>
  <c r="EE60" i="1"/>
  <c r="DX60" i="1" s="1"/>
  <c r="BJ60" i="1" s="1"/>
  <c r="EI101" i="1"/>
  <c r="EB101" i="1" s="1"/>
  <c r="BN101" i="1" s="1"/>
  <c r="EJ93" i="1"/>
  <c r="EC93" i="1" s="1"/>
  <c r="BO93" i="1" s="1"/>
  <c r="EF60" i="1"/>
  <c r="DY60" i="1" s="1"/>
  <c r="BK60" i="1" s="1"/>
  <c r="CO170" i="1"/>
  <c r="CK63" i="1"/>
  <c r="B63" i="1"/>
  <c r="AY63" i="1"/>
  <c r="CK157" i="1"/>
  <c r="EF150" i="1"/>
  <c r="DY150" i="1" s="1"/>
  <c r="BK150" i="1" s="1"/>
  <c r="EE176" i="1"/>
  <c r="DX176" i="1" s="1"/>
  <c r="BJ176" i="1" s="1"/>
  <c r="EJ27" i="1"/>
  <c r="EC27" i="1" s="1"/>
  <c r="BO27" i="1" s="1"/>
  <c r="EH6" i="1"/>
  <c r="CS174" i="1"/>
  <c r="BZ174" i="1"/>
  <c r="CM174" i="1"/>
  <c r="EJ19" i="1"/>
  <c r="EC19" i="1" s="1"/>
  <c r="BO19" i="1" s="1"/>
  <c r="DU18" i="1"/>
  <c r="EF129" i="1"/>
  <c r="DY129" i="1" s="1"/>
  <c r="BK129" i="1" s="1"/>
  <c r="CS161" i="1"/>
  <c r="BZ161" i="1"/>
  <c r="EE149" i="1"/>
  <c r="DX149" i="1" s="1"/>
  <c r="BJ149" i="1" s="1"/>
  <c r="CB158" i="1"/>
  <c r="CU158" i="1"/>
  <c r="BH152" i="1"/>
  <c r="DT152" i="1"/>
  <c r="DH152" i="1"/>
  <c r="DN152" i="1"/>
  <c r="CQ152" i="1"/>
  <c r="DJ152" i="1"/>
  <c r="EL84" i="1"/>
  <c r="EE85" i="1"/>
  <c r="DX85" i="1" s="1"/>
  <c r="BJ85" i="1" s="1"/>
  <c r="BZ188" i="1"/>
  <c r="CS188" i="1"/>
  <c r="CU178" i="1"/>
  <c r="CB178" i="1"/>
  <c r="CK153" i="1"/>
  <c r="CS150" i="1"/>
  <c r="BZ150" i="1"/>
  <c r="CM148" i="1"/>
  <c r="AY9" i="1"/>
  <c r="B9" i="1"/>
  <c r="CK9" i="1"/>
  <c r="CK143" i="1"/>
  <c r="CO58" i="1"/>
  <c r="D58" i="1"/>
  <c r="BU58" i="1"/>
  <c r="DD3" i="1"/>
  <c r="EJ35" i="1"/>
  <c r="EC35" i="1" s="1"/>
  <c r="BO35" i="1" s="1"/>
  <c r="D5" i="1"/>
  <c r="CO5" i="1"/>
  <c r="EE151" i="1"/>
  <c r="DX151" i="1" s="1"/>
  <c r="BJ151" i="1" s="1"/>
  <c r="CI3" i="1"/>
  <c r="CO160" i="1"/>
  <c r="CK142" i="1"/>
  <c r="EF17" i="1"/>
  <c r="DY17" i="1" s="1"/>
  <c r="BK17" i="1" s="1"/>
  <c r="EH22" i="1"/>
  <c r="EA22" i="1" s="1"/>
  <c r="BM22" i="1" s="1"/>
  <c r="EE78" i="1"/>
  <c r="DX78" i="1" s="1"/>
  <c r="BJ78" i="1" s="1"/>
  <c r="D73" i="1"/>
  <c r="BU73" i="1"/>
  <c r="CO73" i="1"/>
  <c r="EH13" i="1"/>
  <c r="EA13" i="1" s="1"/>
  <c r="BM13" i="1" s="1"/>
  <c r="DK141" i="1"/>
  <c r="DU141" i="1"/>
  <c r="DO141" i="1"/>
  <c r="DI141" i="1"/>
  <c r="EE174" i="1"/>
  <c r="DX174" i="1" s="1"/>
  <c r="BJ174" i="1" s="1"/>
  <c r="BD136" i="1"/>
  <c r="EH15" i="1"/>
  <c r="EA15" i="1" s="1"/>
  <c r="BM15" i="1" s="1"/>
  <c r="EJ32" i="1"/>
  <c r="EC32" i="1" s="1"/>
  <c r="BO32" i="1" s="1"/>
  <c r="CU159" i="1"/>
  <c r="CB159" i="1"/>
  <c r="DK158" i="1"/>
  <c r="DI158" i="1"/>
  <c r="DU158" i="1"/>
  <c r="DO158" i="1"/>
  <c r="CK150" i="1"/>
  <c r="CP150" i="1" s="1"/>
  <c r="CO48" i="1"/>
  <c r="D48" i="1"/>
  <c r="BU48" i="1"/>
  <c r="EF94" i="1"/>
  <c r="DY94" i="1" s="1"/>
  <c r="BK94" i="1" s="1"/>
  <c r="EJ37" i="1"/>
  <c r="EC37" i="1" s="1"/>
  <c r="BO37" i="1" s="1"/>
  <c r="BZ164" i="1"/>
  <c r="CA164" i="1" s="1"/>
  <c r="CS164" i="1"/>
  <c r="BH183" i="1"/>
  <c r="DJ183" i="1"/>
  <c r="DH183" i="1"/>
  <c r="CQ183" i="1"/>
  <c r="BX183" i="1"/>
  <c r="DT183" i="1"/>
  <c r="DN183" i="1"/>
  <c r="DV183" i="1" s="1"/>
  <c r="DU17" i="1"/>
  <c r="EH10" i="1"/>
  <c r="EA10" i="1" s="1"/>
  <c r="BM10" i="1" s="1"/>
  <c r="DO142" i="1"/>
  <c r="DI142" i="1"/>
  <c r="DK142" i="1"/>
  <c r="DU142" i="1"/>
  <c r="BS189" i="1"/>
  <c r="AY189" i="1"/>
  <c r="C189" i="1"/>
  <c r="E189" i="1" s="1"/>
  <c r="CM189" i="1"/>
  <c r="EF146" i="1"/>
  <c r="DY146" i="1" s="1"/>
  <c r="BK146" i="1" s="1"/>
  <c r="DU9" i="1"/>
  <c r="EH8" i="1"/>
  <c r="EA8" i="1" s="1"/>
  <c r="BM8" i="1" s="1"/>
  <c r="CU182" i="1"/>
  <c r="CB182" i="1"/>
  <c r="DK188" i="1"/>
  <c r="DO188" i="1"/>
  <c r="DW188" i="1" s="1"/>
  <c r="DU188" i="1"/>
  <c r="DI188" i="1"/>
  <c r="EH12" i="1"/>
  <c r="EA12" i="1" s="1"/>
  <c r="BM12" i="1" s="1"/>
  <c r="CU188" i="1"/>
  <c r="CB188" i="1"/>
  <c r="CM153" i="1"/>
  <c r="DH189" i="1"/>
  <c r="CQ189" i="1"/>
  <c r="DJ189" i="1"/>
  <c r="DT189" i="1"/>
  <c r="DN189" i="1"/>
  <c r="DV189" i="1" s="1"/>
  <c r="BH189" i="1"/>
  <c r="CO78" i="1"/>
  <c r="D78" i="1"/>
  <c r="BU78" i="1"/>
  <c r="EF164" i="1"/>
  <c r="DY164" i="1" s="1"/>
  <c r="BK164" i="1" s="1"/>
  <c r="BQ164" i="1" s="1"/>
  <c r="EJ16" i="1"/>
  <c r="EC16" i="1" s="1"/>
  <c r="BO16" i="1" s="1"/>
  <c r="CM140" i="1"/>
  <c r="DO159" i="1"/>
  <c r="DU159" i="1"/>
  <c r="DI159" i="1"/>
  <c r="DK159" i="1"/>
  <c r="EF156" i="1"/>
  <c r="DY156" i="1" s="1"/>
  <c r="BK156" i="1" s="1"/>
  <c r="DK9" i="1"/>
  <c r="DO9" i="1"/>
  <c r="DI9" i="1"/>
  <c r="EJ36" i="1"/>
  <c r="EC36" i="1" s="1"/>
  <c r="BO36" i="1" s="1"/>
  <c r="CU70" i="1"/>
  <c r="CB70" i="1"/>
  <c r="CC70" i="1" s="1"/>
  <c r="EJ22" i="1"/>
  <c r="EC22" i="1" s="1"/>
  <c r="BO22" i="1" s="1"/>
  <c r="DU185" i="1"/>
  <c r="DO185" i="1"/>
  <c r="DI185" i="1"/>
  <c r="EQ3" i="1"/>
  <c r="EJ4" i="1"/>
  <c r="EC4" i="1" s="1"/>
  <c r="BO4" i="1" s="1"/>
  <c r="CM173" i="1"/>
  <c r="DO148" i="1"/>
  <c r="DI148" i="1"/>
  <c r="DU148" i="1"/>
  <c r="DK148" i="1"/>
  <c r="C188" i="1"/>
  <c r="E188" i="1" s="1"/>
  <c r="BS188" i="1"/>
  <c r="BT188" i="1" s="1"/>
  <c r="AY188" i="1"/>
  <c r="CM188" i="1"/>
  <c r="CM143" i="1"/>
  <c r="CO141" i="1"/>
  <c r="EE154" i="1"/>
  <c r="DX154" i="1" s="1"/>
  <c r="BJ154" i="1" s="1"/>
  <c r="CE136" i="1"/>
  <c r="CB183" i="1"/>
  <c r="CU183" i="1"/>
  <c r="CB147" i="1"/>
  <c r="CU147" i="1"/>
  <c r="DI153" i="1"/>
  <c r="DO153" i="1"/>
  <c r="DK153" i="1"/>
  <c r="DU153" i="1"/>
  <c r="DN29" i="1"/>
  <c r="DV29" i="1" s="1"/>
  <c r="DJ29" i="1"/>
  <c r="DH29" i="1"/>
  <c r="EF110" i="1"/>
  <c r="DY110" i="1" s="1"/>
  <c r="BK110" i="1" s="1"/>
  <c r="EG13" i="1"/>
  <c r="DZ13" i="1" s="1"/>
  <c r="BL13" i="1" s="1"/>
  <c r="DI46" i="1"/>
  <c r="DK46" i="1"/>
  <c r="DO46" i="1"/>
  <c r="DU46" i="1"/>
  <c r="EF62" i="1"/>
  <c r="DY62" i="1" s="1"/>
  <c r="BK62" i="1" s="1"/>
  <c r="EF187" i="1"/>
  <c r="DY187" i="1" s="1"/>
  <c r="BK187" i="1" s="1"/>
  <c r="EH35" i="1"/>
  <c r="EA35" i="1" s="1"/>
  <c r="BM35" i="1" s="1"/>
  <c r="EF124" i="1"/>
  <c r="DY124" i="1" s="1"/>
  <c r="BK124" i="1" s="1"/>
  <c r="CM149" i="1"/>
  <c r="CM160" i="1"/>
  <c r="EJ24" i="1"/>
  <c r="EC24" i="1" s="1"/>
  <c r="BO24" i="1" s="1"/>
  <c r="CM178" i="1"/>
  <c r="CB179" i="1"/>
  <c r="CU179" i="1"/>
  <c r="D4" i="1"/>
  <c r="AW3" i="1"/>
  <c r="CO4" i="1"/>
  <c r="DU150" i="1"/>
  <c r="DI150" i="1"/>
  <c r="DK150" i="1"/>
  <c r="DO150" i="1"/>
  <c r="DU14" i="1"/>
  <c r="CK173" i="1"/>
  <c r="CO175" i="1"/>
  <c r="CO137" i="1"/>
  <c r="BZ167" i="1"/>
  <c r="CS167" i="1"/>
  <c r="BF136" i="1"/>
  <c r="CB137" i="1"/>
  <c r="CU137" i="1"/>
  <c r="CM175" i="1"/>
  <c r="DO186" i="1"/>
  <c r="DW186" i="1" s="1"/>
  <c r="DK186" i="1"/>
  <c r="DU186" i="1"/>
  <c r="DI186" i="1"/>
  <c r="EF7" i="1"/>
  <c r="DY7" i="1" s="1"/>
  <c r="BK7" i="1" s="1"/>
  <c r="CK172" i="1"/>
  <c r="CO152" i="1"/>
  <c r="EF115" i="1"/>
  <c r="DY115" i="1" s="1"/>
  <c r="BK115" i="1" s="1"/>
  <c r="CO146" i="1"/>
  <c r="CM151" i="1"/>
  <c r="DU156" i="1"/>
  <c r="DK156" i="1"/>
  <c r="DO156" i="1"/>
  <c r="DI156" i="1"/>
  <c r="BH139" i="1"/>
  <c r="CQ139" i="1"/>
  <c r="DJ139" i="1"/>
  <c r="BX139" i="1"/>
  <c r="DT139" i="1"/>
  <c r="DN139" i="1"/>
  <c r="DH139" i="1"/>
  <c r="CK79" i="1"/>
  <c r="AY79" i="1"/>
  <c r="B79" i="1"/>
  <c r="CK148" i="1"/>
  <c r="EH16" i="1"/>
  <c r="EA16" i="1" s="1"/>
  <c r="BM16" i="1" s="1"/>
  <c r="CM141" i="1"/>
  <c r="CU58" i="1"/>
  <c r="CB58" i="1"/>
  <c r="CM152" i="1"/>
  <c r="BZ183" i="1"/>
  <c r="CS183" i="1"/>
  <c r="BX138" i="1"/>
  <c r="DJ138" i="1"/>
  <c r="CQ138" i="1"/>
  <c r="BA136" i="1"/>
  <c r="BH138" i="1"/>
  <c r="DN138" i="1"/>
  <c r="DV138" i="1" s="1"/>
  <c r="DT138" i="1"/>
  <c r="DH138" i="1"/>
  <c r="BU45" i="1"/>
  <c r="CO45" i="1"/>
  <c r="AW44" i="1"/>
  <c r="D45" i="1"/>
  <c r="BD3" i="1"/>
  <c r="CO184" i="1"/>
  <c r="EE157" i="1"/>
  <c r="DX157" i="1" s="1"/>
  <c r="BJ157" i="1" s="1"/>
  <c r="EF154" i="1"/>
  <c r="DY154" i="1" s="1"/>
  <c r="BK154" i="1" s="1"/>
  <c r="EJ30" i="1"/>
  <c r="EC30" i="1" s="1"/>
  <c r="BO30" i="1" s="1"/>
  <c r="CB184" i="1"/>
  <c r="CU184" i="1"/>
  <c r="EJ26" i="1"/>
  <c r="EC26" i="1" s="1"/>
  <c r="BO26" i="1" s="1"/>
  <c r="DI139" i="1"/>
  <c r="DO139" i="1"/>
  <c r="DU139" i="1"/>
  <c r="DK139" i="1"/>
  <c r="BH182" i="1"/>
  <c r="DJ182" i="1"/>
  <c r="DH182" i="1"/>
  <c r="DT182" i="1"/>
  <c r="CQ182" i="1"/>
  <c r="BX182" i="1"/>
  <c r="DN182" i="1"/>
  <c r="DV182" i="1" s="1"/>
  <c r="CG136" i="1"/>
  <c r="CB79" i="1"/>
  <c r="CU79" i="1"/>
  <c r="DT156" i="1"/>
  <c r="CQ156" i="1"/>
  <c r="BH156" i="1"/>
  <c r="DJ156" i="1"/>
  <c r="DH156" i="1"/>
  <c r="DN156" i="1"/>
  <c r="DV156" i="1" s="1"/>
  <c r="EF170" i="1"/>
  <c r="DY170" i="1" s="1"/>
  <c r="BK170" i="1" s="1"/>
  <c r="EJ38" i="1"/>
  <c r="EC38" i="1" s="1"/>
  <c r="BO38" i="1" s="1"/>
  <c r="DH154" i="1"/>
  <c r="DN154" i="1"/>
  <c r="DV154" i="1" s="1"/>
  <c r="BH154" i="1"/>
  <c r="DT154" i="1"/>
  <c r="DJ154" i="1"/>
  <c r="CQ154" i="1"/>
  <c r="EJ28" i="1"/>
  <c r="EC28" i="1" s="1"/>
  <c r="BO28" i="1" s="1"/>
  <c r="CB148" i="1"/>
  <c r="CC149" i="1" s="1"/>
  <c r="CU148" i="1"/>
  <c r="BZ178" i="1"/>
  <c r="CS178" i="1"/>
  <c r="CU59" i="1"/>
  <c r="CB59" i="1"/>
  <c r="DO162" i="1"/>
  <c r="CQ162" i="1"/>
  <c r="BH162" i="1"/>
  <c r="BI163" i="1" s="1"/>
  <c r="DK162" i="1"/>
  <c r="DM162" i="1" s="1"/>
  <c r="DI162" i="1"/>
  <c r="DU162" i="1"/>
  <c r="CU60" i="1"/>
  <c r="CB60" i="1"/>
  <c r="CK156" i="1"/>
  <c r="EJ15" i="1"/>
  <c r="EC15" i="1" s="1"/>
  <c r="BO15" i="1" s="1"/>
  <c r="CU181" i="1"/>
  <c r="CB181" i="1"/>
  <c r="DI173" i="1"/>
  <c r="DU173" i="1"/>
  <c r="DO173" i="1"/>
  <c r="DK173" i="1"/>
  <c r="DS173" i="1" s="1"/>
  <c r="CB157" i="1"/>
  <c r="CU157" i="1"/>
  <c r="EE147" i="1"/>
  <c r="DX147" i="1" s="1"/>
  <c r="BJ147" i="1" s="1"/>
  <c r="EE152" i="1"/>
  <c r="DX152" i="1" s="1"/>
  <c r="BJ152" i="1" s="1"/>
  <c r="DK14" i="1"/>
  <c r="DO14" i="1"/>
  <c r="DI14" i="1"/>
  <c r="EE150" i="1"/>
  <c r="DX150" i="1" s="1"/>
  <c r="BJ150" i="1" s="1"/>
  <c r="BZ171" i="1"/>
  <c r="CS171" i="1"/>
  <c r="D75" i="1"/>
  <c r="CO75" i="1"/>
  <c r="BU75" i="1"/>
  <c r="CM147" i="1"/>
  <c r="BU70" i="1"/>
  <c r="CO70" i="1"/>
  <c r="D70" i="1"/>
  <c r="CU177" i="1"/>
  <c r="CB177" i="1"/>
  <c r="CC177" i="1" s="1"/>
  <c r="D71" i="1"/>
  <c r="CO71" i="1"/>
  <c r="BU71" i="1"/>
  <c r="EE145" i="1"/>
  <c r="DX145" i="1" s="1"/>
  <c r="BJ145" i="1" s="1"/>
  <c r="EL136" i="1"/>
  <c r="CO153" i="1"/>
  <c r="CU5" i="1"/>
  <c r="EE130" i="1"/>
  <c r="DX130" i="1" s="1"/>
  <c r="CS146" i="1"/>
  <c r="BZ146" i="1"/>
  <c r="BU63" i="1"/>
  <c r="D63" i="1"/>
  <c r="CO63" i="1"/>
  <c r="CU139" i="1"/>
  <c r="CB139" i="1"/>
  <c r="CU143" i="1"/>
  <c r="CB143" i="1"/>
  <c r="CS170" i="1"/>
  <c r="BZ170" i="1"/>
  <c r="EE155" i="1"/>
  <c r="DX155" i="1" s="1"/>
  <c r="BJ155" i="1" s="1"/>
  <c r="CO155" i="1"/>
  <c r="CK189" i="1"/>
  <c r="CF3" i="1"/>
  <c r="DK174" i="1"/>
  <c r="DI174" i="1"/>
  <c r="DO174" i="1"/>
  <c r="DW174" i="1" s="1"/>
  <c r="DU174" i="1"/>
  <c r="DO155" i="1"/>
  <c r="DK155" i="1"/>
  <c r="DI155" i="1"/>
  <c r="DU155" i="1"/>
  <c r="EF11" i="1"/>
  <c r="DY11" i="1" s="1"/>
  <c r="BK11" i="1" s="1"/>
  <c r="CB185" i="1"/>
  <c r="CU185" i="1"/>
  <c r="CO151" i="1"/>
  <c r="DU8" i="1"/>
  <c r="EF148" i="1"/>
  <c r="DY148" i="1" s="1"/>
  <c r="BK148" i="1" s="1"/>
  <c r="DU15" i="1"/>
  <c r="CO159" i="1"/>
  <c r="DI169" i="1"/>
  <c r="DK169" i="1"/>
  <c r="DU169" i="1"/>
  <c r="DO169" i="1"/>
  <c r="CB155" i="1"/>
  <c r="CU155" i="1"/>
  <c r="CU156" i="1"/>
  <c r="CB156" i="1"/>
  <c r="EE89" i="1"/>
  <c r="DX89" i="1" s="1"/>
  <c r="BH167" i="1"/>
  <c r="BI168" i="1" s="1"/>
  <c r="CQ167" i="1"/>
  <c r="DU167" i="1"/>
  <c r="DK167" i="1"/>
  <c r="DS167" i="1" s="1"/>
  <c r="DO167" i="1"/>
  <c r="DI167" i="1"/>
  <c r="DP167" i="1" s="1"/>
  <c r="BZ173" i="1"/>
  <c r="CS173" i="1"/>
  <c r="EF118" i="1"/>
  <c r="DY118" i="1" s="1"/>
  <c r="BK118" i="1" s="1"/>
  <c r="CK179" i="1"/>
  <c r="EF171" i="1"/>
  <c r="DY171" i="1" s="1"/>
  <c r="BK171" i="1" s="1"/>
  <c r="EE91" i="1"/>
  <c r="DX91" i="1" s="1"/>
  <c r="BJ91" i="1" s="1"/>
  <c r="CU140" i="1"/>
  <c r="CB140" i="1"/>
  <c r="DK151" i="1"/>
  <c r="DI151" i="1"/>
  <c r="DO151" i="1"/>
  <c r="DU151" i="1"/>
  <c r="CM144" i="1"/>
  <c r="CS154" i="1"/>
  <c r="BZ154" i="1"/>
  <c r="EJ12" i="1"/>
  <c r="EC12" i="1" s="1"/>
  <c r="BO12" i="1" s="1"/>
  <c r="CK155" i="1"/>
  <c r="CK158" i="1"/>
  <c r="CM187" i="1"/>
  <c r="AX44" i="1"/>
  <c r="CU141" i="1"/>
  <c r="CB141" i="1"/>
  <c r="CO188" i="1"/>
  <c r="CK178" i="1"/>
  <c r="CO138" i="1"/>
  <c r="CO139" i="1"/>
  <c r="EF188" i="1"/>
  <c r="DY188" i="1" s="1"/>
  <c r="BK188" i="1" s="1"/>
  <c r="CK151" i="1"/>
  <c r="CM4" i="1"/>
  <c r="AU3" i="1"/>
  <c r="C4" i="1"/>
  <c r="CM145" i="1"/>
  <c r="BH145" i="1"/>
  <c r="DJ145" i="1"/>
  <c r="DH145" i="1"/>
  <c r="DN145" i="1"/>
  <c r="DT145" i="1"/>
  <c r="CQ145" i="1"/>
  <c r="D59" i="1"/>
  <c r="CO59" i="1"/>
  <c r="BU59" i="1"/>
  <c r="CK149" i="1"/>
  <c r="DU7" i="1"/>
  <c r="EE88" i="1"/>
  <c r="DX88" i="1" s="1"/>
  <c r="BJ88" i="1" s="1"/>
  <c r="DK177" i="1"/>
  <c r="DI177" i="1"/>
  <c r="DO177" i="1"/>
  <c r="DU177" i="1"/>
  <c r="EE86" i="1"/>
  <c r="DX86" i="1" s="1"/>
  <c r="BJ86" i="1" s="1"/>
  <c r="EJ8" i="1"/>
  <c r="EC8" i="1" s="1"/>
  <c r="BO8" i="1" s="1"/>
  <c r="EF8" i="1"/>
  <c r="DY8" i="1" s="1"/>
  <c r="BK8" i="1" s="1"/>
  <c r="DK17" i="1"/>
  <c r="DO17" i="1"/>
  <c r="DI17" i="1"/>
  <c r="EF155" i="1"/>
  <c r="DY155" i="1" s="1"/>
  <c r="BK155" i="1" s="1"/>
  <c r="CK147" i="1"/>
  <c r="EF151" i="1"/>
  <c r="DY151" i="1" s="1"/>
  <c r="BK151" i="1" s="1"/>
  <c r="CS144" i="1"/>
  <c r="BZ144" i="1"/>
  <c r="DK182" i="1"/>
  <c r="DI182" i="1"/>
  <c r="DO182" i="1"/>
  <c r="DU182" i="1"/>
  <c r="CS169" i="1"/>
  <c r="BZ169" i="1"/>
  <c r="CA169" i="1" s="1"/>
  <c r="EH25" i="1"/>
  <c r="EA25" i="1" s="1"/>
  <c r="BM25" i="1" s="1"/>
  <c r="AV3" i="1"/>
  <c r="CM180" i="1"/>
  <c r="DQ185" i="1"/>
  <c r="DS166" i="1"/>
  <c r="DP5" i="1" l="1"/>
  <c r="DW184" i="1"/>
  <c r="EK184" i="1" s="1"/>
  <c r="BI30" i="1"/>
  <c r="DW38" i="1"/>
  <c r="DW16" i="1"/>
  <c r="BZ111" i="1"/>
  <c r="CC142" i="1"/>
  <c r="BZ30" i="1"/>
  <c r="DQ74" i="1"/>
  <c r="DV33" i="1"/>
  <c r="BY184" i="1"/>
  <c r="DW166" i="1"/>
  <c r="ED166" i="1" s="1"/>
  <c r="CC138" i="1"/>
  <c r="DM140" i="1"/>
  <c r="BX4" i="1"/>
  <c r="DW170" i="1"/>
  <c r="ES170" i="1" s="1"/>
  <c r="DV160" i="1"/>
  <c r="DV28" i="1"/>
  <c r="EK138" i="1"/>
  <c r="CB85" i="1"/>
  <c r="DW46" i="1"/>
  <c r="DV8" i="1"/>
  <c r="DV142" i="1"/>
  <c r="DV10" i="1"/>
  <c r="CA154" i="1"/>
  <c r="BU119" i="1"/>
  <c r="DV13" i="1"/>
  <c r="DV78" i="1"/>
  <c r="DW189" i="1"/>
  <c r="ED189" i="1" s="1"/>
  <c r="DW182" i="1"/>
  <c r="ED182" i="1" s="1"/>
  <c r="DW142" i="1"/>
  <c r="DV37" i="1"/>
  <c r="BI47" i="1"/>
  <c r="DW140" i="1"/>
  <c r="DW146" i="1"/>
  <c r="BZ36" i="1"/>
  <c r="DV79" i="1"/>
  <c r="DP149" i="1"/>
  <c r="DV76" i="1"/>
  <c r="BI142" i="1"/>
  <c r="DW154" i="1"/>
  <c r="ES154" i="1" s="1"/>
  <c r="CP149" i="1"/>
  <c r="DL32" i="1"/>
  <c r="DP183" i="1"/>
  <c r="DS155" i="1"/>
  <c r="DW148" i="1"/>
  <c r="E58" i="1"/>
  <c r="DV62" i="1"/>
  <c r="DW137" i="1"/>
  <c r="ED137" i="1" s="1"/>
  <c r="DW139" i="1"/>
  <c r="DW32" i="1"/>
  <c r="DW35" i="1"/>
  <c r="EK35" i="1" s="1"/>
  <c r="BQ169" i="1"/>
  <c r="CW169" i="1" s="1"/>
  <c r="DM73" i="1"/>
  <c r="BU15" i="1"/>
  <c r="BU34" i="1"/>
  <c r="DV38" i="1"/>
  <c r="DW5" i="1"/>
  <c r="DW158" i="1"/>
  <c r="EK158" i="1" s="1"/>
  <c r="DV32" i="1"/>
  <c r="DV146" i="1"/>
  <c r="DW160" i="1"/>
  <c r="DW187" i="1"/>
  <c r="EK187" i="1" s="1"/>
  <c r="CP137" i="1"/>
  <c r="DV71" i="1"/>
  <c r="DW47" i="1"/>
  <c r="DW45" i="1"/>
  <c r="DV36" i="1"/>
  <c r="ED36" i="1" s="1"/>
  <c r="DW179" i="1"/>
  <c r="ES179" i="1" s="1"/>
  <c r="DW143" i="1"/>
  <c r="DW150" i="1"/>
  <c r="DW177" i="1"/>
  <c r="ES177" i="1" s="1"/>
  <c r="DV34" i="1"/>
  <c r="DW149" i="1"/>
  <c r="DW165" i="1"/>
  <c r="ED165" i="1" s="1"/>
  <c r="DW151" i="1"/>
  <c r="DV151" i="1"/>
  <c r="DV150" i="1"/>
  <c r="DV77" i="1"/>
  <c r="DV155" i="1"/>
  <c r="DV30" i="1"/>
  <c r="DV73" i="1"/>
  <c r="DW141" i="1"/>
  <c r="DW181" i="1"/>
  <c r="EK181" i="1" s="1"/>
  <c r="DW178" i="1"/>
  <c r="EK178" i="1" s="1"/>
  <c r="DV140" i="1"/>
  <c r="DV159" i="1"/>
  <c r="DW4" i="1"/>
  <c r="DW175" i="1"/>
  <c r="ES175" i="1" s="1"/>
  <c r="DW58" i="1"/>
  <c r="DW185" i="1"/>
  <c r="EK185" i="1" s="1"/>
  <c r="DW167" i="1"/>
  <c r="ES167" i="1" s="1"/>
  <c r="DW169" i="1"/>
  <c r="EK169" i="1" s="1"/>
  <c r="DW183" i="1"/>
  <c r="ES183" i="1" s="1"/>
  <c r="DV70" i="1"/>
  <c r="DV152" i="1"/>
  <c r="DW48" i="1"/>
  <c r="DW147" i="1"/>
  <c r="DV25" i="1"/>
  <c r="DW173" i="1"/>
  <c r="ES173" i="1" s="1"/>
  <c r="DW156" i="1"/>
  <c r="ES156" i="1" s="1"/>
  <c r="DW164" i="1"/>
  <c r="EK164" i="1" s="1"/>
  <c r="DV31" i="1"/>
  <c r="DW162" i="1"/>
  <c r="EK162" i="1" s="1"/>
  <c r="DV23" i="1"/>
  <c r="DV75" i="1"/>
  <c r="DV141" i="1"/>
  <c r="DV147" i="1"/>
  <c r="DV148" i="1"/>
  <c r="DV27" i="1"/>
  <c r="DW159" i="1"/>
  <c r="DW180" i="1"/>
  <c r="ES180" i="1" s="1"/>
  <c r="DV149" i="1"/>
  <c r="DW155" i="1"/>
  <c r="DW157" i="1"/>
  <c r="ED157" i="1" s="1"/>
  <c r="DW37" i="1"/>
  <c r="DW152" i="1"/>
  <c r="DV153" i="1"/>
  <c r="DW161" i="1"/>
  <c r="ED161" i="1" s="1"/>
  <c r="DW153" i="1"/>
  <c r="DW145" i="1"/>
  <c r="DV145" i="1"/>
  <c r="DW27" i="1"/>
  <c r="DW26" i="1"/>
  <c r="DW11" i="1"/>
  <c r="DW21" i="1"/>
  <c r="DV139" i="1"/>
  <c r="DW34" i="1"/>
  <c r="DV18" i="1"/>
  <c r="DV72" i="1"/>
  <c r="DW22" i="1"/>
  <c r="DW172" i="1"/>
  <c r="ED172" i="1" s="1"/>
  <c r="DV143" i="1"/>
  <c r="DW60" i="1"/>
  <c r="DW78" i="1"/>
  <c r="DV144" i="1"/>
  <c r="DW171" i="1"/>
  <c r="ED171" i="1" s="1"/>
  <c r="DW144" i="1"/>
  <c r="DV24" i="1"/>
  <c r="DW71" i="1"/>
  <c r="DW8" i="1"/>
  <c r="DV74" i="1"/>
  <c r="DV45" i="1"/>
  <c r="DV17" i="1"/>
  <c r="DW79" i="1"/>
  <c r="DV63" i="1"/>
  <c r="DV60" i="1"/>
  <c r="DW74" i="1"/>
  <c r="DV21" i="1"/>
  <c r="DV46" i="1"/>
  <c r="DW28" i="1"/>
  <c r="DW75" i="1"/>
  <c r="DV20" i="1"/>
  <c r="DW10" i="1"/>
  <c r="DW29" i="1"/>
  <c r="EK29" i="1" s="1"/>
  <c r="DV57" i="1"/>
  <c r="DW73" i="1"/>
  <c r="DW70" i="1"/>
  <c r="DV26" i="1"/>
  <c r="DV59" i="1"/>
  <c r="DV58" i="1"/>
  <c r="DV61" i="1"/>
  <c r="DW62" i="1"/>
  <c r="DV11" i="1"/>
  <c r="DW59" i="1"/>
  <c r="DV19" i="1"/>
  <c r="DW63" i="1"/>
  <c r="DW12" i="1"/>
  <c r="DW6" i="1"/>
  <c r="DW76" i="1"/>
  <c r="DW14" i="1"/>
  <c r="DW9" i="1"/>
  <c r="DW57" i="1"/>
  <c r="DW72" i="1"/>
  <c r="DW7" i="1"/>
  <c r="DW77" i="1"/>
  <c r="DW30" i="1"/>
  <c r="DV16" i="1"/>
  <c r="DV5" i="1"/>
  <c r="DW19" i="1"/>
  <c r="DV9" i="1"/>
  <c r="DV4" i="1"/>
  <c r="DV22" i="1"/>
  <c r="DW61" i="1"/>
  <c r="DW25" i="1"/>
  <c r="DV6" i="1"/>
  <c r="DW20" i="1"/>
  <c r="DV7" i="1"/>
  <c r="DW31" i="1"/>
  <c r="DW18" i="1"/>
  <c r="DW17" i="1"/>
  <c r="DV48" i="1"/>
  <c r="DV47" i="1"/>
  <c r="DW24" i="1"/>
  <c r="DV14" i="1"/>
  <c r="DW13" i="1"/>
  <c r="DW15" i="1"/>
  <c r="ED15" i="1" s="1"/>
  <c r="DV12" i="1"/>
  <c r="BZ33" i="1"/>
  <c r="DM58" i="1"/>
  <c r="DQ144" i="1"/>
  <c r="DM185" i="1"/>
  <c r="CC78" i="1"/>
  <c r="BU106" i="1"/>
  <c r="DL165" i="1"/>
  <c r="DQ174" i="1"/>
  <c r="DP140" i="1"/>
  <c r="DL179" i="1"/>
  <c r="DQ5" i="1"/>
  <c r="DQ166" i="1"/>
  <c r="BX7" i="1"/>
  <c r="DQ18" i="1"/>
  <c r="DL75" i="1"/>
  <c r="BQ37" i="1"/>
  <c r="DP179" i="1"/>
  <c r="DM63" i="1"/>
  <c r="DL173" i="1"/>
  <c r="ED188" i="1"/>
  <c r="DP176" i="1"/>
  <c r="DR166" i="1"/>
  <c r="DS63" i="1"/>
  <c r="DQ12" i="1"/>
  <c r="DQ63" i="1"/>
  <c r="BS103" i="1"/>
  <c r="BS109" i="1"/>
  <c r="DQ77" i="1"/>
  <c r="ES176" i="1"/>
  <c r="DS60" i="1"/>
  <c r="DM77" i="1"/>
  <c r="DQ57" i="1"/>
  <c r="DL176" i="1"/>
  <c r="DQ141" i="1"/>
  <c r="DL145" i="1"/>
  <c r="DP142" i="1"/>
  <c r="DM147" i="1"/>
  <c r="BS106" i="1"/>
  <c r="BU95" i="1"/>
  <c r="E31" i="1"/>
  <c r="DP7" i="1"/>
  <c r="BU93" i="1"/>
  <c r="DL172" i="1"/>
  <c r="DM153" i="1"/>
  <c r="DP20" i="1"/>
  <c r="BI33" i="1"/>
  <c r="DP31" i="1"/>
  <c r="CB122" i="1"/>
  <c r="BS8" i="1"/>
  <c r="CP38" i="1"/>
  <c r="CP172" i="1"/>
  <c r="BX165" i="1"/>
  <c r="CY165" i="1" s="1"/>
  <c r="DL186" i="1"/>
  <c r="DQ142" i="1"/>
  <c r="DP152" i="1"/>
  <c r="DM34" i="1"/>
  <c r="DM12" i="1"/>
  <c r="DP189" i="1"/>
  <c r="BX34" i="1"/>
  <c r="DS171" i="1"/>
  <c r="CP166" i="1"/>
  <c r="DR179" i="1"/>
  <c r="DM146" i="1"/>
  <c r="DQ146" i="1"/>
  <c r="E24" i="1"/>
  <c r="DP58" i="1"/>
  <c r="DS77" i="1"/>
  <c r="DM165" i="1"/>
  <c r="CP144" i="1"/>
  <c r="DQ25" i="1"/>
  <c r="CV26" i="1"/>
  <c r="CV22" i="1"/>
  <c r="BU90" i="1"/>
  <c r="BQ4" i="1"/>
  <c r="BS111" i="1"/>
  <c r="BZ95" i="1"/>
  <c r="BQ156" i="1"/>
  <c r="CW156" i="1" s="1"/>
  <c r="BX174" i="1"/>
  <c r="CY174" i="1" s="1"/>
  <c r="BZ110" i="1"/>
  <c r="CB101" i="1"/>
  <c r="CB102" i="1"/>
  <c r="DR140" i="1"/>
  <c r="DQ165" i="1"/>
  <c r="BZ105" i="1"/>
  <c r="BU17" i="1"/>
  <c r="BX129" i="1"/>
  <c r="CB25" i="1"/>
  <c r="EK130" i="1"/>
  <c r="DQ178" i="1"/>
  <c r="DM28" i="1"/>
  <c r="DP157" i="1"/>
  <c r="BQ75" i="1"/>
  <c r="CW75" i="1" s="1"/>
  <c r="CP140" i="1"/>
  <c r="DL188" i="1"/>
  <c r="BI22" i="1"/>
  <c r="BI189" i="1"/>
  <c r="BZ88" i="1"/>
  <c r="DL79" i="1"/>
  <c r="BS87" i="1"/>
  <c r="BU129" i="1"/>
  <c r="BS100" i="1"/>
  <c r="CA79" i="1"/>
  <c r="D3" i="1"/>
  <c r="CP8" i="1"/>
  <c r="DL38" i="1"/>
  <c r="DM7" i="1"/>
  <c r="DQ34" i="1"/>
  <c r="DS7" i="1"/>
  <c r="BI140" i="1"/>
  <c r="DP29" i="1"/>
  <c r="E76" i="1"/>
  <c r="DL6" i="1"/>
  <c r="DP9" i="1"/>
  <c r="CB105" i="1"/>
  <c r="DL27" i="1"/>
  <c r="BU89" i="1"/>
  <c r="DL72" i="1"/>
  <c r="CC143" i="1"/>
  <c r="CA167" i="1"/>
  <c r="DM46" i="1"/>
  <c r="BS12" i="1"/>
  <c r="BS121" i="1"/>
  <c r="CA58" i="1"/>
  <c r="BZ21" i="1"/>
  <c r="DR31" i="1"/>
  <c r="CB94" i="1"/>
  <c r="BX57" i="1"/>
  <c r="BY57" i="1" s="1"/>
  <c r="BX171" i="1"/>
  <c r="CC139" i="1"/>
  <c r="BI155" i="1"/>
  <c r="BI156" i="1"/>
  <c r="BI182" i="1"/>
  <c r="CA162" i="1"/>
  <c r="BU19" i="1"/>
  <c r="BZ19" i="1"/>
  <c r="DR98" i="1"/>
  <c r="CA72" i="1"/>
  <c r="BI13" i="1"/>
  <c r="DM71" i="1"/>
  <c r="DQ36" i="1"/>
  <c r="CA176" i="1"/>
  <c r="AY136" i="1"/>
  <c r="CP158" i="1"/>
  <c r="CP188" i="1"/>
  <c r="DQ147" i="1"/>
  <c r="ED176" i="1"/>
  <c r="DR187" i="1"/>
  <c r="DL177" i="1"/>
  <c r="BU91" i="1"/>
  <c r="DR146" i="1"/>
  <c r="CB13" i="1"/>
  <c r="BI160" i="1"/>
  <c r="DQ71" i="1"/>
  <c r="BI73" i="1"/>
  <c r="BS4" i="1"/>
  <c r="DS33" i="1"/>
  <c r="BI38" i="1"/>
  <c r="DL28" i="1"/>
  <c r="BI11" i="1"/>
  <c r="BI15" i="1"/>
  <c r="BI186" i="1"/>
  <c r="DL34" i="1"/>
  <c r="CP31" i="1"/>
  <c r="BX175" i="1"/>
  <c r="CY175" i="1" s="1"/>
  <c r="CC186" i="1"/>
  <c r="DS147" i="1"/>
  <c r="DM171" i="1"/>
  <c r="DS158" i="1"/>
  <c r="BX9" i="1"/>
  <c r="DP73" i="1"/>
  <c r="DP76" i="1"/>
  <c r="DS142" i="1"/>
  <c r="DQ171" i="1"/>
  <c r="CP148" i="1"/>
  <c r="DQ35" i="1"/>
  <c r="CP182" i="1"/>
  <c r="BQ25" i="1"/>
  <c r="BQ108" i="1"/>
  <c r="DP186" i="1"/>
  <c r="DQ60" i="1"/>
  <c r="BX106" i="1"/>
  <c r="CA78" i="1"/>
  <c r="BS128" i="1"/>
  <c r="CA144" i="1"/>
  <c r="BQ176" i="1"/>
  <c r="CW176" i="1" s="1"/>
  <c r="E33" i="1"/>
  <c r="BI61" i="1"/>
  <c r="BI174" i="1"/>
  <c r="DQ172" i="1"/>
  <c r="DS153" i="1"/>
  <c r="EK93" i="1"/>
  <c r="DQ140" i="1"/>
  <c r="EK127" i="1"/>
  <c r="DS28" i="1"/>
  <c r="BI166" i="1"/>
  <c r="BX59" i="1"/>
  <c r="CY59" i="1" s="1"/>
  <c r="DQ158" i="1"/>
  <c r="BT74" i="1"/>
  <c r="CM82" i="1"/>
  <c r="DQ28" i="1"/>
  <c r="CP146" i="1"/>
  <c r="DL144" i="1"/>
  <c r="ES188" i="1"/>
  <c r="CP183" i="1"/>
  <c r="CC60" i="1"/>
  <c r="DM178" i="1"/>
  <c r="BX100" i="1"/>
  <c r="CB100" i="1"/>
  <c r="DP15" i="1"/>
  <c r="CB22" i="1"/>
  <c r="E5" i="1"/>
  <c r="CA75" i="1"/>
  <c r="DQ10" i="1"/>
  <c r="C44" i="1"/>
  <c r="CP141" i="1"/>
  <c r="CP147" i="1"/>
  <c r="DR178" i="1"/>
  <c r="CP156" i="1"/>
  <c r="DL181" i="1"/>
  <c r="DM176" i="1"/>
  <c r="DS178" i="1"/>
  <c r="DS140" i="1"/>
  <c r="DS146" i="1"/>
  <c r="BQ125" i="1"/>
  <c r="DR111" i="1"/>
  <c r="BX6" i="1"/>
  <c r="DM26" i="1"/>
  <c r="BZ124" i="1"/>
  <c r="BS127" i="1"/>
  <c r="BZ9" i="1"/>
  <c r="BZ87" i="1"/>
  <c r="BI146" i="1"/>
  <c r="CA188" i="1"/>
  <c r="BI75" i="1"/>
  <c r="CV15" i="1"/>
  <c r="E20" i="1"/>
  <c r="CV9" i="1"/>
  <c r="BQ71" i="1"/>
  <c r="CW71" i="1" s="1"/>
  <c r="BZ93" i="1"/>
  <c r="BQ9" i="1"/>
  <c r="DL25" i="1"/>
  <c r="BT46" i="1"/>
  <c r="BI8" i="1"/>
  <c r="BX117" i="1"/>
  <c r="DQ170" i="1"/>
  <c r="DL157" i="1"/>
  <c r="BQ5" i="1"/>
  <c r="BQ117" i="1"/>
  <c r="DL149" i="1"/>
  <c r="CP159" i="1"/>
  <c r="DM170" i="1"/>
  <c r="DS139" i="1"/>
  <c r="DR165" i="1"/>
  <c r="BU85" i="1"/>
  <c r="BX173" i="1"/>
  <c r="CY173" i="1" s="1"/>
  <c r="CB95" i="1"/>
  <c r="EK117" i="1"/>
  <c r="BT138" i="1"/>
  <c r="DP23" i="1"/>
  <c r="BI19" i="1"/>
  <c r="BX20" i="1"/>
  <c r="DM70" i="1"/>
  <c r="BX128" i="1"/>
  <c r="CY162" i="1"/>
  <c r="CZ163" i="1" s="1"/>
  <c r="BS36" i="1"/>
  <c r="EK119" i="1"/>
  <c r="DQ6" i="1"/>
  <c r="BZ32" i="1"/>
  <c r="DL23" i="1"/>
  <c r="BI149" i="1"/>
  <c r="BS5" i="1"/>
  <c r="DP72" i="1"/>
  <c r="BS17" i="1"/>
  <c r="DQ173" i="1"/>
  <c r="BS102" i="1"/>
  <c r="CB6" i="1"/>
  <c r="CV35" i="1"/>
  <c r="DP22" i="1"/>
  <c r="CB113" i="1"/>
  <c r="E38" i="1"/>
  <c r="CA158" i="1"/>
  <c r="DL16" i="1"/>
  <c r="BZ17" i="1"/>
  <c r="DQ70" i="1"/>
  <c r="CB89" i="1"/>
  <c r="BQ173" i="1"/>
  <c r="CW173" i="1" s="1"/>
  <c r="BQ116" i="1"/>
  <c r="DP38" i="1"/>
  <c r="EK100" i="1"/>
  <c r="CK84" i="1"/>
  <c r="CK131" i="1" s="1"/>
  <c r="CJ131" i="1" s="1"/>
  <c r="BY144" i="1"/>
  <c r="BI20" i="1"/>
  <c r="CA71" i="1"/>
  <c r="CP72" i="1"/>
  <c r="BQ59" i="1"/>
  <c r="CW59" i="1" s="1"/>
  <c r="DS70" i="1"/>
  <c r="BI21" i="1"/>
  <c r="CL82" i="1"/>
  <c r="DS73" i="1"/>
  <c r="DM60" i="1"/>
  <c r="DM74" i="1"/>
  <c r="BU113" i="1"/>
  <c r="EK163" i="1"/>
  <c r="BQ163" i="1"/>
  <c r="CW163" i="1" s="1"/>
  <c r="DR163" i="1"/>
  <c r="BS93" i="1"/>
  <c r="DS10" i="1"/>
  <c r="DQ73" i="1"/>
  <c r="DQ14" i="1"/>
  <c r="DM27" i="1"/>
  <c r="DL13" i="1"/>
  <c r="CV30" i="1"/>
  <c r="BZ7" i="1"/>
  <c r="BX47" i="1"/>
  <c r="CV20" i="1"/>
  <c r="E13" i="1"/>
  <c r="BS27" i="1"/>
  <c r="DL7" i="1"/>
  <c r="DR37" i="1"/>
  <c r="DL76" i="1"/>
  <c r="DQ11" i="1"/>
  <c r="DM21" i="1"/>
  <c r="DM23" i="1"/>
  <c r="DS37" i="1"/>
  <c r="DL12" i="1"/>
  <c r="DQ15" i="1"/>
  <c r="DQ78" i="1"/>
  <c r="DM6" i="1"/>
  <c r="BQ22" i="1"/>
  <c r="BQ14" i="1"/>
  <c r="DR158" i="1"/>
  <c r="BS105" i="1"/>
  <c r="BQ106" i="1"/>
  <c r="BZ128" i="1"/>
  <c r="E8" i="1"/>
  <c r="DP156" i="1"/>
  <c r="DL141" i="1"/>
  <c r="DP188" i="1"/>
  <c r="DL153" i="1"/>
  <c r="DP177" i="1"/>
  <c r="DR95" i="1"/>
  <c r="BX24" i="1"/>
  <c r="CC154" i="1"/>
  <c r="DL142" i="1"/>
  <c r="DS177" i="1"/>
  <c r="ED138" i="1"/>
  <c r="DS58" i="1"/>
  <c r="DM144" i="1"/>
  <c r="BQ21" i="1"/>
  <c r="DL22" i="1"/>
  <c r="DL15" i="1"/>
  <c r="DM33" i="1"/>
  <c r="DM20" i="1"/>
  <c r="BS91" i="1"/>
  <c r="DS24" i="1"/>
  <c r="DQ8" i="1"/>
  <c r="BQ27" i="1"/>
  <c r="DP30" i="1"/>
  <c r="DS31" i="1"/>
  <c r="DM15" i="1"/>
  <c r="DR116" i="1"/>
  <c r="CB109" i="1"/>
  <c r="CP34" i="1"/>
  <c r="BI60" i="1"/>
  <c r="BI188" i="1"/>
  <c r="DS6" i="1"/>
  <c r="CA153" i="1"/>
  <c r="BI143" i="1"/>
  <c r="BI173" i="1"/>
  <c r="E46" i="1"/>
  <c r="DR6" i="1"/>
  <c r="CC74" i="1"/>
  <c r="BX22" i="1"/>
  <c r="BU9" i="1"/>
  <c r="BU126" i="1"/>
  <c r="BZ27" i="1"/>
  <c r="CA28" i="1" s="1"/>
  <c r="CB114" i="1"/>
  <c r="CA159" i="1"/>
  <c r="BS112" i="1"/>
  <c r="DP34" i="1"/>
  <c r="BX21" i="1"/>
  <c r="BX37" i="1"/>
  <c r="DS74" i="1"/>
  <c r="EK106" i="1"/>
  <c r="DR106" i="1"/>
  <c r="BS9" i="1"/>
  <c r="EK111" i="1"/>
  <c r="EK102" i="1"/>
  <c r="BX116" i="1"/>
  <c r="DR170" i="1"/>
  <c r="BQ38" i="1"/>
  <c r="BS122" i="1"/>
  <c r="DM8" i="1"/>
  <c r="DW33" i="1"/>
  <c r="BT73" i="1"/>
  <c r="BU114" i="1"/>
  <c r="DL30" i="1"/>
  <c r="CB9" i="1"/>
  <c r="BX14" i="1"/>
  <c r="E72" i="1"/>
  <c r="CB126" i="1"/>
  <c r="BQ6" i="1"/>
  <c r="EK114" i="1"/>
  <c r="EK112" i="1"/>
  <c r="EK116" i="1"/>
  <c r="DR110" i="1"/>
  <c r="BS30" i="1"/>
  <c r="DM36" i="1"/>
  <c r="CP18" i="1"/>
  <c r="BS90" i="1"/>
  <c r="DP173" i="1"/>
  <c r="DQ177" i="1"/>
  <c r="BQ114" i="1"/>
  <c r="BX32" i="1"/>
  <c r="DS35" i="1"/>
  <c r="DR47" i="1"/>
  <c r="CC73" i="1"/>
  <c r="BX38" i="1"/>
  <c r="DP16" i="1"/>
  <c r="DM78" i="1"/>
  <c r="CB124" i="1"/>
  <c r="BI144" i="1"/>
  <c r="CB19" i="1"/>
  <c r="DP60" i="1"/>
  <c r="CC48" i="1"/>
  <c r="BT60" i="1"/>
  <c r="CB119" i="1"/>
  <c r="DR117" i="1"/>
  <c r="BI29" i="1"/>
  <c r="BS20" i="1"/>
  <c r="CA148" i="1"/>
  <c r="BQ111" i="1"/>
  <c r="BY163" i="1"/>
  <c r="BZ5" i="1"/>
  <c r="BX169" i="1"/>
  <c r="CY169" i="1" s="1"/>
  <c r="DR114" i="1"/>
  <c r="BX114" i="1"/>
  <c r="EK95" i="1"/>
  <c r="EK108" i="1"/>
  <c r="EK104" i="1"/>
  <c r="CB90" i="1"/>
  <c r="DP6" i="1"/>
  <c r="BZ20" i="1"/>
  <c r="CA147" i="1"/>
  <c r="CP71" i="1"/>
  <c r="E45" i="1"/>
  <c r="E79" i="1"/>
  <c r="BU103" i="1"/>
  <c r="E36" i="1"/>
  <c r="BS18" i="1"/>
  <c r="CP37" i="1"/>
  <c r="BI10" i="1"/>
  <c r="BS92" i="1"/>
  <c r="BI185" i="1"/>
  <c r="CA166" i="1"/>
  <c r="CC75" i="1"/>
  <c r="BQ16" i="1"/>
  <c r="BQ20" i="1"/>
  <c r="CB14" i="1"/>
  <c r="BZ112" i="1"/>
  <c r="BI78" i="1"/>
  <c r="DP13" i="1"/>
  <c r="CA141" i="1"/>
  <c r="E25" i="1"/>
  <c r="BS26" i="1"/>
  <c r="BQ112" i="1"/>
  <c r="DR183" i="1"/>
  <c r="CP152" i="1"/>
  <c r="BX158" i="1"/>
  <c r="BQ172" i="1"/>
  <c r="CW172" i="1" s="1"/>
  <c r="DR24" i="1"/>
  <c r="BZ18" i="1"/>
  <c r="BZ127" i="1"/>
  <c r="BU100" i="1"/>
  <c r="BI46" i="1"/>
  <c r="BS29" i="1"/>
  <c r="E15" i="1"/>
  <c r="BI181" i="1"/>
  <c r="BI48" i="1"/>
  <c r="CC160" i="1"/>
  <c r="BI26" i="1"/>
  <c r="BT76" i="1"/>
  <c r="BQ46" i="1"/>
  <c r="CW46" i="1" s="1"/>
  <c r="BQ74" i="1"/>
  <c r="CW74" i="1" s="1"/>
  <c r="DQ27" i="1"/>
  <c r="DS27" i="1"/>
  <c r="DR172" i="1"/>
  <c r="DR173" i="1"/>
  <c r="DQ179" i="1"/>
  <c r="DM172" i="1"/>
  <c r="DS172" i="1"/>
  <c r="DQ153" i="1"/>
  <c r="DL152" i="1"/>
  <c r="DL189" i="1"/>
  <c r="DS179" i="1"/>
  <c r="DM173" i="1"/>
  <c r="DM183" i="1"/>
  <c r="DR162" i="1"/>
  <c r="DM141" i="1"/>
  <c r="DL62" i="1"/>
  <c r="CB120" i="1"/>
  <c r="BI32" i="1"/>
  <c r="CC188" i="1"/>
  <c r="BQ72" i="1"/>
  <c r="CW72" i="1" s="1"/>
  <c r="BU33" i="1"/>
  <c r="BU6" i="1"/>
  <c r="BU124" i="1"/>
  <c r="DP10" i="1"/>
  <c r="BZ4" i="1"/>
  <c r="DS36" i="1"/>
  <c r="DS72" i="1"/>
  <c r="DP79" i="1"/>
  <c r="BI9" i="1"/>
  <c r="BZ92" i="1"/>
  <c r="CP60" i="1"/>
  <c r="CP23" i="1"/>
  <c r="BX146" i="1"/>
  <c r="CY146" i="1" s="1"/>
  <c r="CB34" i="1"/>
  <c r="BZ109" i="1"/>
  <c r="CV10" i="1"/>
  <c r="DL73" i="1"/>
  <c r="DP77" i="1"/>
  <c r="DR14" i="1"/>
  <c r="DS162" i="1"/>
  <c r="DR153" i="1"/>
  <c r="DS14" i="1"/>
  <c r="CB103" i="1"/>
  <c r="DR27" i="1"/>
  <c r="DL183" i="1"/>
  <c r="DP182" i="1"/>
  <c r="DS11" i="1"/>
  <c r="DL10" i="1"/>
  <c r="BX98" i="1"/>
  <c r="DS8" i="1"/>
  <c r="DP27" i="1"/>
  <c r="EK125" i="1"/>
  <c r="BU26" i="1"/>
  <c r="DI3" i="1"/>
  <c r="DI40" i="1" s="1"/>
  <c r="BI7" i="1"/>
  <c r="BT61" i="1"/>
  <c r="BU110" i="1"/>
  <c r="BS104" i="1"/>
  <c r="BQ29" i="1"/>
  <c r="CB118" i="1"/>
  <c r="CV14" i="1"/>
  <c r="DM61" i="1"/>
  <c r="DR171" i="1"/>
  <c r="DP160" i="1"/>
  <c r="BZ91" i="1"/>
  <c r="CV6" i="1"/>
  <c r="CP26" i="1"/>
  <c r="BZ123" i="1"/>
  <c r="BU96" i="1"/>
  <c r="BZ102" i="1"/>
  <c r="CB91" i="1"/>
  <c r="BS33" i="1"/>
  <c r="EK103" i="1"/>
  <c r="CB110" i="1"/>
  <c r="BU14" i="1"/>
  <c r="BX16" i="1"/>
  <c r="CB96" i="1"/>
  <c r="CA183" i="1"/>
  <c r="BS120" i="1"/>
  <c r="BS118" i="1"/>
  <c r="BU10" i="1"/>
  <c r="BI24" i="1"/>
  <c r="BS88" i="1"/>
  <c r="BZ103" i="1"/>
  <c r="BQ162" i="1"/>
  <c r="CW162" i="1" s="1"/>
  <c r="ET182" i="1"/>
  <c r="EK86" i="1"/>
  <c r="CC58" i="1"/>
  <c r="BS123" i="1"/>
  <c r="BI178" i="1"/>
  <c r="CA171" i="1"/>
  <c r="CC183" i="1"/>
  <c r="BU99" i="1"/>
  <c r="BU86" i="1"/>
  <c r="BS32" i="1"/>
  <c r="BU35" i="1"/>
  <c r="DL5" i="1"/>
  <c r="BQ98" i="1"/>
  <c r="CA161" i="1"/>
  <c r="EK124" i="1"/>
  <c r="DQ61" i="1"/>
  <c r="DM10" i="1"/>
  <c r="DR71" i="1"/>
  <c r="E59" i="1"/>
  <c r="CP70" i="1"/>
  <c r="CP75" i="1"/>
  <c r="E48" i="1"/>
  <c r="DR36" i="1"/>
  <c r="DP35" i="1"/>
  <c r="CV16" i="1"/>
  <c r="CP47" i="1"/>
  <c r="BZ31" i="1"/>
  <c r="CA73" i="1"/>
  <c r="BX185" i="1"/>
  <c r="CY185" i="1" s="1"/>
  <c r="CP16" i="1"/>
  <c r="CV33" i="1"/>
  <c r="B44" i="1"/>
  <c r="CP15" i="1"/>
  <c r="BI150" i="1"/>
  <c r="CP17" i="1"/>
  <c r="BX79" i="1"/>
  <c r="CY79" i="1" s="1"/>
  <c r="BZ116" i="1"/>
  <c r="BT140" i="1"/>
  <c r="BT139" i="1"/>
  <c r="DM14" i="1"/>
  <c r="DM35" i="1"/>
  <c r="BZ122" i="1"/>
  <c r="BX71" i="1"/>
  <c r="CY71" i="1" s="1"/>
  <c r="BX75" i="1"/>
  <c r="ET75" i="1" s="1"/>
  <c r="DP17" i="1"/>
  <c r="DJ3" i="1"/>
  <c r="E57" i="1"/>
  <c r="BX23" i="1"/>
  <c r="BZ119" i="1"/>
  <c r="CV28" i="1"/>
  <c r="CC187" i="1"/>
  <c r="E18" i="1"/>
  <c r="CV18" i="1"/>
  <c r="BX12" i="1"/>
  <c r="BQ95" i="1"/>
  <c r="BS99" i="1"/>
  <c r="BX111" i="1"/>
  <c r="BQ171" i="1"/>
  <c r="CW171" i="1" s="1"/>
  <c r="DP144" i="1"/>
  <c r="DM45" i="1"/>
  <c r="DM72" i="1"/>
  <c r="BS107" i="1"/>
  <c r="DQ72" i="1"/>
  <c r="CP11" i="1"/>
  <c r="DS32" i="1"/>
  <c r="CP36" i="1"/>
  <c r="CV12" i="1"/>
  <c r="CB99" i="1"/>
  <c r="BQ146" i="1"/>
  <c r="CW146" i="1" s="1"/>
  <c r="DQ58" i="1"/>
  <c r="E63" i="1"/>
  <c r="DS17" i="1"/>
  <c r="DQ29" i="1"/>
  <c r="E11" i="1"/>
  <c r="DQ22" i="1"/>
  <c r="DP8" i="1"/>
  <c r="CP29" i="1"/>
  <c r="BU118" i="1"/>
  <c r="DL77" i="1"/>
  <c r="CA157" i="1"/>
  <c r="DR26" i="1"/>
  <c r="DM32" i="1"/>
  <c r="CV25" i="1"/>
  <c r="BS21" i="1"/>
  <c r="DM18" i="1"/>
  <c r="BT72" i="1"/>
  <c r="BU87" i="1"/>
  <c r="DL74" i="1"/>
  <c r="DL60" i="1"/>
  <c r="DS79" i="1"/>
  <c r="BU94" i="1"/>
  <c r="BX187" i="1"/>
  <c r="BQ31" i="1"/>
  <c r="BS28" i="1"/>
  <c r="CP61" i="1"/>
  <c r="BU36" i="1"/>
  <c r="DR62" i="1"/>
  <c r="DR63" i="1"/>
  <c r="CB23" i="1"/>
  <c r="BQ33" i="1"/>
  <c r="DR5" i="1"/>
  <c r="DJ80" i="1"/>
  <c r="BZ118" i="1"/>
  <c r="DQ62" i="1"/>
  <c r="E75" i="1"/>
  <c r="CP48" i="1"/>
  <c r="E9" i="1"/>
  <c r="DM62" i="1"/>
  <c r="CP19" i="1"/>
  <c r="DP45" i="1"/>
  <c r="DP71" i="1"/>
  <c r="BZ26" i="1"/>
  <c r="DM79" i="1"/>
  <c r="DS45" i="1"/>
  <c r="DR46" i="1"/>
  <c r="DL29" i="1"/>
  <c r="DL31" i="1"/>
  <c r="DQ45" i="1"/>
  <c r="BZ12" i="1"/>
  <c r="BQ57" i="1"/>
  <c r="BR57" i="1" s="1"/>
  <c r="CB106" i="1"/>
  <c r="DP28" i="1"/>
  <c r="DS18" i="1"/>
  <c r="BS23" i="1"/>
  <c r="E27" i="1"/>
  <c r="DM11" i="1"/>
  <c r="BQ60" i="1"/>
  <c r="CW60" i="1" s="1"/>
  <c r="EK85" i="1"/>
  <c r="CB26" i="1"/>
  <c r="CA146" i="1"/>
  <c r="EK115" i="1"/>
  <c r="BQ188" i="1"/>
  <c r="CW188" i="1" s="1"/>
  <c r="DR118" i="1"/>
  <c r="BQ152" i="1"/>
  <c r="CW152" i="1" s="1"/>
  <c r="CC147" i="1"/>
  <c r="CA175" i="1"/>
  <c r="BZ120" i="1"/>
  <c r="DR164" i="1"/>
  <c r="BZ8" i="1"/>
  <c r="EK110" i="1"/>
  <c r="CL1" i="1"/>
  <c r="BX91" i="1"/>
  <c r="BQ147" i="1"/>
  <c r="CW147" i="1" s="1"/>
  <c r="BT79" i="1"/>
  <c r="E17" i="1"/>
  <c r="BX164" i="1"/>
  <c r="BY164" i="1" s="1"/>
  <c r="BQ110" i="1"/>
  <c r="BX151" i="1"/>
  <c r="CY151" i="1" s="1"/>
  <c r="BU28" i="1"/>
  <c r="BU101" i="1"/>
  <c r="CC189" i="1"/>
  <c r="BQ129" i="1"/>
  <c r="EK188" i="1"/>
  <c r="D44" i="1"/>
  <c r="CC157" i="1"/>
  <c r="BI5" i="1"/>
  <c r="BZ101" i="1"/>
  <c r="CA60" i="1"/>
  <c r="CB21" i="1"/>
  <c r="EK109" i="1"/>
  <c r="CC179" i="1"/>
  <c r="BI31" i="1"/>
  <c r="CA187" i="1"/>
  <c r="BS7" i="1"/>
  <c r="BQ47" i="1"/>
  <c r="CW47" i="1" s="1"/>
  <c r="BI162" i="1"/>
  <c r="BU105" i="1"/>
  <c r="CC141" i="1"/>
  <c r="DQ46" i="1"/>
  <c r="CP59" i="1"/>
  <c r="CP176" i="1"/>
  <c r="BI170" i="1"/>
  <c r="CP186" i="1"/>
  <c r="CP169" i="1"/>
  <c r="CP167" i="1"/>
  <c r="DQ149" i="1"/>
  <c r="CP154" i="1"/>
  <c r="CP174" i="1"/>
  <c r="CP138" i="1"/>
  <c r="CP160" i="1"/>
  <c r="CP179" i="1"/>
  <c r="CP187" i="1"/>
  <c r="CP171" i="1"/>
  <c r="CP181" i="1"/>
  <c r="CP153" i="1"/>
  <c r="BY139" i="1"/>
  <c r="CC158" i="1"/>
  <c r="CB36" i="1"/>
  <c r="CB93" i="1"/>
  <c r="DR186" i="1"/>
  <c r="DQ189" i="1"/>
  <c r="DQ148" i="1"/>
  <c r="DP141" i="1"/>
  <c r="BQ13" i="1"/>
  <c r="BQ28" i="1"/>
  <c r="DS188" i="1"/>
  <c r="BI154" i="1"/>
  <c r="ET184" i="1"/>
  <c r="DS154" i="1"/>
  <c r="CA181" i="1"/>
  <c r="BX77" i="1"/>
  <c r="CY77" i="1" s="1"/>
  <c r="DS151" i="1"/>
  <c r="BI79" i="1"/>
  <c r="DR29" i="1"/>
  <c r="BS115" i="1"/>
  <c r="CB87" i="1"/>
  <c r="CA142" i="1"/>
  <c r="DR18" i="1"/>
  <c r="BU32" i="1"/>
  <c r="BU123" i="1"/>
  <c r="BU115" i="1"/>
  <c r="CA61" i="1"/>
  <c r="BZ107" i="1"/>
  <c r="CA156" i="1"/>
  <c r="DL185" i="1"/>
  <c r="DQ183" i="1"/>
  <c r="CC47" i="1"/>
  <c r="DL156" i="1"/>
  <c r="DP145" i="1"/>
  <c r="DR169" i="1"/>
  <c r="DL174" i="1"/>
  <c r="DQ155" i="1"/>
  <c r="DQ162" i="1"/>
  <c r="DS46" i="1"/>
  <c r="DL182" i="1"/>
  <c r="BQ187" i="1"/>
  <c r="DR129" i="1"/>
  <c r="BX18" i="1"/>
  <c r="BU25" i="1"/>
  <c r="BX118" i="1"/>
  <c r="DR185" i="1"/>
  <c r="BQ185" i="1"/>
  <c r="CW185" i="1" s="1"/>
  <c r="BQ18" i="1"/>
  <c r="CA155" i="1"/>
  <c r="BZ90" i="1"/>
  <c r="BX29" i="1"/>
  <c r="BX31" i="1"/>
  <c r="CB123" i="1"/>
  <c r="CC155" i="1"/>
  <c r="CB32" i="1"/>
  <c r="CA74" i="1"/>
  <c r="DR10" i="1"/>
  <c r="BZ97" i="1"/>
  <c r="BX5" i="1"/>
  <c r="EK129" i="1"/>
  <c r="BS110" i="1"/>
  <c r="BK109" i="1"/>
  <c r="BQ109" i="1" s="1"/>
  <c r="CA168" i="1"/>
  <c r="CB115" i="1"/>
  <c r="BZ100" i="1"/>
  <c r="BZ121" i="1"/>
  <c r="CA174" i="1"/>
  <c r="CY138" i="1"/>
  <c r="BI74" i="1"/>
  <c r="BS130" i="1"/>
  <c r="BX188" i="1"/>
  <c r="EK176" i="1"/>
  <c r="BI175" i="1"/>
  <c r="EK118" i="1"/>
  <c r="BZ115" i="1"/>
  <c r="BS101" i="1"/>
  <c r="BI25" i="1"/>
  <c r="EK91" i="1"/>
  <c r="BS98" i="1"/>
  <c r="DL17" i="1"/>
  <c r="CB28" i="1"/>
  <c r="CB15" i="1"/>
  <c r="BQ155" i="1"/>
  <c r="CW155" i="1" s="1"/>
  <c r="BX150" i="1"/>
  <c r="CY150" i="1" s="1"/>
  <c r="CB44" i="1"/>
  <c r="CB81" i="1" s="1"/>
  <c r="BX154" i="1"/>
  <c r="CY154" i="1" s="1"/>
  <c r="BZ14" i="1"/>
  <c r="DL24" i="1"/>
  <c r="BX70" i="1"/>
  <c r="BY70" i="1" s="1"/>
  <c r="BY140" i="1"/>
  <c r="BH190" i="1"/>
  <c r="BX152" i="1"/>
  <c r="CY152" i="1" s="1"/>
  <c r="DR155" i="1"/>
  <c r="BX156" i="1"/>
  <c r="BI167" i="1"/>
  <c r="CA165" i="1"/>
  <c r="DL58" i="1"/>
  <c r="C3" i="1"/>
  <c r="E10" i="1"/>
  <c r="DR188" i="1"/>
  <c r="BQ154" i="1"/>
  <c r="ET143" i="1"/>
  <c r="BX155" i="1"/>
  <c r="BQ174" i="1"/>
  <c r="CW174" i="1" s="1"/>
  <c r="CP10" i="1"/>
  <c r="BQ151" i="1"/>
  <c r="CW151" i="1" s="1"/>
  <c r="ET139" i="1"/>
  <c r="BS13" i="1"/>
  <c r="DS61" i="1"/>
  <c r="BQ24" i="1"/>
  <c r="E32" i="1"/>
  <c r="BX27" i="1"/>
  <c r="E4" i="1"/>
  <c r="BQ91" i="1"/>
  <c r="DL11" i="1"/>
  <c r="CA152" i="1"/>
  <c r="CA149" i="1"/>
  <c r="DM22" i="1"/>
  <c r="CB107" i="1"/>
  <c r="BU130" i="1"/>
  <c r="CY139" i="1"/>
  <c r="BZ13" i="1"/>
  <c r="BI176" i="1"/>
  <c r="CY137" i="1"/>
  <c r="CU44" i="1"/>
  <c r="E78" i="1"/>
  <c r="E14" i="1"/>
  <c r="BS25" i="1"/>
  <c r="CP33" i="1"/>
  <c r="CV36" i="1"/>
  <c r="CP24" i="1"/>
  <c r="CM3" i="1"/>
  <c r="CM40" i="1" s="1"/>
  <c r="CP35" i="1"/>
  <c r="E47" i="1"/>
  <c r="BU92" i="1"/>
  <c r="CP57" i="1"/>
  <c r="E77" i="1"/>
  <c r="E26" i="1"/>
  <c r="CV17" i="1"/>
  <c r="BX186" i="1"/>
  <c r="CY186" i="1" s="1"/>
  <c r="BU11" i="1"/>
  <c r="BX149" i="1"/>
  <c r="CY149" i="1" s="1"/>
  <c r="CA140" i="1"/>
  <c r="ET141" i="1"/>
  <c r="CC71" i="1"/>
  <c r="CA59" i="1"/>
  <c r="E74" i="1"/>
  <c r="CC76" i="1"/>
  <c r="E71" i="1"/>
  <c r="E29" i="1"/>
  <c r="BX28" i="1"/>
  <c r="CV31" i="1"/>
  <c r="BS22" i="1"/>
  <c r="CV23" i="1"/>
  <c r="CV7" i="1"/>
  <c r="CV13" i="1"/>
  <c r="DL63" i="1"/>
  <c r="BU27" i="1"/>
  <c r="E28" i="1"/>
  <c r="DS16" i="1"/>
  <c r="DJ81" i="1"/>
  <c r="BH3" i="1"/>
  <c r="DP4" i="1"/>
  <c r="CB88" i="1"/>
  <c r="DL14" i="1"/>
  <c r="BS97" i="1"/>
  <c r="EK120" i="1"/>
  <c r="DR79" i="1"/>
  <c r="DL78" i="1"/>
  <c r="BQ77" i="1"/>
  <c r="CW77" i="1" s="1"/>
  <c r="E30" i="1"/>
  <c r="BZ34" i="1"/>
  <c r="DR19" i="1"/>
  <c r="BX63" i="1"/>
  <c r="BI152" i="1"/>
  <c r="BI179" i="1"/>
  <c r="CV38" i="1"/>
  <c r="CA76" i="1"/>
  <c r="E6" i="1"/>
  <c r="DP46" i="1"/>
  <c r="BU23" i="1"/>
  <c r="CP79" i="1"/>
  <c r="CC181" i="1"/>
  <c r="CV21" i="1"/>
  <c r="BQ88" i="1"/>
  <c r="BX122" i="1"/>
  <c r="BQ148" i="1"/>
  <c r="CW148" i="1" s="1"/>
  <c r="CC46" i="1"/>
  <c r="DL70" i="1"/>
  <c r="BU111" i="1"/>
  <c r="CP25" i="1"/>
  <c r="CP13" i="1"/>
  <c r="DS38" i="1"/>
  <c r="CB112" i="1"/>
  <c r="CB128" i="1"/>
  <c r="BX26" i="1"/>
  <c r="CP58" i="1"/>
  <c r="CP32" i="1"/>
  <c r="DQ76" i="1"/>
  <c r="CA62" i="1"/>
  <c r="DP33" i="1"/>
  <c r="B84" i="1"/>
  <c r="CC185" i="1"/>
  <c r="CC182" i="1"/>
  <c r="BQ150" i="1"/>
  <c r="CW150" i="1" s="1"/>
  <c r="CP63" i="1"/>
  <c r="CV5" i="1"/>
  <c r="BV42" i="1"/>
  <c r="DP62" i="1"/>
  <c r="E21" i="1"/>
  <c r="E70" i="1"/>
  <c r="CV37" i="1"/>
  <c r="DH3" i="1"/>
  <c r="DH39" i="1" s="1"/>
  <c r="CC61" i="1"/>
  <c r="CY143" i="1"/>
  <c r="E60" i="1"/>
  <c r="BQ158" i="1"/>
  <c r="CW158" i="1" s="1"/>
  <c r="E73" i="1"/>
  <c r="E7" i="1"/>
  <c r="BX62" i="1"/>
  <c r="CB16" i="1"/>
  <c r="CV32" i="1"/>
  <c r="CP21" i="1"/>
  <c r="DL26" i="1"/>
  <c r="CA189" i="1"/>
  <c r="CB33" i="1"/>
  <c r="BX172" i="1"/>
  <c r="CY172" i="1" s="1"/>
  <c r="DR20" i="1"/>
  <c r="CS44" i="1"/>
  <c r="CV34" i="1"/>
  <c r="BU109" i="1"/>
  <c r="E12" i="1"/>
  <c r="BX176" i="1"/>
  <c r="CP28" i="1"/>
  <c r="BQ32" i="1"/>
  <c r="DR74" i="1"/>
  <c r="BX46" i="1"/>
  <c r="CY46" i="1" s="1"/>
  <c r="DM24" i="1"/>
  <c r="DQ23" i="1"/>
  <c r="CP46" i="1"/>
  <c r="CA182" i="1"/>
  <c r="CB4" i="1"/>
  <c r="DS78" i="1"/>
  <c r="BU108" i="1"/>
  <c r="CP30" i="1"/>
  <c r="CP5" i="1"/>
  <c r="CA170" i="1"/>
  <c r="BU44" i="1"/>
  <c r="BU80" i="1" s="1"/>
  <c r="BI139" i="1"/>
  <c r="CC59" i="1"/>
  <c r="CY183" i="1"/>
  <c r="BX48" i="1"/>
  <c r="BY49" i="1" s="1"/>
  <c r="CB86" i="1"/>
  <c r="CA145" i="1"/>
  <c r="DL35" i="1"/>
  <c r="BZ104" i="1"/>
  <c r="BS31" i="1"/>
  <c r="DS15" i="1"/>
  <c r="CC159" i="1"/>
  <c r="DQ32" i="1"/>
  <c r="BQ118" i="1"/>
  <c r="E22" i="1"/>
  <c r="CA179" i="1"/>
  <c r="ET179" i="1"/>
  <c r="CY179" i="1"/>
  <c r="BJ101" i="1"/>
  <c r="EK101" i="1"/>
  <c r="DL147" i="1"/>
  <c r="DP147" i="1"/>
  <c r="CC144" i="1"/>
  <c r="ET144" i="1"/>
  <c r="CY144" i="1"/>
  <c r="BS126" i="1"/>
  <c r="BZ126" i="1"/>
  <c r="DP170" i="1"/>
  <c r="DL170" i="1"/>
  <c r="DS175" i="1"/>
  <c r="DM175" i="1"/>
  <c r="DQ175" i="1"/>
  <c r="CC146" i="1"/>
  <c r="CC145" i="1"/>
  <c r="BQ159" i="1"/>
  <c r="CW159" i="1" s="1"/>
  <c r="DR159" i="1"/>
  <c r="DP159" i="1"/>
  <c r="DL159" i="1"/>
  <c r="CA177" i="1"/>
  <c r="CY177" i="1"/>
  <c r="ET177" i="1"/>
  <c r="CA178" i="1"/>
  <c r="DR30" i="1"/>
  <c r="BX30" i="1"/>
  <c r="BQ30" i="1"/>
  <c r="BT63" i="1"/>
  <c r="BT62" i="1"/>
  <c r="BU104" i="1"/>
  <c r="CB104" i="1"/>
  <c r="BU12" i="1"/>
  <c r="CB12" i="1"/>
  <c r="DP37" i="1"/>
  <c r="DL37" i="1"/>
  <c r="DQ4" i="1"/>
  <c r="DS4" i="1"/>
  <c r="DM4" i="1"/>
  <c r="DK39" i="1"/>
  <c r="DR4" i="1"/>
  <c r="BJ123" i="1"/>
  <c r="EK123" i="1"/>
  <c r="BK121" i="1"/>
  <c r="EK121" i="1"/>
  <c r="DQ30" i="1"/>
  <c r="DM30" i="1"/>
  <c r="BJ105" i="1"/>
  <c r="EK105" i="1"/>
  <c r="BK3" i="1"/>
  <c r="CA138" i="1"/>
  <c r="AY3" i="1"/>
  <c r="CQ136" i="1"/>
  <c r="BI72" i="1"/>
  <c r="BZ117" i="1"/>
  <c r="BM84" i="1"/>
  <c r="CS136" i="1"/>
  <c r="CP73" i="1"/>
  <c r="BZ136" i="1"/>
  <c r="BZ191" i="1" s="1"/>
  <c r="BQ157" i="1"/>
  <c r="CW157" i="1" s="1"/>
  <c r="BX157" i="1"/>
  <c r="DR157" i="1"/>
  <c r="EC7" i="1"/>
  <c r="BO7" i="1" s="1"/>
  <c r="CB7" i="1" s="1"/>
  <c r="EJ3" i="1"/>
  <c r="BT58" i="1"/>
  <c r="BT59" i="1"/>
  <c r="BI157" i="1"/>
  <c r="BI158" i="1"/>
  <c r="DL169" i="1"/>
  <c r="DP169" i="1"/>
  <c r="CU136" i="1"/>
  <c r="BI148" i="1"/>
  <c r="BI147" i="1"/>
  <c r="DP21" i="1"/>
  <c r="DL21" i="1"/>
  <c r="BU117" i="1"/>
  <c r="CB117" i="1"/>
  <c r="CB127" i="1"/>
  <c r="BU127" i="1"/>
  <c r="BS108" i="1"/>
  <c r="BZ108" i="1"/>
  <c r="DZ10" i="1"/>
  <c r="BL10" i="1" s="1"/>
  <c r="EG3" i="1"/>
  <c r="BS125" i="1"/>
  <c r="BZ125" i="1"/>
  <c r="BU29" i="1"/>
  <c r="CB29" i="1"/>
  <c r="CB116" i="1"/>
  <c r="BU116" i="1"/>
  <c r="DL36" i="1"/>
  <c r="DP36" i="1"/>
  <c r="DX8" i="1"/>
  <c r="EE3" i="1"/>
  <c r="BY181" i="1"/>
  <c r="ET181" i="1"/>
  <c r="DP47" i="1"/>
  <c r="DL47" i="1"/>
  <c r="DM160" i="1"/>
  <c r="DS160" i="1"/>
  <c r="BY142" i="1"/>
  <c r="ET142" i="1"/>
  <c r="CY142" i="1"/>
  <c r="BY143" i="1"/>
  <c r="DP178" i="1"/>
  <c r="DL178" i="1"/>
  <c r="ET178" i="1"/>
  <c r="BY179" i="1"/>
  <c r="CY178" i="1"/>
  <c r="DL146" i="1"/>
  <c r="DP146" i="1"/>
  <c r="DR13" i="1"/>
  <c r="E61" i="1"/>
  <c r="CR42" i="1"/>
  <c r="CM42" i="1"/>
  <c r="CS3" i="1"/>
  <c r="BQ61" i="1"/>
  <c r="CW61" i="1" s="1"/>
  <c r="DR61" i="1"/>
  <c r="BX61" i="1"/>
  <c r="DI136" i="1"/>
  <c r="DI191" i="1" s="1"/>
  <c r="DL20" i="1"/>
  <c r="DM25" i="1"/>
  <c r="DS30" i="1"/>
  <c r="EJ84" i="1"/>
  <c r="DQ160" i="1"/>
  <c r="CO3" i="1"/>
  <c r="CO40" i="1" s="1"/>
  <c r="DR160" i="1"/>
  <c r="DK40" i="1"/>
  <c r="DJ190" i="1"/>
  <c r="CK3" i="1"/>
  <c r="CK40" i="1" s="1"/>
  <c r="DR25" i="1"/>
  <c r="EI3" i="1"/>
  <c r="BX25" i="1"/>
  <c r="CO136" i="1"/>
  <c r="CO191" i="1" s="1"/>
  <c r="BX159" i="1"/>
  <c r="CY159" i="1" s="1"/>
  <c r="BH44" i="1"/>
  <c r="CB11" i="1"/>
  <c r="DK190" i="1"/>
  <c r="CY181" i="1"/>
  <c r="CM1" i="1"/>
  <c r="BI165" i="1"/>
  <c r="BX166" i="1"/>
  <c r="BQ166" i="1"/>
  <c r="CW166" i="1" s="1"/>
  <c r="B3" i="1"/>
  <c r="DR76" i="1"/>
  <c r="BX76" i="1"/>
  <c r="BS113" i="1"/>
  <c r="BZ113" i="1"/>
  <c r="DM180" i="1"/>
  <c r="DR180" i="1"/>
  <c r="BX160" i="1"/>
  <c r="BQ160" i="1"/>
  <c r="CW160" i="1" s="1"/>
  <c r="BX90" i="1"/>
  <c r="BQ90" i="1"/>
  <c r="CY140" i="1"/>
  <c r="DM157" i="1"/>
  <c r="DS157" i="1"/>
  <c r="DQ157" i="1"/>
  <c r="CY180" i="1"/>
  <c r="ET180" i="1"/>
  <c r="DR17" i="1"/>
  <c r="BQ17" i="1"/>
  <c r="BT77" i="1"/>
  <c r="BT78" i="1"/>
  <c r="BZ11" i="1"/>
  <c r="BS11" i="1"/>
  <c r="DR143" i="1"/>
  <c r="DQ143" i="1"/>
  <c r="DS143" i="1"/>
  <c r="C136" i="1"/>
  <c r="CQ44" i="1"/>
  <c r="DK81" i="1"/>
  <c r="BN3" i="1"/>
  <c r="DR149" i="1"/>
  <c r="BS34" i="1"/>
  <c r="BQ79" i="1"/>
  <c r="CW79" i="1" s="1"/>
  <c r="BK120" i="1"/>
  <c r="DR120" i="1" s="1"/>
  <c r="BQ19" i="1"/>
  <c r="BH80" i="1"/>
  <c r="DM151" i="1"/>
  <c r="EE136" i="1"/>
  <c r="CM136" i="1"/>
  <c r="CM191" i="1" s="1"/>
  <c r="DM148" i="1"/>
  <c r="CC77" i="1"/>
  <c r="BU38" i="1"/>
  <c r="CB38" i="1"/>
  <c r="BY182" i="1"/>
  <c r="CB136" i="1"/>
  <c r="CB190" i="1" s="1"/>
  <c r="DS159" i="1"/>
  <c r="DM159" i="1"/>
  <c r="BQ149" i="1"/>
  <c r="CW149" i="1" s="1"/>
  <c r="CB121" i="1"/>
  <c r="BU121" i="1"/>
  <c r="BZ16" i="1"/>
  <c r="CP74" i="1"/>
  <c r="BU18" i="1"/>
  <c r="CM134" i="1"/>
  <c r="CK136" i="1"/>
  <c r="CK191" i="1" s="1"/>
  <c r="CP139" i="1"/>
  <c r="DR73" i="1"/>
  <c r="BX73" i="1"/>
  <c r="DL184" i="1"/>
  <c r="DP184" i="1"/>
  <c r="DL61" i="1"/>
  <c r="DP61" i="1"/>
  <c r="DY145" i="1"/>
  <c r="BK145" i="1" s="1"/>
  <c r="DR145" i="1" s="1"/>
  <c r="EF136" i="1"/>
  <c r="BI172" i="1"/>
  <c r="BI171" i="1"/>
  <c r="BI36" i="1"/>
  <c r="BI37" i="1"/>
  <c r="CC72" i="1"/>
  <c r="E62" i="1"/>
  <c r="DP11" i="1"/>
  <c r="E23" i="1"/>
  <c r="DQ59" i="1"/>
  <c r="DS59" i="1"/>
  <c r="DK80" i="1"/>
  <c r="CB97" i="1"/>
  <c r="BU97" i="1"/>
  <c r="DP19" i="1"/>
  <c r="DL19" i="1"/>
  <c r="BI34" i="1"/>
  <c r="BJ87" i="1"/>
  <c r="EK87" i="1"/>
  <c r="BK167" i="1"/>
  <c r="DR167" i="1" s="1"/>
  <c r="DP164" i="1"/>
  <c r="DL164" i="1"/>
  <c r="DL180" i="1"/>
  <c r="DP180" i="1"/>
  <c r="DL148" i="1"/>
  <c r="DP148" i="1"/>
  <c r="CP9" i="1"/>
  <c r="CP4" i="1"/>
  <c r="DR112" i="1"/>
  <c r="BX112" i="1"/>
  <c r="BI59" i="1"/>
  <c r="AY44" i="1"/>
  <c r="CP20" i="1"/>
  <c r="DP57" i="1"/>
  <c r="DL57" i="1"/>
  <c r="DM37" i="1"/>
  <c r="DQ37" i="1"/>
  <c r="BJ94" i="1"/>
  <c r="EK94" i="1"/>
  <c r="ET137" i="1"/>
  <c r="BH134" i="1"/>
  <c r="BI134" i="1"/>
  <c r="DR144" i="1"/>
  <c r="DS144" i="1"/>
  <c r="DP153" i="1"/>
  <c r="CP177" i="1"/>
  <c r="BQ175" i="1"/>
  <c r="CW175" i="1" s="1"/>
  <c r="DR175" i="1"/>
  <c r="DS161" i="1"/>
  <c r="DM161" i="1"/>
  <c r="CP145" i="1"/>
  <c r="DL155" i="1"/>
  <c r="DP155" i="1"/>
  <c r="BU31" i="1"/>
  <c r="CB31" i="1"/>
  <c r="BS38" i="1"/>
  <c r="BZ38" i="1"/>
  <c r="CB130" i="1"/>
  <c r="BU24" i="1"/>
  <c r="CB24" i="1"/>
  <c r="BT47" i="1"/>
  <c r="BT43" i="1"/>
  <c r="CV19" i="1"/>
  <c r="DL151" i="1"/>
  <c r="DM179" i="1"/>
  <c r="BI187" i="1"/>
  <c r="CU3" i="1"/>
  <c r="BX153" i="1"/>
  <c r="BQ153" i="1"/>
  <c r="CW153" i="1" s="1"/>
  <c r="CP6" i="1"/>
  <c r="DS25" i="1"/>
  <c r="DQ150" i="1"/>
  <c r="DS150" i="1"/>
  <c r="BQ36" i="1"/>
  <c r="BX36" i="1"/>
  <c r="BJ99" i="1"/>
  <c r="EK99" i="1"/>
  <c r="DM187" i="1"/>
  <c r="DQ187" i="1"/>
  <c r="EK168" i="1"/>
  <c r="BK168" i="1"/>
  <c r="BQ168" i="1" s="1"/>
  <c r="CP12" i="1"/>
  <c r="CB20" i="1"/>
  <c r="BU20" i="1"/>
  <c r="E34" i="1"/>
  <c r="BI80" i="1"/>
  <c r="EF3" i="1"/>
  <c r="CA139" i="1"/>
  <c r="DJ39" i="1"/>
  <c r="DJ44" i="1"/>
  <c r="CA77" i="1"/>
  <c r="DM57" i="1"/>
  <c r="DR77" i="1"/>
  <c r="EK126" i="1"/>
  <c r="DL33" i="1"/>
  <c r="BQ63" i="1"/>
  <c r="CW63" i="1" s="1"/>
  <c r="BX148" i="1"/>
  <c r="CY148" i="1" s="1"/>
  <c r="BX19" i="1"/>
  <c r="BZ25" i="1"/>
  <c r="DM167" i="1"/>
  <c r="DQ167" i="1"/>
  <c r="BX147" i="1"/>
  <c r="DR147" i="1"/>
  <c r="DS156" i="1"/>
  <c r="DM156" i="1"/>
  <c r="DR156" i="1"/>
  <c r="DM182" i="1"/>
  <c r="DQ182" i="1"/>
  <c r="DS182" i="1"/>
  <c r="CO44" i="1"/>
  <c r="CO80" i="1" s="1"/>
  <c r="DM29" i="1"/>
  <c r="DS29" i="1"/>
  <c r="DS183" i="1"/>
  <c r="DQ152" i="1"/>
  <c r="DS152" i="1"/>
  <c r="DM152" i="1"/>
  <c r="DR152" i="1"/>
  <c r="DQ26" i="1"/>
  <c r="DS26" i="1"/>
  <c r="DJ40" i="1"/>
  <c r="DS5" i="1"/>
  <c r="DM5" i="1"/>
  <c r="DS13" i="1"/>
  <c r="DQ13" i="1"/>
  <c r="CP22" i="1"/>
  <c r="BQ58" i="1"/>
  <c r="CW58" i="1" s="1"/>
  <c r="BX58" i="1"/>
  <c r="CB92" i="1"/>
  <c r="BX189" i="1"/>
  <c r="CY189" i="1" s="1"/>
  <c r="BQ189" i="1"/>
  <c r="CW189" i="1" s="1"/>
  <c r="BS129" i="1"/>
  <c r="BZ86" i="1"/>
  <c r="BU88" i="1"/>
  <c r="CY141" i="1"/>
  <c r="BU22" i="1"/>
  <c r="CC180" i="1"/>
  <c r="DR58" i="1"/>
  <c r="DR23" i="1"/>
  <c r="BQ62" i="1"/>
  <c r="CW62" i="1" s="1"/>
  <c r="DR28" i="1"/>
  <c r="DP70" i="1"/>
  <c r="BI180" i="1"/>
  <c r="DK44" i="1"/>
  <c r="BI35" i="1"/>
  <c r="CB111" i="1"/>
  <c r="BI1" i="1"/>
  <c r="BS117" i="1"/>
  <c r="DM76" i="1"/>
  <c r="BZ129" i="1"/>
  <c r="DR151" i="1"/>
  <c r="CY182" i="1"/>
  <c r="DR12" i="1"/>
  <c r="DS22" i="1"/>
  <c r="CB27" i="1"/>
  <c r="DQ188" i="1"/>
  <c r="CL134" i="1"/>
  <c r="DM149" i="1"/>
  <c r="DQ156" i="1"/>
  <c r="DQ154" i="1"/>
  <c r="DM154" i="1"/>
  <c r="DP161" i="1"/>
  <c r="BI177" i="1"/>
  <c r="ES138" i="1"/>
  <c r="DM143" i="1"/>
  <c r="CP155" i="1"/>
  <c r="CA173" i="1"/>
  <c r="CC156" i="1"/>
  <c r="BX170" i="1"/>
  <c r="BQ170" i="1"/>
  <c r="BU30" i="1"/>
  <c r="CB30" i="1"/>
  <c r="DQ139" i="1"/>
  <c r="DR139" i="1"/>
  <c r="DM189" i="1"/>
  <c r="DS189" i="1"/>
  <c r="CP157" i="1"/>
  <c r="BX60" i="1"/>
  <c r="CY60" i="1" s="1"/>
  <c r="DR60" i="1"/>
  <c r="CV4" i="1"/>
  <c r="CR1" i="1"/>
  <c r="CP14" i="1"/>
  <c r="CB8" i="1"/>
  <c r="CP27" i="1"/>
  <c r="CP76" i="1"/>
  <c r="E35" i="1"/>
  <c r="DP18" i="1"/>
  <c r="DL18" i="1"/>
  <c r="BJ11" i="1"/>
  <c r="E37" i="1"/>
  <c r="CV27" i="1"/>
  <c r="BI62" i="1"/>
  <c r="BI63" i="1"/>
  <c r="DR7" i="1"/>
  <c r="BQ7" i="1"/>
  <c r="DX45" i="1"/>
  <c r="EE44" i="1"/>
  <c r="CY184" i="1"/>
  <c r="DR184" i="1"/>
  <c r="DQ184" i="1"/>
  <c r="DS184" i="1"/>
  <c r="BU125" i="1"/>
  <c r="CB125" i="1"/>
  <c r="CP78" i="1"/>
  <c r="BI71" i="1"/>
  <c r="BX13" i="1"/>
  <c r="BQ15" i="1"/>
  <c r="DR15" i="1"/>
  <c r="CK44" i="1"/>
  <c r="CK80" i="1" s="1"/>
  <c r="BS114" i="1"/>
  <c r="BZ114" i="1"/>
  <c r="DR137" i="1"/>
  <c r="DS137" i="1"/>
  <c r="DM137" i="1"/>
  <c r="DQ137" i="1"/>
  <c r="DP137" i="1"/>
  <c r="DL137" i="1"/>
  <c r="DL143" i="1"/>
  <c r="DP143" i="1"/>
  <c r="CA184" i="1"/>
  <c r="CA185" i="1"/>
  <c r="DM75" i="1"/>
  <c r="DS75" i="1"/>
  <c r="CM44" i="1"/>
  <c r="CM81" i="1" s="1"/>
  <c r="BZ89" i="1"/>
  <c r="BS89" i="1"/>
  <c r="BI151" i="1"/>
  <c r="DL187" i="1"/>
  <c r="DP187" i="1"/>
  <c r="BI76" i="1"/>
  <c r="BI77" i="1"/>
  <c r="CA46" i="1"/>
  <c r="CA47" i="1"/>
  <c r="CC63" i="1"/>
  <c r="CC62" i="1"/>
  <c r="BS44" i="1"/>
  <c r="BS81" i="1" s="1"/>
  <c r="DQ151" i="1"/>
  <c r="DJ136" i="1"/>
  <c r="BU112" i="1"/>
  <c r="EF44" i="1"/>
  <c r="DR16" i="1"/>
  <c r="DS76" i="1"/>
  <c r="DR150" i="1"/>
  <c r="CR134" i="1"/>
  <c r="BQ34" i="1"/>
  <c r="DM188" i="1"/>
  <c r="BX33" i="1"/>
  <c r="DM145" i="1"/>
  <c r="DQ145" i="1"/>
  <c r="BJ89" i="1"/>
  <c r="EK89" i="1"/>
  <c r="DS174" i="1"/>
  <c r="DR174" i="1"/>
  <c r="BJ136" i="1"/>
  <c r="DR138" i="1"/>
  <c r="DQ138" i="1"/>
  <c r="DS138" i="1"/>
  <c r="DJ191" i="1"/>
  <c r="DL46" i="1"/>
  <c r="DI44" i="1"/>
  <c r="DI80" i="1" s="1"/>
  <c r="CB37" i="1"/>
  <c r="BU37" i="1"/>
  <c r="DP158" i="1"/>
  <c r="DL158" i="1"/>
  <c r="BQ78" i="1"/>
  <c r="CW78" i="1" s="1"/>
  <c r="DR78" i="1"/>
  <c r="BI58" i="1"/>
  <c r="BS15" i="1"/>
  <c r="BZ15" i="1"/>
  <c r="DS19" i="1"/>
  <c r="DQ19" i="1"/>
  <c r="DM19" i="1"/>
  <c r="DZ85" i="1"/>
  <c r="BL85" i="1" s="1"/>
  <c r="EG84" i="1"/>
  <c r="BS94" i="1"/>
  <c r="BT95" i="1" s="1"/>
  <c r="BZ94" i="1"/>
  <c r="CP184" i="1"/>
  <c r="DP48" i="1"/>
  <c r="DR177" i="1"/>
  <c r="DM177" i="1"/>
  <c r="DL175" i="1"/>
  <c r="DP175" i="1"/>
  <c r="DQ169" i="1"/>
  <c r="DM169" i="1"/>
  <c r="BX161" i="1"/>
  <c r="DR161" i="1"/>
  <c r="E16" i="1"/>
  <c r="DS21" i="1"/>
  <c r="DQ21" i="1"/>
  <c r="BK97" i="1"/>
  <c r="EK97" i="1"/>
  <c r="BO84" i="1"/>
  <c r="BU21" i="1"/>
  <c r="BV43" i="1"/>
  <c r="ET138" i="1"/>
  <c r="BU16" i="1"/>
  <c r="BT42" i="1"/>
  <c r="BQ12" i="1"/>
  <c r="DK136" i="1"/>
  <c r="BY141" i="1"/>
  <c r="BN84" i="1"/>
  <c r="BS116" i="1"/>
  <c r="BQ23" i="1"/>
  <c r="DP24" i="1"/>
  <c r="DQ16" i="1"/>
  <c r="DH44" i="1"/>
  <c r="DH80" i="1" s="1"/>
  <c r="BQ76" i="1"/>
  <c r="CW76" i="1" s="1"/>
  <c r="BI42" i="1"/>
  <c r="DR148" i="1"/>
  <c r="BU128" i="1"/>
  <c r="DR34" i="1"/>
  <c r="BX15" i="1"/>
  <c r="BS16" i="1"/>
  <c r="BJ130" i="1"/>
  <c r="BX130" i="1" s="1"/>
  <c r="DS62" i="1"/>
  <c r="DR22" i="1"/>
  <c r="DL71" i="1"/>
  <c r="CA150" i="1"/>
  <c r="BQ10" i="1"/>
  <c r="EH84" i="1"/>
  <c r="CA151" i="1"/>
  <c r="EK186" i="1"/>
  <c r="DS57" i="1"/>
  <c r="DK191" i="1"/>
  <c r="EK88" i="1"/>
  <c r="DL9" i="1"/>
  <c r="EK90" i="1"/>
  <c r="DM59" i="1"/>
  <c r="BS124" i="1"/>
  <c r="DR182" i="1"/>
  <c r="CC79" i="1"/>
  <c r="DP139" i="1"/>
  <c r="DP185" i="1"/>
  <c r="EA6" i="1"/>
  <c r="BM6" i="1" s="1"/>
  <c r="EH3" i="1"/>
  <c r="CC148" i="1"/>
  <c r="DP174" i="1"/>
  <c r="EK122" i="1"/>
  <c r="BY183" i="1"/>
  <c r="BS136" i="1"/>
  <c r="BS191" i="1" s="1"/>
  <c r="BH136" i="1"/>
  <c r="DR189" i="1"/>
  <c r="CC178" i="1"/>
  <c r="ET183" i="1"/>
  <c r="BH42" i="1"/>
  <c r="ET140" i="1"/>
  <c r="CC184" i="1"/>
  <c r="BI190" i="1"/>
  <c r="CS1" i="1"/>
  <c r="BU8" i="1"/>
  <c r="DR32" i="1"/>
  <c r="BI145" i="1"/>
  <c r="CA180" i="1"/>
  <c r="DR38" i="1"/>
  <c r="BX17" i="1"/>
  <c r="DL45" i="1"/>
  <c r="CB18" i="1"/>
  <c r="DR21" i="1"/>
  <c r="BX74" i="1"/>
  <c r="DR70" i="1"/>
  <c r="BZ99" i="1"/>
  <c r="DP63" i="1"/>
  <c r="DL48" i="1"/>
  <c r="DS23" i="1"/>
  <c r="DR57" i="1"/>
  <c r="DR35" i="1"/>
  <c r="DR59" i="1"/>
  <c r="EK107" i="1"/>
  <c r="BX95" i="1"/>
  <c r="BH39" i="1"/>
  <c r="BY138" i="1"/>
  <c r="BZ106" i="1"/>
  <c r="BX10" i="1"/>
  <c r="BZ44" i="1"/>
  <c r="BZ80" i="1" s="1"/>
  <c r="BU4" i="1"/>
  <c r="BQ26" i="1"/>
  <c r="EK96" i="1"/>
  <c r="CQ3" i="1"/>
  <c r="BZ22" i="1"/>
  <c r="DQ24" i="1"/>
  <c r="BS119" i="1"/>
  <c r="CL42" i="1"/>
  <c r="DP14" i="1"/>
  <c r="BI159" i="1"/>
  <c r="BZ130" i="1"/>
  <c r="BQ122" i="1"/>
  <c r="BZ98" i="1"/>
  <c r="EI84" i="1"/>
  <c r="EF84" i="1"/>
  <c r="BQ161" i="1"/>
  <c r="CW161" i="1" s="1"/>
  <c r="DR154" i="1"/>
  <c r="DR48" i="1"/>
  <c r="DS149" i="1"/>
  <c r="BX78" i="1"/>
  <c r="ET78" i="1" s="1"/>
  <c r="EE84" i="1"/>
  <c r="DR72" i="1"/>
  <c r="DR91" i="1"/>
  <c r="CB129" i="1"/>
  <c r="DP172" i="1"/>
  <c r="DS20" i="1"/>
  <c r="DM150" i="1"/>
  <c r="DP166" i="1"/>
  <c r="DP151" i="1"/>
  <c r="DM184" i="1"/>
  <c r="DP32" i="1"/>
  <c r="DQ159" i="1"/>
  <c r="DL139" i="1"/>
  <c r="DM139" i="1"/>
  <c r="DS180" i="1"/>
  <c r="BQ73" i="1"/>
  <c r="CW73" i="1" s="1"/>
  <c r="BU102" i="1"/>
  <c r="CP45" i="1"/>
  <c r="DM155" i="1"/>
  <c r="BQ48" i="1"/>
  <c r="BR49" i="1" s="1"/>
  <c r="DP26" i="1"/>
  <c r="BU122" i="1"/>
  <c r="BU120" i="1"/>
  <c r="DQ75" i="1"/>
  <c r="ES174" i="1"/>
  <c r="CP173" i="1"/>
  <c r="BZ23" i="1"/>
  <c r="E19" i="1"/>
  <c r="BT75" i="1"/>
  <c r="BH1" i="1"/>
  <c r="BI12" i="1"/>
  <c r="CS42" i="1"/>
  <c r="BI184" i="1"/>
  <c r="CP180" i="1"/>
  <c r="DM17" i="1"/>
  <c r="DQ17" i="1"/>
  <c r="CP178" i="1"/>
  <c r="CP189" i="1"/>
  <c r="DL162" i="1"/>
  <c r="DP162" i="1"/>
  <c r="DP138" i="1"/>
  <c r="DM9" i="1"/>
  <c r="DS9" i="1"/>
  <c r="DQ9" i="1"/>
  <c r="CP143" i="1"/>
  <c r="DP74" i="1"/>
  <c r="BJ92" i="1"/>
  <c r="EK92" i="1"/>
  <c r="CV29" i="1"/>
  <c r="BI18" i="1"/>
  <c r="BI17" i="1"/>
  <c r="BI6" i="1"/>
  <c r="BI27" i="1"/>
  <c r="BI28" i="1"/>
  <c r="BZ24" i="1"/>
  <c r="BS24" i="1"/>
  <c r="CB98" i="1"/>
  <c r="BU98" i="1"/>
  <c r="CV24" i="1"/>
  <c r="CV11" i="1"/>
  <c r="DM48" i="1"/>
  <c r="DS48" i="1"/>
  <c r="DM16" i="1"/>
  <c r="DS170" i="1"/>
  <c r="DP171" i="1"/>
  <c r="DL171" i="1"/>
  <c r="DS176" i="1"/>
  <c r="DR176" i="1"/>
  <c r="BK64" i="1"/>
  <c r="EK64" i="1"/>
  <c r="CP7" i="1"/>
  <c r="CP170" i="1"/>
  <c r="CP77" i="1"/>
  <c r="CB35" i="1"/>
  <c r="CP185" i="1"/>
  <c r="BS96" i="1"/>
  <c r="DR88" i="1"/>
  <c r="CS134" i="1"/>
  <c r="CP175" i="1"/>
  <c r="BZ35" i="1"/>
  <c r="BS35" i="1"/>
  <c r="DS148" i="1"/>
  <c r="BX110" i="1"/>
  <c r="DK3" i="1"/>
  <c r="DM142" i="1"/>
  <c r="DR142" i="1"/>
  <c r="DH136" i="1"/>
  <c r="DH190" i="1" s="1"/>
  <c r="DR9" i="1"/>
  <c r="DR75" i="1"/>
  <c r="BI39" i="1"/>
  <c r="BX88" i="1"/>
  <c r="DP25" i="1"/>
  <c r="DL167" i="1"/>
  <c r="CA63" i="1"/>
  <c r="EK98" i="1"/>
  <c r="BZ37" i="1"/>
  <c r="DR102" i="1"/>
  <c r="BQ102" i="1"/>
  <c r="DP12" i="1"/>
  <c r="CV8" i="1"/>
  <c r="DQ31" i="1"/>
  <c r="DM31" i="1"/>
  <c r="DS186" i="1"/>
  <c r="DQ186" i="1"/>
  <c r="DM186" i="1"/>
  <c r="DQ47" i="1"/>
  <c r="DM47" i="1"/>
  <c r="DS47" i="1"/>
  <c r="DQ164" i="1"/>
  <c r="DM164" i="1"/>
  <c r="DS141" i="1"/>
  <c r="DR141" i="1"/>
  <c r="DM174" i="1"/>
  <c r="DL150" i="1"/>
  <c r="BX35" i="1"/>
  <c r="BQ35" i="1"/>
  <c r="BS37" i="1"/>
  <c r="BZ96" i="1"/>
  <c r="DQ33" i="1"/>
  <c r="DS169" i="1"/>
  <c r="BU107" i="1"/>
  <c r="DQ38" i="1"/>
  <c r="DQ180" i="1"/>
  <c r="DS145" i="1"/>
  <c r="CP151" i="1"/>
  <c r="CC140" i="1"/>
  <c r="DL160" i="1"/>
  <c r="DP150" i="1"/>
  <c r="BS14" i="1"/>
  <c r="DP75" i="1"/>
  <c r="CB17" i="1"/>
  <c r="BS19" i="1"/>
  <c r="DQ176" i="1"/>
  <c r="CP142" i="1"/>
  <c r="DM38" i="1"/>
  <c r="DL154" i="1"/>
  <c r="DP154" i="1"/>
  <c r="CB10" i="1"/>
  <c r="CP62" i="1"/>
  <c r="BZ29" i="1"/>
  <c r="CA29" i="1" s="1"/>
  <c r="BI14" i="1"/>
  <c r="DM158" i="1"/>
  <c r="DS187" i="1"/>
  <c r="DW23" i="1"/>
  <c r="DS71" i="1"/>
  <c r="CA160" i="1"/>
  <c r="DR33" i="1"/>
  <c r="BI16" i="1"/>
  <c r="EK128" i="1"/>
  <c r="EK113" i="1"/>
  <c r="CA172" i="1"/>
  <c r="DQ181" i="1"/>
  <c r="DM181" i="1"/>
  <c r="DR181" i="1"/>
  <c r="BY178" i="1"/>
  <c r="BQ186" i="1"/>
  <c r="CW186" i="1" s="1"/>
  <c r="DL59" i="1"/>
  <c r="DP59" i="1"/>
  <c r="DL4" i="1"/>
  <c r="DR90" i="1"/>
  <c r="DM138" i="1"/>
  <c r="BI153" i="1"/>
  <c r="DP78" i="1"/>
  <c r="DL8" i="1"/>
  <c r="DM13" i="1"/>
  <c r="CA143" i="1"/>
  <c r="BT48" i="1"/>
  <c r="BI183" i="1"/>
  <c r="BS86" i="1"/>
  <c r="DQ20" i="1"/>
  <c r="BX72" i="1"/>
  <c r="CA186" i="1"/>
  <c r="DL138" i="1"/>
  <c r="BI161" i="1"/>
  <c r="CB108" i="1"/>
  <c r="BU13" i="1"/>
  <c r="DP181" i="1"/>
  <c r="BX102" i="1"/>
  <c r="DR122" i="1"/>
  <c r="BQ70" i="1"/>
  <c r="DR128" i="1"/>
  <c r="BQ128" i="1"/>
  <c r="EK174" i="1"/>
  <c r="ED174" i="1"/>
  <c r="CP132" i="1"/>
  <c r="DR115" i="1"/>
  <c r="BX115" i="1"/>
  <c r="BQ115" i="1"/>
  <c r="DR126" i="1"/>
  <c r="BQ126" i="1"/>
  <c r="BX126" i="1"/>
  <c r="DR96" i="1"/>
  <c r="BQ96" i="1"/>
  <c r="BX96" i="1"/>
  <c r="DR113" i="1"/>
  <c r="BX113" i="1"/>
  <c r="BQ113" i="1"/>
  <c r="ED186" i="1"/>
  <c r="ES186" i="1"/>
  <c r="DR108" i="1"/>
  <c r="BX108" i="1"/>
  <c r="BQ100" i="1"/>
  <c r="DR100" i="1"/>
  <c r="BX127" i="1"/>
  <c r="DR127" i="1"/>
  <c r="BX125" i="1"/>
  <c r="DR125" i="1"/>
  <c r="BQ127" i="1"/>
  <c r="BQ103" i="1"/>
  <c r="BX103" i="1"/>
  <c r="DR103" i="1"/>
  <c r="BQ119" i="1"/>
  <c r="BX119" i="1"/>
  <c r="DR119" i="1"/>
  <c r="BX124" i="1"/>
  <c r="DR124" i="1"/>
  <c r="BQ124" i="1"/>
  <c r="BU5" i="1"/>
  <c r="CB5" i="1"/>
  <c r="BQ93" i="1"/>
  <c r="BX93" i="1"/>
  <c r="DR93" i="1"/>
  <c r="BQ107" i="1"/>
  <c r="DR107" i="1"/>
  <c r="BX107" i="1"/>
  <c r="DR104" i="1"/>
  <c r="BX104" i="1"/>
  <c r="BQ104" i="1"/>
  <c r="ES184" i="1"/>
  <c r="ED184" i="1"/>
  <c r="BX85" i="1"/>
  <c r="DR85" i="1"/>
  <c r="BQ85" i="1"/>
  <c r="BX86" i="1"/>
  <c r="BQ86" i="1"/>
  <c r="DR86" i="1"/>
  <c r="CW164" i="1"/>
  <c r="BR165" i="1"/>
  <c r="EK38" i="1" l="1"/>
  <c r="ES16" i="1"/>
  <c r="CA112" i="1"/>
  <c r="CA111" i="1"/>
  <c r="CA31" i="1"/>
  <c r="ES33" i="1"/>
  <c r="EK166" i="1"/>
  <c r="ES166" i="1"/>
  <c r="ED170" i="1"/>
  <c r="EK170" i="1"/>
  <c r="ED160" i="1"/>
  <c r="EK28" i="1"/>
  <c r="EK46" i="1"/>
  <c r="ES8" i="1"/>
  <c r="EK142" i="1"/>
  <c r="BV120" i="1"/>
  <c r="ED10" i="1"/>
  <c r="BV119" i="1"/>
  <c r="EK13" i="1"/>
  <c r="EK189" i="1"/>
  <c r="ES78" i="1"/>
  <c r="ES189" i="1"/>
  <c r="ED142" i="1"/>
  <c r="ES182" i="1"/>
  <c r="EK182" i="1"/>
  <c r="ES142" i="1"/>
  <c r="ES37" i="1"/>
  <c r="ED140" i="1"/>
  <c r="CA37" i="1"/>
  <c r="CA36" i="1"/>
  <c r="ED146" i="1"/>
  <c r="ED79" i="1"/>
  <c r="ED30" i="1"/>
  <c r="ES76" i="1"/>
  <c r="EK154" i="1"/>
  <c r="ED154" i="1"/>
  <c r="ES14" i="1"/>
  <c r="EK148" i="1"/>
  <c r="EK137" i="1"/>
  <c r="ES137" i="1"/>
  <c r="ED62" i="1"/>
  <c r="ED35" i="1"/>
  <c r="ES139" i="1"/>
  <c r="ED32" i="1"/>
  <c r="ES35" i="1"/>
  <c r="BR170" i="1"/>
  <c r="ED141" i="1"/>
  <c r="ED22" i="1"/>
  <c r="BV15" i="1"/>
  <c r="BV35" i="1"/>
  <c r="BV34" i="1"/>
  <c r="ES38" i="1"/>
  <c r="ED38" i="1"/>
  <c r="ES169" i="1"/>
  <c r="ED179" i="1"/>
  <c r="EK5" i="1"/>
  <c r="ED177" i="1"/>
  <c r="EK32" i="1"/>
  <c r="EK177" i="1"/>
  <c r="ED158" i="1"/>
  <c r="ES158" i="1"/>
  <c r="ED173" i="1"/>
  <c r="ES32" i="1"/>
  <c r="ES187" i="1"/>
  <c r="ED187" i="1"/>
  <c r="ED162" i="1"/>
  <c r="EK36" i="1"/>
  <c r="ED57" i="1"/>
  <c r="ES146" i="1"/>
  <c r="EK146" i="1"/>
  <c r="ES15" i="1"/>
  <c r="EK15" i="1"/>
  <c r="ES148" i="1"/>
  <c r="ED169" i="1"/>
  <c r="ES30" i="1"/>
  <c r="ES171" i="1"/>
  <c r="EK171" i="1"/>
  <c r="EK156" i="1"/>
  <c r="EK179" i="1"/>
  <c r="EK79" i="1"/>
  <c r="ED148" i="1"/>
  <c r="ED178" i="1"/>
  <c r="EK175" i="1"/>
  <c r="EK143" i="1"/>
  <c r="EK47" i="1"/>
  <c r="ES72" i="1"/>
  <c r="EK160" i="1"/>
  <c r="ES160" i="1"/>
  <c r="EK71" i="1"/>
  <c r="EK34" i="1"/>
  <c r="ES151" i="1"/>
  <c r="ED71" i="1"/>
  <c r="EK151" i="1"/>
  <c r="ES36" i="1"/>
  <c r="ED13" i="1"/>
  <c r="ED151" i="1"/>
  <c r="ES47" i="1"/>
  <c r="ES45" i="1"/>
  <c r="ED27" i="1"/>
  <c r="ED143" i="1"/>
  <c r="ES143" i="1"/>
  <c r="ES28" i="1"/>
  <c r="ES25" i="1"/>
  <c r="ES141" i="1"/>
  <c r="ED28" i="1"/>
  <c r="EK62" i="1"/>
  <c r="ES157" i="1"/>
  <c r="ED34" i="1"/>
  <c r="ED150" i="1"/>
  <c r="ED149" i="1"/>
  <c r="EK165" i="1"/>
  <c r="ES165" i="1"/>
  <c r="ED139" i="1"/>
  <c r="ED77" i="1"/>
  <c r="ED12" i="1"/>
  <c r="ES153" i="1"/>
  <c r="ED58" i="1"/>
  <c r="EK150" i="1"/>
  <c r="ES150" i="1"/>
  <c r="ES140" i="1"/>
  <c r="ES46" i="1"/>
  <c r="EK58" i="1"/>
  <c r="ES59" i="1"/>
  <c r="ES74" i="1"/>
  <c r="EK10" i="1"/>
  <c r="ED46" i="1"/>
  <c r="EK19" i="1"/>
  <c r="ES57" i="1"/>
  <c r="EK152" i="1"/>
  <c r="ED155" i="1"/>
  <c r="EK30" i="1"/>
  <c r="EK4" i="1"/>
  <c r="ES13" i="1"/>
  <c r="EK59" i="1"/>
  <c r="ED37" i="1"/>
  <c r="ED152" i="1"/>
  <c r="ES71" i="1"/>
  <c r="ES152" i="1"/>
  <c r="EK173" i="1"/>
  <c r="EK37" i="1"/>
  <c r="ES77" i="1"/>
  <c r="ES162" i="1"/>
  <c r="ED156" i="1"/>
  <c r="ED18" i="1"/>
  <c r="ED9" i="1"/>
  <c r="EK57" i="1"/>
  <c r="EK26" i="1"/>
  <c r="EK167" i="1"/>
  <c r="EK180" i="1"/>
  <c r="ED167" i="1"/>
  <c r="ED181" i="1"/>
  <c r="ES34" i="1"/>
  <c r="ED180" i="1"/>
  <c r="EK12" i="1"/>
  <c r="ES4" i="1"/>
  <c r="EK155" i="1"/>
  <c r="ED59" i="1"/>
  <c r="EK6" i="1"/>
  <c r="EK77" i="1"/>
  <c r="ED185" i="1"/>
  <c r="ED19" i="1"/>
  <c r="EK61" i="1"/>
  <c r="ES70" i="1"/>
  <c r="ED74" i="1"/>
  <c r="ED144" i="1"/>
  <c r="EK72" i="1"/>
  <c r="EK21" i="1"/>
  <c r="ED153" i="1"/>
  <c r="ES27" i="1"/>
  <c r="EK75" i="1"/>
  <c r="ES58" i="1"/>
  <c r="ED31" i="1"/>
  <c r="EK20" i="1"/>
  <c r="ES18" i="1"/>
  <c r="ED45" i="1"/>
  <c r="EK16" i="1"/>
  <c r="ED72" i="1"/>
  <c r="ED164" i="1"/>
  <c r="ED61" i="1"/>
  <c r="ED75" i="1"/>
  <c r="ES155" i="1"/>
  <c r="ED4" i="1"/>
  <c r="ES21" i="1"/>
  <c r="EK153" i="1"/>
  <c r="EK149" i="1"/>
  <c r="ED175" i="1"/>
  <c r="ES178" i="1"/>
  <c r="ES149" i="1"/>
  <c r="ED8" i="1"/>
  <c r="EK48" i="1"/>
  <c r="ED11" i="1"/>
  <c r="ES6" i="1"/>
  <c r="EK76" i="1"/>
  <c r="EK74" i="1"/>
  <c r="EK140" i="1"/>
  <c r="ED76" i="1"/>
  <c r="ES12" i="1"/>
  <c r="ED16" i="1"/>
  <c r="ES79" i="1"/>
  <c r="ED47" i="1"/>
  <c r="ES10" i="1"/>
  <c r="EK183" i="1"/>
  <c r="ES48" i="1"/>
  <c r="ES172" i="1"/>
  <c r="ES181" i="1"/>
  <c r="EK73" i="1"/>
  <c r="ES73" i="1"/>
  <c r="ES11" i="1"/>
  <c r="EK11" i="1"/>
  <c r="EK172" i="1"/>
  <c r="ES17" i="1"/>
  <c r="EK7" i="1"/>
  <c r="ES26" i="1"/>
  <c r="EK147" i="1"/>
  <c r="CK42" i="1"/>
  <c r="ES20" i="1"/>
  <c r="ES60" i="1"/>
  <c r="EK31" i="1"/>
  <c r="ED25" i="1"/>
  <c r="ED70" i="1"/>
  <c r="ED159" i="1"/>
  <c r="EK25" i="1"/>
  <c r="ED78" i="1"/>
  <c r="ES31" i="1"/>
  <c r="ED17" i="1"/>
  <c r="EK139" i="1"/>
  <c r="ES185" i="1"/>
  <c r="EK141" i="1"/>
  <c r="EK14" i="1"/>
  <c r="EK22" i="1"/>
  <c r="ED14" i="1"/>
  <c r="EK70" i="1"/>
  <c r="EK78" i="1"/>
  <c r="ES22" i="1"/>
  <c r="ED5" i="1"/>
  <c r="EK157" i="1"/>
  <c r="EK17" i="1"/>
  <c r="ES161" i="1"/>
  <c r="CA34" i="1"/>
  <c r="ED26" i="1"/>
  <c r="ED29" i="1"/>
  <c r="EK159" i="1"/>
  <c r="ES62" i="1"/>
  <c r="ES5" i="1"/>
  <c r="ED7" i="1"/>
  <c r="ES159" i="1"/>
  <c r="ES7" i="1"/>
  <c r="ES29" i="1"/>
  <c r="EK161" i="1"/>
  <c r="EK24" i="1"/>
  <c r="EK60" i="1"/>
  <c r="ED48" i="1"/>
  <c r="EK18" i="1"/>
  <c r="ED145" i="1"/>
  <c r="ED63" i="1"/>
  <c r="EK27" i="1"/>
  <c r="ES19" i="1"/>
  <c r="ES61" i="1"/>
  <c r="ES144" i="1"/>
  <c r="ED21" i="1"/>
  <c r="ES75" i="1"/>
  <c r="ES147" i="1"/>
  <c r="ED60" i="1"/>
  <c r="EK144" i="1"/>
  <c r="ED147" i="1"/>
  <c r="ES24" i="1"/>
  <c r="ES145" i="1"/>
  <c r="ES164" i="1"/>
  <c r="ED183" i="1"/>
  <c r="EK63" i="1"/>
  <c r="ED24" i="1"/>
  <c r="EK9" i="1"/>
  <c r="ES9" i="1"/>
  <c r="ED20" i="1"/>
  <c r="ED73" i="1"/>
  <c r="ED6" i="1"/>
  <c r="ES63" i="1"/>
  <c r="CA33" i="1"/>
  <c r="ET74" i="1"/>
  <c r="BV106" i="1"/>
  <c r="ET176" i="1"/>
  <c r="ET156" i="1"/>
  <c r="BR37" i="1"/>
  <c r="BY7" i="1"/>
  <c r="ET61" i="1"/>
  <c r="ET155" i="1"/>
  <c r="ET188" i="1"/>
  <c r="ET58" i="1"/>
  <c r="ET170" i="1"/>
  <c r="ET62" i="1"/>
  <c r="ET63" i="1"/>
  <c r="ET47" i="1"/>
  <c r="ET162" i="1"/>
  <c r="ET73" i="1"/>
  <c r="ET153" i="1"/>
  <c r="ET187" i="1"/>
  <c r="ET158" i="1"/>
  <c r="ET171" i="1"/>
  <c r="ET76" i="1"/>
  <c r="ET163" i="1"/>
  <c r="BR38" i="1"/>
  <c r="BT103" i="1"/>
  <c r="BT109" i="1"/>
  <c r="CQ134" i="1"/>
  <c r="CW106" i="1"/>
  <c r="BT106" i="1"/>
  <c r="BT107" i="1"/>
  <c r="BV95" i="1"/>
  <c r="CW95" i="1"/>
  <c r="BV96" i="1"/>
  <c r="BV93" i="1"/>
  <c r="CC122" i="1"/>
  <c r="CC123" i="1"/>
  <c r="BT8" i="1"/>
  <c r="BT9" i="1"/>
  <c r="CA24" i="1"/>
  <c r="ET165" i="1"/>
  <c r="BY35" i="1"/>
  <c r="EK84" i="1"/>
  <c r="BV90" i="1"/>
  <c r="CZ174" i="1"/>
  <c r="BR5" i="1"/>
  <c r="CZ175" i="1"/>
  <c r="BV91" i="1"/>
  <c r="CC102" i="1"/>
  <c r="BT111" i="1"/>
  <c r="ET174" i="1"/>
  <c r="CA110" i="1"/>
  <c r="BT112" i="1"/>
  <c r="CC101" i="1"/>
  <c r="CA96" i="1"/>
  <c r="CC103" i="1"/>
  <c r="BY129" i="1"/>
  <c r="CC26" i="1"/>
  <c r="CA19" i="1"/>
  <c r="ET57" i="1"/>
  <c r="BR6" i="1"/>
  <c r="BT88" i="1"/>
  <c r="BT87" i="1"/>
  <c r="CY57" i="1"/>
  <c r="CZ57" i="1" s="1"/>
  <c r="BT100" i="1"/>
  <c r="BV130" i="1"/>
  <c r="CA21" i="1"/>
  <c r="CA88" i="1"/>
  <c r="BY10" i="1"/>
  <c r="CY95" i="1"/>
  <c r="CA94" i="1"/>
  <c r="BV89" i="1"/>
  <c r="CY171" i="1"/>
  <c r="CZ172" i="1" s="1"/>
  <c r="ET59" i="1"/>
  <c r="BT13" i="1"/>
  <c r="CC94" i="1"/>
  <c r="CC105" i="1"/>
  <c r="CC106" i="1"/>
  <c r="BV19" i="1"/>
  <c r="CC95" i="1"/>
  <c r="BT121" i="1"/>
  <c r="BT122" i="1"/>
  <c r="CC14" i="1"/>
  <c r="BV86" i="1"/>
  <c r="CC23" i="1"/>
  <c r="CW4" i="1"/>
  <c r="BR10" i="1"/>
  <c r="BT5" i="1"/>
  <c r="BY118" i="1"/>
  <c r="CC119" i="1"/>
  <c r="BY175" i="1"/>
  <c r="ET175" i="1"/>
  <c r="CK134" i="1"/>
  <c r="BT91" i="1"/>
  <c r="BR26" i="1"/>
  <c r="BR25" i="1"/>
  <c r="BR109" i="1"/>
  <c r="CC91" i="1"/>
  <c r="CM190" i="1"/>
  <c r="BT129" i="1"/>
  <c r="BR177" i="1"/>
  <c r="BT128" i="1"/>
  <c r="BR112" i="1"/>
  <c r="CK82" i="1"/>
  <c r="ET100" i="1"/>
  <c r="CC100" i="1"/>
  <c r="BT93" i="1"/>
  <c r="DI190" i="1"/>
  <c r="BY6" i="1"/>
  <c r="CA93" i="1"/>
  <c r="CA124" i="1"/>
  <c r="CA87" i="1"/>
  <c r="BT127" i="1"/>
  <c r="CA125" i="1"/>
  <c r="BY117" i="1"/>
  <c r="BR71" i="1"/>
  <c r="CY9" i="1"/>
  <c r="ET173" i="1"/>
  <c r="BR117" i="1"/>
  <c r="BR118" i="1"/>
  <c r="BY174" i="1"/>
  <c r="CP136" i="1"/>
  <c r="CO190" i="1"/>
  <c r="CJ191" i="1"/>
  <c r="CC96" i="1"/>
  <c r="CW17" i="1"/>
  <c r="BT28" i="1"/>
  <c r="BY25" i="1"/>
  <c r="BT37" i="1"/>
  <c r="BT17" i="1"/>
  <c r="BY21" i="1"/>
  <c r="BT18" i="1"/>
  <c r="CK132" i="1"/>
  <c r="CJ132" i="1" s="1"/>
  <c r="BT102" i="1"/>
  <c r="CC6" i="1"/>
  <c r="CC114" i="1"/>
  <c r="CW116" i="1"/>
  <c r="CC90" i="1"/>
  <c r="CC89" i="1"/>
  <c r="BR164" i="1"/>
  <c r="CA8" i="1"/>
  <c r="BT27" i="1"/>
  <c r="BV114" i="1"/>
  <c r="CY47" i="1"/>
  <c r="CZ47" i="1" s="1"/>
  <c r="EK33" i="1"/>
  <c r="CW9" i="1"/>
  <c r="CA129" i="1"/>
  <c r="BT105" i="1"/>
  <c r="ET128" i="1"/>
  <c r="CA128" i="1"/>
  <c r="BR23" i="1"/>
  <c r="ET154" i="1"/>
  <c r="CA113" i="1"/>
  <c r="CW27" i="1"/>
  <c r="BR21" i="1"/>
  <c r="BV12" i="1"/>
  <c r="BV104" i="1"/>
  <c r="ET150" i="1"/>
  <c r="CW100" i="1"/>
  <c r="BR14" i="1"/>
  <c r="BR22" i="1"/>
  <c r="CY158" i="1"/>
  <c r="CZ159" i="1" s="1"/>
  <c r="BV127" i="1"/>
  <c r="BY24" i="1"/>
  <c r="CA27" i="1"/>
  <c r="BR16" i="1"/>
  <c r="CY32" i="1"/>
  <c r="CC10" i="1"/>
  <c r="BR7" i="1"/>
  <c r="ET9" i="1"/>
  <c r="ED33" i="1"/>
  <c r="BT20" i="1"/>
  <c r="CC9" i="1"/>
  <c r="BY22" i="1"/>
  <c r="CC115" i="1"/>
  <c r="BT104" i="1"/>
  <c r="BY5" i="1"/>
  <c r="BT110" i="1"/>
  <c r="ET22" i="1"/>
  <c r="ET164" i="1"/>
  <c r="CC126" i="1"/>
  <c r="BT34" i="1"/>
  <c r="CC127" i="1"/>
  <c r="CW91" i="1"/>
  <c r="CY21" i="1"/>
  <c r="BV10" i="1"/>
  <c r="CC110" i="1"/>
  <c r="BV115" i="1"/>
  <c r="ET149" i="1"/>
  <c r="CW114" i="1"/>
  <c r="BV126" i="1"/>
  <c r="BT33" i="1"/>
  <c r="BY38" i="1"/>
  <c r="BY32" i="1"/>
  <c r="CC19" i="1"/>
  <c r="BY14" i="1"/>
  <c r="CA102" i="1"/>
  <c r="ET14" i="1"/>
  <c r="BT123" i="1"/>
  <c r="BY185" i="1"/>
  <c r="BR115" i="1"/>
  <c r="BT92" i="1"/>
  <c r="BR173" i="1"/>
  <c r="BR172" i="1"/>
  <c r="BV103" i="1"/>
  <c r="ET111" i="1"/>
  <c r="ET146" i="1"/>
  <c r="ET185" i="1"/>
  <c r="BT90" i="1"/>
  <c r="BT118" i="1"/>
  <c r="BY115" i="1"/>
  <c r="CY75" i="1"/>
  <c r="CC99" i="1"/>
  <c r="CW20" i="1"/>
  <c r="CA115" i="1"/>
  <c r="CC16" i="1"/>
  <c r="BY28" i="1"/>
  <c r="BR20" i="1"/>
  <c r="BR72" i="1"/>
  <c r="CA20" i="1"/>
  <c r="BT101" i="1"/>
  <c r="ET20" i="1"/>
  <c r="CC15" i="1"/>
  <c r="BR113" i="1"/>
  <c r="CY14" i="1"/>
  <c r="BT124" i="1"/>
  <c r="BV110" i="1"/>
  <c r="CW111" i="1"/>
  <c r="ET122" i="1"/>
  <c r="ET169" i="1"/>
  <c r="BR156" i="1"/>
  <c r="CA127" i="1"/>
  <c r="BR174" i="1"/>
  <c r="BV101" i="1"/>
  <c r="CW127" i="1"/>
  <c r="BY159" i="1"/>
  <c r="BT21" i="1"/>
  <c r="BV100" i="1"/>
  <c r="BV29" i="1"/>
  <c r="BV33" i="1"/>
  <c r="CC120" i="1"/>
  <c r="BY30" i="1"/>
  <c r="CY170" i="1"/>
  <c r="CZ170" i="1" s="1"/>
  <c r="ET34" i="1"/>
  <c r="BT29" i="1"/>
  <c r="CA90" i="1"/>
  <c r="CC33" i="1"/>
  <c r="BT26" i="1"/>
  <c r="CA18" i="1"/>
  <c r="BT30" i="1"/>
  <c r="CY34" i="1"/>
  <c r="BR75" i="1"/>
  <c r="BV124" i="1"/>
  <c r="CC35" i="1"/>
  <c r="DM136" i="1"/>
  <c r="DM190" i="1" s="1"/>
  <c r="DP136" i="1"/>
  <c r="DP190" i="1" s="1"/>
  <c r="CC107" i="1"/>
  <c r="BR47" i="1"/>
  <c r="BV20" i="1"/>
  <c r="CB191" i="1"/>
  <c r="CA123" i="1"/>
  <c r="CY4" i="1"/>
  <c r="BR163" i="1"/>
  <c r="DI39" i="1"/>
  <c r="CA5" i="1"/>
  <c r="ET4" i="1"/>
  <c r="CA32" i="1"/>
  <c r="DH191" i="1"/>
  <c r="CY102" i="1"/>
  <c r="BY147" i="1"/>
  <c r="BR176" i="1"/>
  <c r="CY156" i="1"/>
  <c r="ET71" i="1"/>
  <c r="BY112" i="1"/>
  <c r="BR110" i="1"/>
  <c r="CA13" i="1"/>
  <c r="BV26" i="1"/>
  <c r="DR109" i="1"/>
  <c r="CW25" i="1"/>
  <c r="CY48" i="1"/>
  <c r="CZ49" i="1" s="1"/>
  <c r="CC121" i="1"/>
  <c r="BY23" i="1"/>
  <c r="CC111" i="1"/>
  <c r="BQ120" i="1"/>
  <c r="CW120" i="1" s="1"/>
  <c r="BR147" i="1"/>
  <c r="CY188" i="1"/>
  <c r="BR111" i="1"/>
  <c r="ET152" i="1"/>
  <c r="CA100" i="1"/>
  <c r="CA109" i="1"/>
  <c r="CC118" i="1"/>
  <c r="ET114" i="1"/>
  <c r="BR15" i="1"/>
  <c r="CC104" i="1"/>
  <c r="CY88" i="1"/>
  <c r="CY12" i="1"/>
  <c r="CA116" i="1"/>
  <c r="CY13" i="1"/>
  <c r="BY61" i="1"/>
  <c r="BV92" i="1"/>
  <c r="BY177" i="1"/>
  <c r="ET189" i="1"/>
  <c r="ET88" i="1"/>
  <c r="CA15" i="1"/>
  <c r="CC92" i="1"/>
  <c r="BR30" i="1"/>
  <c r="BT32" i="1"/>
  <c r="BV116" i="1"/>
  <c r="CA104" i="1"/>
  <c r="BR29" i="1"/>
  <c r="DR168" i="1"/>
  <c r="DR136" i="1" s="1"/>
  <c r="DR191" i="1" s="1"/>
  <c r="BV128" i="1"/>
  <c r="CW12" i="1"/>
  <c r="CZ183" i="1"/>
  <c r="BY165" i="1"/>
  <c r="CY164" i="1"/>
  <c r="CZ164" i="1" s="1"/>
  <c r="CA22" i="1"/>
  <c r="BY176" i="1"/>
  <c r="ET116" i="1"/>
  <c r="ET12" i="1"/>
  <c r="CA14" i="1"/>
  <c r="BR155" i="1"/>
  <c r="BR188" i="1"/>
  <c r="CA119" i="1"/>
  <c r="ET91" i="1"/>
  <c r="CZ138" i="1"/>
  <c r="CW110" i="1"/>
  <c r="CY118" i="1"/>
  <c r="BT15" i="1"/>
  <c r="BT99" i="1"/>
  <c r="BV99" i="1"/>
  <c r="CY100" i="1"/>
  <c r="BY189" i="1"/>
  <c r="BY150" i="1"/>
  <c r="ET32" i="1"/>
  <c r="CA91" i="1"/>
  <c r="ET77" i="1"/>
  <c r="BV94" i="1"/>
  <c r="ET118" i="1"/>
  <c r="CA92" i="1"/>
  <c r="CC124" i="1"/>
  <c r="BR96" i="1"/>
  <c r="BR61" i="1"/>
  <c r="CY91" i="1"/>
  <c r="CC34" i="1"/>
  <c r="BX109" i="1"/>
  <c r="CY109" i="1" s="1"/>
  <c r="BY48" i="1"/>
  <c r="CY110" i="1"/>
  <c r="CY31" i="1"/>
  <c r="CC97" i="1"/>
  <c r="CA118" i="1"/>
  <c r="CZ144" i="1"/>
  <c r="BR149" i="1"/>
  <c r="BT130" i="1"/>
  <c r="CA122" i="1"/>
  <c r="CW129" i="1"/>
  <c r="BR31" i="1"/>
  <c r="CY111" i="1"/>
  <c r="CY16" i="1"/>
  <c r="CA103" i="1"/>
  <c r="CW187" i="1"/>
  <c r="CY128" i="1"/>
  <c r="BR32" i="1"/>
  <c r="CC31" i="1"/>
  <c r="CW31" i="1"/>
  <c r="BY157" i="1"/>
  <c r="CC87" i="1"/>
  <c r="BT31" i="1"/>
  <c r="BT120" i="1"/>
  <c r="CQ1" i="1"/>
  <c r="CA9" i="1"/>
  <c r="CJ40" i="1"/>
  <c r="CY114" i="1"/>
  <c r="BY170" i="1"/>
  <c r="BR148" i="1"/>
  <c r="CW154" i="1"/>
  <c r="ET79" i="1"/>
  <c r="BV87" i="1"/>
  <c r="BY186" i="1"/>
  <c r="CC125" i="1"/>
  <c r="CW118" i="1"/>
  <c r="DM3" i="1"/>
  <c r="DM40" i="1" s="1"/>
  <c r="ET106" i="1"/>
  <c r="CZ142" i="1"/>
  <c r="BV118" i="1"/>
  <c r="DH40" i="1"/>
  <c r="ET186" i="1"/>
  <c r="CY61" i="1"/>
  <c r="CZ61" i="1" s="1"/>
  <c r="BY171" i="1"/>
  <c r="CW29" i="1"/>
  <c r="DL3" i="1"/>
  <c r="DL39" i="1" s="1"/>
  <c r="CC108" i="1"/>
  <c r="BY72" i="1"/>
  <c r="BV25" i="1"/>
  <c r="BV97" i="1"/>
  <c r="BV11" i="1"/>
  <c r="CW33" i="1"/>
  <c r="CA120" i="1"/>
  <c r="ET157" i="1"/>
  <c r="BV125" i="1"/>
  <c r="BT98" i="1"/>
  <c r="CW23" i="1"/>
  <c r="BV37" i="1"/>
  <c r="CZ60" i="1"/>
  <c r="CZ184" i="1"/>
  <c r="BQ130" i="1"/>
  <c r="CW130" i="1" s="1"/>
  <c r="ET46" i="1"/>
  <c r="BY26" i="1"/>
  <c r="BY173" i="1"/>
  <c r="BY156" i="1"/>
  <c r="ET172" i="1"/>
  <c r="BV28" i="1"/>
  <c r="CY122" i="1"/>
  <c r="CB80" i="1"/>
  <c r="ET21" i="1"/>
  <c r="CW21" i="1"/>
  <c r="BR160" i="1"/>
  <c r="BR13" i="1"/>
  <c r="DR130" i="1"/>
  <c r="BR152" i="1"/>
  <c r="ET13" i="1"/>
  <c r="BR154" i="1"/>
  <c r="CY62" i="1"/>
  <c r="BY158" i="1"/>
  <c r="CY113" i="1"/>
  <c r="ET70" i="1"/>
  <c r="CQ42" i="1"/>
  <c r="CW88" i="1"/>
  <c r="BY155" i="1"/>
  <c r="ET108" i="1"/>
  <c r="BT22" i="1"/>
  <c r="BR19" i="1"/>
  <c r="BR78" i="1"/>
  <c r="ET30" i="1"/>
  <c r="CY157" i="1"/>
  <c r="CY63" i="1"/>
  <c r="CA101" i="1"/>
  <c r="CW124" i="1"/>
  <c r="CC109" i="1"/>
  <c r="CY30" i="1"/>
  <c r="BT119" i="1"/>
  <c r="DH81" i="1"/>
  <c r="CC36" i="1"/>
  <c r="BT117" i="1"/>
  <c r="BY19" i="1"/>
  <c r="CZ140" i="1"/>
  <c r="ET95" i="1"/>
  <c r="BY13" i="1"/>
  <c r="DI81" i="1"/>
  <c r="BV129" i="1"/>
  <c r="CA95" i="1"/>
  <c r="CZ182" i="1"/>
  <c r="CM39" i="1"/>
  <c r="BV108" i="1"/>
  <c r="BT25" i="1"/>
  <c r="BR91" i="1"/>
  <c r="CW18" i="1"/>
  <c r="ET48" i="1"/>
  <c r="CA121" i="1"/>
  <c r="CY23" i="1"/>
  <c r="BR24" i="1"/>
  <c r="CC37" i="1"/>
  <c r="CC32" i="1"/>
  <c r="BV18" i="1"/>
  <c r="CC13" i="1"/>
  <c r="BU81" i="1"/>
  <c r="BU42" i="1"/>
  <c r="BV88" i="1"/>
  <c r="BV109" i="1"/>
  <c r="BR151" i="1"/>
  <c r="CZ139" i="1"/>
  <c r="CY37" i="1"/>
  <c r="BT89" i="1"/>
  <c r="ET38" i="1"/>
  <c r="CW128" i="1"/>
  <c r="CC18" i="1"/>
  <c r="DS44" i="1"/>
  <c r="ET19" i="1"/>
  <c r="CW19" i="1"/>
  <c r="CK1" i="1"/>
  <c r="BT114" i="1"/>
  <c r="CZ181" i="1"/>
  <c r="CC112" i="1"/>
  <c r="ET28" i="1"/>
  <c r="BY29" i="1"/>
  <c r="CY18" i="1"/>
  <c r="CA107" i="1"/>
  <c r="BT115" i="1"/>
  <c r="BV105" i="1"/>
  <c r="BT23" i="1"/>
  <c r="CW36" i="1"/>
  <c r="BY188" i="1"/>
  <c r="BR60" i="1"/>
  <c r="BX120" i="1"/>
  <c r="CY29" i="1"/>
  <c r="BV111" i="1"/>
  <c r="BY31" i="1"/>
  <c r="BV22" i="1"/>
  <c r="CW57" i="1"/>
  <c r="CY28" i="1"/>
  <c r="BY47" i="1"/>
  <c r="BR150" i="1"/>
  <c r="BY151" i="1"/>
  <c r="CY19" i="1"/>
  <c r="BV21" i="1"/>
  <c r="CY106" i="1"/>
  <c r="CW109" i="1"/>
  <c r="BV36" i="1"/>
  <c r="ET26" i="1"/>
  <c r="BV27" i="1"/>
  <c r="CC29" i="1"/>
  <c r="CA106" i="1"/>
  <c r="BY20" i="1"/>
  <c r="CA38" i="1"/>
  <c r="BV102" i="1"/>
  <c r="BY71" i="1"/>
  <c r="BT97" i="1"/>
  <c r="BV38" i="1"/>
  <c r="CW38" i="1"/>
  <c r="CW108" i="1"/>
  <c r="CY187" i="1"/>
  <c r="CZ187" i="1" s="1"/>
  <c r="BY172" i="1"/>
  <c r="CC113" i="1"/>
  <c r="CW28" i="1"/>
  <c r="BR27" i="1"/>
  <c r="BR58" i="1"/>
  <c r="CW32" i="1"/>
  <c r="CZ141" i="1"/>
  <c r="BR28" i="1"/>
  <c r="CY26" i="1"/>
  <c r="ET18" i="1"/>
  <c r="CY155" i="1"/>
  <c r="CZ155" i="1" s="1"/>
  <c r="BR166" i="1"/>
  <c r="ET151" i="1"/>
  <c r="BY152" i="1"/>
  <c r="BT113" i="1"/>
  <c r="CC22" i="1"/>
  <c r="CY70" i="1"/>
  <c r="CZ70" i="1" s="1"/>
  <c r="BR34" i="1"/>
  <c r="BR33" i="1"/>
  <c r="BY187" i="1"/>
  <c r="BR185" i="1"/>
  <c r="BR186" i="1"/>
  <c r="CY112" i="1"/>
  <c r="ET112" i="1"/>
  <c r="CW26" i="1"/>
  <c r="BT116" i="1"/>
  <c r="CC86" i="1"/>
  <c r="BR59" i="1"/>
  <c r="BY63" i="1"/>
  <c r="CA89" i="1"/>
  <c r="CA26" i="1"/>
  <c r="CA108" i="1"/>
  <c r="CW15" i="1"/>
  <c r="ET31" i="1"/>
  <c r="BV23" i="1"/>
  <c r="CA12" i="1"/>
  <c r="CY90" i="1"/>
  <c r="CZ143" i="1"/>
  <c r="BS42" i="1"/>
  <c r="CY33" i="1"/>
  <c r="CC24" i="1"/>
  <c r="BR17" i="1"/>
  <c r="BR175" i="1"/>
  <c r="BR36" i="1"/>
  <c r="CC130" i="1"/>
  <c r="ET36" i="1"/>
  <c r="CZ151" i="1"/>
  <c r="CZ152" i="1"/>
  <c r="ET35" i="1"/>
  <c r="CA99" i="1"/>
  <c r="CP80" i="1"/>
  <c r="CW102" i="1"/>
  <c r="CC88" i="1"/>
  <c r="CY22" i="1"/>
  <c r="BY75" i="1"/>
  <c r="BR171" i="1"/>
  <c r="BZ81" i="1"/>
  <c r="CA126" i="1"/>
  <c r="CY36" i="1"/>
  <c r="BT108" i="1"/>
  <c r="CY73" i="1"/>
  <c r="BV112" i="1"/>
  <c r="CY27" i="1"/>
  <c r="CP191" i="1"/>
  <c r="BT16" i="1"/>
  <c r="DL136" i="1"/>
  <c r="DL191" i="1" s="1"/>
  <c r="DS136" i="1"/>
  <c r="DQ136" i="1"/>
  <c r="DQ191" i="1" s="1"/>
  <c r="BY36" i="1"/>
  <c r="CA130" i="1"/>
  <c r="CY98" i="1"/>
  <c r="CY15" i="1"/>
  <c r="CA114" i="1"/>
  <c r="ET102" i="1"/>
  <c r="CO81" i="1"/>
  <c r="CA98" i="1"/>
  <c r="CY153" i="1"/>
  <c r="CZ154" i="1" s="1"/>
  <c r="CY38" i="1"/>
  <c r="BV122" i="1"/>
  <c r="CW170" i="1"/>
  <c r="CW30" i="1"/>
  <c r="DQ3" i="1"/>
  <c r="DQ40" i="1" s="1"/>
  <c r="CW34" i="1"/>
  <c r="BY27" i="1"/>
  <c r="BV107" i="1"/>
  <c r="BY78" i="1"/>
  <c r="BT94" i="1"/>
  <c r="CW117" i="1"/>
  <c r="CY176" i="1"/>
  <c r="BQ145" i="1"/>
  <c r="BR146" i="1" s="1"/>
  <c r="BY111" i="1"/>
  <c r="BY79" i="1"/>
  <c r="BT24" i="1"/>
  <c r="CW112" i="1"/>
  <c r="CP81" i="1"/>
  <c r="ET110" i="1"/>
  <c r="BY58" i="1"/>
  <c r="CC128" i="1"/>
  <c r="CY78" i="1"/>
  <c r="CZ78" i="1" s="1"/>
  <c r="BS80" i="1"/>
  <c r="CY58" i="1"/>
  <c r="CZ59" i="1" s="1"/>
  <c r="CW48" i="1"/>
  <c r="BV13" i="1"/>
  <c r="BT35" i="1"/>
  <c r="ET98" i="1"/>
  <c r="CJ80" i="1"/>
  <c r="CW22" i="1"/>
  <c r="BV113" i="1"/>
  <c r="BR153" i="1"/>
  <c r="CK81" i="1"/>
  <c r="CJ81" i="1" s="1"/>
  <c r="ET25" i="1"/>
  <c r="CC129" i="1"/>
  <c r="BS190" i="1"/>
  <c r="BY59" i="1"/>
  <c r="DQ44" i="1"/>
  <c r="DQ81" i="1" s="1"/>
  <c r="DP3" i="1"/>
  <c r="DP39" i="1" s="1"/>
  <c r="DN80" i="1"/>
  <c r="BT96" i="1"/>
  <c r="BY34" i="1"/>
  <c r="CW122" i="1"/>
  <c r="CW16" i="1"/>
  <c r="ET129" i="1"/>
  <c r="CZ173" i="1"/>
  <c r="BT137" i="1"/>
  <c r="BR35" i="1"/>
  <c r="BU7" i="1"/>
  <c r="BV7" i="1" s="1"/>
  <c r="CY129" i="1"/>
  <c r="BR74" i="1"/>
  <c r="BR73" i="1"/>
  <c r="BR48" i="1"/>
  <c r="BT14" i="1"/>
  <c r="BY148" i="1"/>
  <c r="CZ178" i="1"/>
  <c r="BR159" i="1"/>
  <c r="DL44" i="1"/>
  <c r="DL81" i="1" s="1"/>
  <c r="CY17" i="1"/>
  <c r="DN190" i="1"/>
  <c r="BR79" i="1"/>
  <c r="CC30" i="1"/>
  <c r="CC17" i="1"/>
  <c r="DM44" i="1"/>
  <c r="DM81" i="1" s="1"/>
  <c r="CW35" i="1"/>
  <c r="CP40" i="1"/>
  <c r="CC98" i="1"/>
  <c r="CA16" i="1"/>
  <c r="CC11" i="1"/>
  <c r="DS3" i="1"/>
  <c r="DS40" i="1" s="1"/>
  <c r="CY35" i="1"/>
  <c r="CB84" i="1"/>
  <c r="CB131" i="1" s="1"/>
  <c r="DN39" i="1"/>
  <c r="CC38" i="1"/>
  <c r="BT126" i="1"/>
  <c r="CZ179" i="1"/>
  <c r="CA105" i="1"/>
  <c r="CA25" i="1"/>
  <c r="DP44" i="1"/>
  <c r="DP81" i="1" s="1"/>
  <c r="CW125" i="1"/>
  <c r="ET117" i="1"/>
  <c r="CC7" i="1"/>
  <c r="CC8" i="1"/>
  <c r="CY7" i="1"/>
  <c r="BQ101" i="1"/>
  <c r="BR101" i="1" s="1"/>
  <c r="DR101" i="1"/>
  <c r="BX101" i="1"/>
  <c r="BQ92" i="1"/>
  <c r="BX92" i="1"/>
  <c r="BY93" i="1" s="1"/>
  <c r="DR92" i="1"/>
  <c r="BZ6" i="1"/>
  <c r="BM3" i="1"/>
  <c r="BS6" i="1"/>
  <c r="DR97" i="1"/>
  <c r="BQ97" i="1"/>
  <c r="BX97" i="1"/>
  <c r="DR99" i="1"/>
  <c r="BQ99" i="1"/>
  <c r="BR100" i="1" s="1"/>
  <c r="BX99" i="1"/>
  <c r="BV31" i="1"/>
  <c r="ET166" i="1"/>
  <c r="CY166" i="1"/>
  <c r="CZ166" i="1" s="1"/>
  <c r="BJ8" i="1"/>
  <c r="EK8" i="1"/>
  <c r="BQ123" i="1"/>
  <c r="BR124" i="1" s="1"/>
  <c r="DR123" i="1"/>
  <c r="BX123" i="1"/>
  <c r="BR187" i="1"/>
  <c r="BY33" i="1"/>
  <c r="BT125" i="1"/>
  <c r="CZ185" i="1"/>
  <c r="BR62" i="1"/>
  <c r="BJ84" i="1"/>
  <c r="CW90" i="1"/>
  <c r="CP44" i="1"/>
  <c r="BY15" i="1"/>
  <c r="BV32" i="1"/>
  <c r="BY16" i="1"/>
  <c r="CC25" i="1"/>
  <c r="BY160" i="1"/>
  <c r="CP190" i="1"/>
  <c r="BZ85" i="1"/>
  <c r="CY85" i="1" s="1"/>
  <c r="BS85" i="1"/>
  <c r="BS84" i="1" s="1"/>
  <c r="BS132" i="1" s="1"/>
  <c r="BL84" i="1"/>
  <c r="DR89" i="1"/>
  <c r="BQ89" i="1"/>
  <c r="BR90" i="1" s="1"/>
  <c r="BX89" i="1"/>
  <c r="BY90" i="1" s="1"/>
  <c r="BQ167" i="1"/>
  <c r="BX167" i="1"/>
  <c r="BV123" i="1"/>
  <c r="CA35" i="1"/>
  <c r="CW98" i="1"/>
  <c r="CA17" i="1"/>
  <c r="BY37" i="1"/>
  <c r="BR76" i="1"/>
  <c r="BR77" i="1"/>
  <c r="ET24" i="1"/>
  <c r="CZ180" i="1"/>
  <c r="CA23" i="1"/>
  <c r="BR158" i="1"/>
  <c r="BY153" i="1"/>
  <c r="BY17" i="1"/>
  <c r="ET90" i="1"/>
  <c r="BZ190" i="1"/>
  <c r="BT36" i="1"/>
  <c r="CY117" i="1"/>
  <c r="CY20" i="1"/>
  <c r="BY77" i="1"/>
  <c r="CC93" i="1"/>
  <c r="CC28" i="1"/>
  <c r="BY149" i="1"/>
  <c r="CW14" i="1"/>
  <c r="CY24" i="1"/>
  <c r="CW37" i="1"/>
  <c r="CY25" i="1"/>
  <c r="BY76" i="1"/>
  <c r="CM80" i="1"/>
  <c r="ET148" i="1"/>
  <c r="ET16" i="1"/>
  <c r="CY126" i="1"/>
  <c r="BX168" i="1"/>
  <c r="CY168" i="1" s="1"/>
  <c r="CY76" i="1"/>
  <c r="CZ77" i="1" s="1"/>
  <c r="BR18" i="1"/>
  <c r="CW24" i="1"/>
  <c r="BR162" i="1"/>
  <c r="BY60" i="1"/>
  <c r="ET60" i="1"/>
  <c r="ET27" i="1"/>
  <c r="CK39" i="1"/>
  <c r="BV24" i="1"/>
  <c r="ET37" i="1"/>
  <c r="BV98" i="1"/>
  <c r="CC21" i="1"/>
  <c r="BT38" i="1"/>
  <c r="CA117" i="1"/>
  <c r="CC117" i="1"/>
  <c r="BT19" i="1"/>
  <c r="DR64" i="1"/>
  <c r="BQ64" i="1"/>
  <c r="BX64" i="1"/>
  <c r="BJ45" i="1"/>
  <c r="EK45" i="1"/>
  <c r="BX11" i="1"/>
  <c r="BQ11" i="1"/>
  <c r="DR11" i="1"/>
  <c r="EK145" i="1"/>
  <c r="CY147" i="1"/>
  <c r="CZ147" i="1" s="1"/>
  <c r="ET147" i="1"/>
  <c r="DR94" i="1"/>
  <c r="BQ94" i="1"/>
  <c r="BR94" i="1" s="1"/>
  <c r="BX94" i="1"/>
  <c r="BV30" i="1"/>
  <c r="BS10" i="1"/>
  <c r="BT11" i="1" s="1"/>
  <c r="BL3" i="1"/>
  <c r="BZ10" i="1"/>
  <c r="CA10" i="1" s="1"/>
  <c r="BK44" i="1"/>
  <c r="BQ105" i="1"/>
  <c r="BX105" i="1"/>
  <c r="DR105" i="1"/>
  <c r="DR121" i="1"/>
  <c r="BX121" i="1"/>
  <c r="BQ121" i="1"/>
  <c r="ET17" i="1"/>
  <c r="BR161" i="1"/>
  <c r="CC12" i="1"/>
  <c r="CY74" i="1"/>
  <c r="CC116" i="1"/>
  <c r="CC20" i="1"/>
  <c r="ET15" i="1"/>
  <c r="BR63" i="1"/>
  <c r="BK136" i="1"/>
  <c r="CP39" i="1"/>
  <c r="BV121" i="1"/>
  <c r="BR157" i="1"/>
  <c r="BY166" i="1"/>
  <c r="CC27" i="1"/>
  <c r="CA97" i="1"/>
  <c r="ET159" i="1"/>
  <c r="CY116" i="1"/>
  <c r="CY161" i="1"/>
  <c r="BY162" i="1"/>
  <c r="ET161" i="1"/>
  <c r="BY161" i="1"/>
  <c r="BX145" i="1"/>
  <c r="BO3" i="1"/>
  <c r="BU84" i="1"/>
  <c r="BU131" i="1" s="1"/>
  <c r="BK84" i="1"/>
  <c r="ET33" i="1"/>
  <c r="BV17" i="1"/>
  <c r="BV9" i="1"/>
  <c r="ET29" i="1"/>
  <c r="ET23" i="1"/>
  <c r="BY18" i="1"/>
  <c r="BV16" i="1"/>
  <c r="CO39" i="1"/>
  <c r="BV14" i="1"/>
  <c r="BT12" i="1"/>
  <c r="CW126" i="1"/>
  <c r="CK190" i="1"/>
  <c r="BY74" i="1"/>
  <c r="BY62" i="1"/>
  <c r="BY154" i="1"/>
  <c r="BY91" i="1"/>
  <c r="BY73" i="1"/>
  <c r="DR87" i="1"/>
  <c r="BQ87" i="1"/>
  <c r="BR87" i="1" s="1"/>
  <c r="BX87" i="1"/>
  <c r="BY87" i="1" s="1"/>
  <c r="CY160" i="1"/>
  <c r="CZ160" i="1" s="1"/>
  <c r="ET160" i="1"/>
  <c r="BV117" i="1"/>
  <c r="CA30" i="1"/>
  <c r="CW13" i="1"/>
  <c r="BR70" i="1"/>
  <c r="CW70" i="1"/>
  <c r="ET72" i="1"/>
  <c r="CY72" i="1"/>
  <c r="CZ72" i="1" s="1"/>
  <c r="ES23" i="1"/>
  <c r="ED23" i="1"/>
  <c r="EK23" i="1"/>
  <c r="BR129" i="1"/>
  <c r="ET115" i="1"/>
  <c r="CY96" i="1"/>
  <c r="BR114" i="1"/>
  <c r="CY108" i="1"/>
  <c r="CY115" i="1"/>
  <c r="ET96" i="1"/>
  <c r="BY113" i="1"/>
  <c r="ET113" i="1"/>
  <c r="BY114" i="1"/>
  <c r="BY108" i="1"/>
  <c r="BY127" i="1"/>
  <c r="ET126" i="1"/>
  <c r="BY116" i="1"/>
  <c r="BY96" i="1"/>
  <c r="BR126" i="1"/>
  <c r="CZ186" i="1"/>
  <c r="BR116" i="1"/>
  <c r="CW113" i="1"/>
  <c r="CW115" i="1"/>
  <c r="BY126" i="1"/>
  <c r="BR127" i="1"/>
  <c r="CW96" i="1"/>
  <c r="CZ149" i="1"/>
  <c r="CW168" i="1"/>
  <c r="BR169" i="1"/>
  <c r="BR128" i="1"/>
  <c r="BR125" i="1"/>
  <c r="CB3" i="1"/>
  <c r="CB40" i="1" s="1"/>
  <c r="CY125" i="1"/>
  <c r="ET125" i="1"/>
  <c r="ET127" i="1"/>
  <c r="CY127" i="1"/>
  <c r="BY128" i="1"/>
  <c r="BR107" i="1"/>
  <c r="CW107" i="1"/>
  <c r="BV5" i="1"/>
  <c r="CW5" i="1"/>
  <c r="CY119" i="1"/>
  <c r="ET119" i="1"/>
  <c r="BY119" i="1"/>
  <c r="CW103" i="1"/>
  <c r="BR103" i="1"/>
  <c r="ET93" i="1"/>
  <c r="CY93" i="1"/>
  <c r="CW119" i="1"/>
  <c r="BR119" i="1"/>
  <c r="ET107" i="1"/>
  <c r="CY107" i="1"/>
  <c r="BY107" i="1"/>
  <c r="CW93" i="1"/>
  <c r="CY130" i="1"/>
  <c r="BY130" i="1"/>
  <c r="ET104" i="1"/>
  <c r="BY104" i="1"/>
  <c r="CY104" i="1"/>
  <c r="BV6" i="1"/>
  <c r="CZ150" i="1"/>
  <c r="BR104" i="1"/>
  <c r="CW104" i="1"/>
  <c r="BR108" i="1"/>
  <c r="CC5" i="1"/>
  <c r="CY5" i="1"/>
  <c r="ET5" i="1"/>
  <c r="BY125" i="1"/>
  <c r="CY124" i="1"/>
  <c r="ET124" i="1"/>
  <c r="ET103" i="1"/>
  <c r="CY103" i="1"/>
  <c r="BY103" i="1"/>
  <c r="BR86" i="1"/>
  <c r="CW86" i="1"/>
  <c r="BY86" i="1"/>
  <c r="CY86" i="1"/>
  <c r="ET86" i="1"/>
  <c r="CJ39" i="1" l="1"/>
  <c r="ED80" i="1"/>
  <c r="ED81" i="1"/>
  <c r="ED190" i="1"/>
  <c r="ED191" i="1"/>
  <c r="EK136" i="1"/>
  <c r="EK44" i="1"/>
  <c r="ET130" i="1"/>
  <c r="ET120" i="1"/>
  <c r="ET7" i="1"/>
  <c r="CJ190" i="1"/>
  <c r="ED39" i="1"/>
  <c r="ED40" i="1"/>
  <c r="EK3" i="1"/>
  <c r="CZ96" i="1"/>
  <c r="DM191" i="1"/>
  <c r="CX17" i="1"/>
  <c r="CX18" i="1"/>
  <c r="DP191" i="1"/>
  <c r="DQ190" i="1"/>
  <c r="DL190" i="1"/>
  <c r="CZ75" i="1"/>
  <c r="CZ91" i="1"/>
  <c r="CZ21" i="1"/>
  <c r="CZ22" i="1"/>
  <c r="CX28" i="1"/>
  <c r="CX21" i="1"/>
  <c r="CZ34" i="1"/>
  <c r="CZ158" i="1"/>
  <c r="CZ32" i="1"/>
  <c r="CZ129" i="1"/>
  <c r="CZ48" i="1"/>
  <c r="CZ128" i="1"/>
  <c r="CZ171" i="1"/>
  <c r="DM39" i="1"/>
  <c r="CZ35" i="1"/>
  <c r="CX26" i="1"/>
  <c r="DQ39" i="1"/>
  <c r="CZ165" i="1"/>
  <c r="BR120" i="1"/>
  <c r="CZ119" i="1"/>
  <c r="BR121" i="1"/>
  <c r="CZ103" i="1"/>
  <c r="CZ114" i="1"/>
  <c r="CZ13" i="1"/>
  <c r="CZ188" i="1"/>
  <c r="CZ115" i="1"/>
  <c r="CX32" i="1"/>
  <c r="CZ14" i="1"/>
  <c r="BY109" i="1"/>
  <c r="BY110" i="1"/>
  <c r="CZ189" i="1"/>
  <c r="ET109" i="1"/>
  <c r="CZ109" i="1"/>
  <c r="CX34" i="1"/>
  <c r="CZ63" i="1"/>
  <c r="CZ62" i="1"/>
  <c r="CZ31" i="1"/>
  <c r="CX13" i="1"/>
  <c r="CZ157" i="1"/>
  <c r="CZ110" i="1"/>
  <c r="CZ118" i="1"/>
  <c r="CZ107" i="1"/>
  <c r="CZ16" i="1"/>
  <c r="DL40" i="1"/>
  <c r="CZ111" i="1"/>
  <c r="BR130" i="1"/>
  <c r="CX30" i="1"/>
  <c r="CZ112" i="1"/>
  <c r="CZ17" i="1"/>
  <c r="CY120" i="1"/>
  <c r="CZ120" i="1" s="1"/>
  <c r="CZ26" i="1"/>
  <c r="BY120" i="1"/>
  <c r="CZ71" i="1"/>
  <c r="DQ80" i="1"/>
  <c r="CZ79" i="1"/>
  <c r="CZ33" i="1"/>
  <c r="CX24" i="1"/>
  <c r="CX22" i="1"/>
  <c r="CZ30" i="1"/>
  <c r="CZ130" i="1"/>
  <c r="CX23" i="1"/>
  <c r="CX19" i="1"/>
  <c r="CZ27" i="1"/>
  <c r="CX27" i="1"/>
  <c r="BY121" i="1"/>
  <c r="CZ153" i="1"/>
  <c r="DP40" i="1"/>
  <c r="CZ19" i="1"/>
  <c r="CZ38" i="1"/>
  <c r="CX29" i="1"/>
  <c r="CX31" i="1"/>
  <c r="CZ24" i="1"/>
  <c r="CX37" i="1"/>
  <c r="DL80" i="1"/>
  <c r="CX33" i="1"/>
  <c r="CX20" i="1"/>
  <c r="CX38" i="1"/>
  <c r="CW85" i="1"/>
  <c r="DR190" i="1"/>
  <c r="CZ23" i="1"/>
  <c r="BS131" i="1"/>
  <c r="CX36" i="1"/>
  <c r="CZ18" i="1"/>
  <c r="CX15" i="1"/>
  <c r="BR134" i="1"/>
  <c r="BR82" i="1"/>
  <c r="CZ36" i="1"/>
  <c r="CZ28" i="1"/>
  <c r="BR93" i="1"/>
  <c r="CZ58" i="1"/>
  <c r="CZ37" i="1"/>
  <c r="CZ113" i="1"/>
  <c r="CX16" i="1"/>
  <c r="CZ29" i="1"/>
  <c r="DP80" i="1"/>
  <c r="BR168" i="1"/>
  <c r="DM80" i="1"/>
  <c r="CZ156" i="1"/>
  <c r="BQ136" i="1"/>
  <c r="BQ190" i="1" s="1"/>
  <c r="BP190" i="1" s="1"/>
  <c r="CX35" i="1"/>
  <c r="CZ15" i="1"/>
  <c r="BV1" i="1"/>
  <c r="BV2" i="1"/>
  <c r="BU3" i="1"/>
  <c r="BU40" i="1" s="1"/>
  <c r="CB132" i="1"/>
  <c r="BY169" i="1"/>
  <c r="BY82" i="1"/>
  <c r="CW7" i="1"/>
  <c r="BY134" i="1"/>
  <c r="DR131" i="1"/>
  <c r="ET168" i="1"/>
  <c r="BZ134" i="1"/>
  <c r="BV8" i="1"/>
  <c r="BX136" i="1"/>
  <c r="BX190" i="1" s="1"/>
  <c r="BW190" i="1" s="1"/>
  <c r="CZ25" i="1"/>
  <c r="BR145" i="1"/>
  <c r="CW145" i="1"/>
  <c r="CZ177" i="1"/>
  <c r="CZ176" i="1"/>
  <c r="CX25" i="1"/>
  <c r="CZ126" i="1"/>
  <c r="DS39" i="1"/>
  <c r="CZ74" i="1"/>
  <c r="CX14" i="1"/>
  <c r="CY10" i="1"/>
  <c r="CZ10" i="1" s="1"/>
  <c r="DR132" i="1"/>
  <c r="BT86" i="1"/>
  <c r="ET94" i="1"/>
  <c r="BY95" i="1"/>
  <c r="CY94" i="1"/>
  <c r="CZ95" i="1" s="1"/>
  <c r="ET11" i="1"/>
  <c r="BY12" i="1"/>
  <c r="CY11" i="1"/>
  <c r="BY11" i="1"/>
  <c r="BR65" i="1"/>
  <c r="CW64" i="1"/>
  <c r="BR64" i="1"/>
  <c r="CA86" i="1"/>
  <c r="BZ84" i="1"/>
  <c r="CW101" i="1"/>
  <c r="BR102" i="1"/>
  <c r="BY94" i="1"/>
  <c r="ET105" i="1"/>
  <c r="BY106" i="1"/>
  <c r="CY105" i="1"/>
  <c r="CZ106" i="1" s="1"/>
  <c r="CW94" i="1"/>
  <c r="BR95" i="1"/>
  <c r="CY167" i="1"/>
  <c r="CZ167" i="1" s="1"/>
  <c r="ET167" i="1"/>
  <c r="BY167" i="1"/>
  <c r="BY123" i="1"/>
  <c r="ET123" i="1"/>
  <c r="CY123" i="1"/>
  <c r="CZ123" i="1" s="1"/>
  <c r="BQ8" i="1"/>
  <c r="BJ3" i="1"/>
  <c r="BX8" i="1"/>
  <c r="DR8" i="1"/>
  <c r="DR3" i="1" s="1"/>
  <c r="BY99" i="1"/>
  <c r="BY100" i="1"/>
  <c r="CY99" i="1"/>
  <c r="ET99" i="1"/>
  <c r="CW97" i="1"/>
  <c r="BR98" i="1"/>
  <c r="CY6" i="1"/>
  <c r="CZ7" i="1" s="1"/>
  <c r="BZ3" i="1"/>
  <c r="CA6" i="1"/>
  <c r="ET6" i="1"/>
  <c r="CA7" i="1"/>
  <c r="CZ148" i="1"/>
  <c r="CA11" i="1"/>
  <c r="BZ82" i="1"/>
  <c r="BY105" i="1"/>
  <c r="CZ20" i="1"/>
  <c r="BR97" i="1"/>
  <c r="BY88" i="1"/>
  <c r="ET87" i="1"/>
  <c r="CY87" i="1"/>
  <c r="CZ88" i="1" s="1"/>
  <c r="BY145" i="1"/>
  <c r="CY145" i="1"/>
  <c r="BY146" i="1"/>
  <c r="ET145" i="1"/>
  <c r="CZ161" i="1"/>
  <c r="CZ162" i="1"/>
  <c r="BY124" i="1"/>
  <c r="CY121" i="1"/>
  <c r="CZ122" i="1" s="1"/>
  <c r="ET121" i="1"/>
  <c r="BY122" i="1"/>
  <c r="BR106" i="1"/>
  <c r="CW105" i="1"/>
  <c r="CW10" i="1"/>
  <c r="CX10" i="1" s="1"/>
  <c r="BT10" i="1"/>
  <c r="BJ44" i="1"/>
  <c r="BQ45" i="1"/>
  <c r="BX45" i="1"/>
  <c r="DR45" i="1"/>
  <c r="DR44" i="1" s="1"/>
  <c r="BY168" i="1"/>
  <c r="CZ117" i="1"/>
  <c r="BR167" i="1"/>
  <c r="CW167" i="1"/>
  <c r="BR105" i="1"/>
  <c r="BR99" i="1"/>
  <c r="CW99" i="1"/>
  <c r="CY101" i="1"/>
  <c r="ET101" i="1"/>
  <c r="BY102" i="1"/>
  <c r="BY101" i="1"/>
  <c r="BR89" i="1"/>
  <c r="CW89" i="1"/>
  <c r="CY97" i="1"/>
  <c r="CZ98" i="1" s="1"/>
  <c r="BY98" i="1"/>
  <c r="ET97" i="1"/>
  <c r="BR92" i="1"/>
  <c r="CW92" i="1"/>
  <c r="DR84" i="1"/>
  <c r="BQ84" i="1"/>
  <c r="BQ131" i="1" s="1"/>
  <c r="BP131" i="1" s="1"/>
  <c r="BX84" i="1"/>
  <c r="BX131" i="1" s="1"/>
  <c r="BY97" i="1"/>
  <c r="CW121" i="1"/>
  <c r="BR122" i="1"/>
  <c r="BS82" i="1"/>
  <c r="ET85" i="1"/>
  <c r="BU132" i="1"/>
  <c r="CZ76" i="1"/>
  <c r="BR88" i="1"/>
  <c r="CW87" i="1"/>
  <c r="CW11" i="1"/>
  <c r="BR12" i="1"/>
  <c r="BR11" i="1"/>
  <c r="CY64" i="1"/>
  <c r="BY65" i="1"/>
  <c r="BY64" i="1"/>
  <c r="ET64" i="1"/>
  <c r="ET10" i="1"/>
  <c r="ET89" i="1"/>
  <c r="CY89" i="1"/>
  <c r="BY89" i="1"/>
  <c r="CW123" i="1"/>
  <c r="BR123" i="1"/>
  <c r="BT2" i="1"/>
  <c r="BS3" i="1"/>
  <c r="BT7" i="1"/>
  <c r="CW6" i="1"/>
  <c r="BT6" i="1"/>
  <c r="BT1" i="1"/>
  <c r="CY92" i="1"/>
  <c r="CZ92" i="1" s="1"/>
  <c r="ET92" i="1"/>
  <c r="BY92" i="1"/>
  <c r="BS134" i="1"/>
  <c r="CZ73" i="1"/>
  <c r="CZ116" i="1"/>
  <c r="CZ127" i="1"/>
  <c r="CZ169" i="1"/>
  <c r="CZ125" i="1"/>
  <c r="CB39" i="1"/>
  <c r="CX5" i="1"/>
  <c r="CZ5" i="1"/>
  <c r="CZ104" i="1"/>
  <c r="CZ108" i="1"/>
  <c r="CZ86" i="1"/>
  <c r="DN81" i="1" l="1"/>
  <c r="DN191" i="1"/>
  <c r="DN40" i="1"/>
  <c r="BX82" i="1"/>
  <c r="BX134" i="1"/>
  <c r="CZ87" i="1"/>
  <c r="CY134" i="1"/>
  <c r="BX191" i="1"/>
  <c r="BW191" i="1" s="1"/>
  <c r="BU1" i="1"/>
  <c r="BR137" i="1"/>
  <c r="CZ94" i="1"/>
  <c r="BQ134" i="1"/>
  <c r="BQ82" i="1"/>
  <c r="CX7" i="1"/>
  <c r="CZ121" i="1"/>
  <c r="BQ132" i="1"/>
  <c r="BP132" i="1" s="1"/>
  <c r="CZ6" i="1"/>
  <c r="BU39" i="1"/>
  <c r="CZ168" i="1"/>
  <c r="BQ191" i="1"/>
  <c r="BP191" i="1" s="1"/>
  <c r="CW131" i="1"/>
  <c r="BS1" i="1"/>
  <c r="CW132" i="1"/>
  <c r="BY132" i="1"/>
  <c r="CX82" i="1"/>
  <c r="BY131" i="1"/>
  <c r="CY84" i="1"/>
  <c r="BX132" i="1"/>
  <c r="CW136" i="1"/>
  <c r="CW191" i="1" s="1"/>
  <c r="CW84" i="1"/>
  <c r="CX11" i="1"/>
  <c r="CX12" i="1"/>
  <c r="BR9" i="1"/>
  <c r="BQ3" i="1"/>
  <c r="BR8" i="1"/>
  <c r="BR2" i="1"/>
  <c r="BR1" i="1"/>
  <c r="CW8" i="1"/>
  <c r="CW3" i="1" s="1"/>
  <c r="BZ132" i="1"/>
  <c r="BZ131" i="1"/>
  <c r="BW131" i="1" s="1"/>
  <c r="CZ65" i="1"/>
  <c r="CZ64" i="1"/>
  <c r="CZ101" i="1"/>
  <c r="CZ102" i="1"/>
  <c r="DR80" i="1"/>
  <c r="DR81" i="1"/>
  <c r="CZ145" i="1"/>
  <c r="CZ146" i="1"/>
  <c r="CZ93" i="1"/>
  <c r="BZ40" i="1"/>
  <c r="BZ39" i="1"/>
  <c r="DR40" i="1"/>
  <c r="DR39" i="1"/>
  <c r="CZ105" i="1"/>
  <c r="CY82" i="1"/>
  <c r="CY131" i="1"/>
  <c r="CX6" i="1"/>
  <c r="CZ124" i="1"/>
  <c r="CY136" i="1"/>
  <c r="CY191" i="1" s="1"/>
  <c r="BS40" i="1"/>
  <c r="BS39" i="1"/>
  <c r="CY45" i="1"/>
  <c r="BY46" i="1"/>
  <c r="ET45" i="1"/>
  <c r="BX44" i="1"/>
  <c r="BZ42" i="1"/>
  <c r="BY42" i="1"/>
  <c r="BY190" i="1"/>
  <c r="BY191" i="1"/>
  <c r="CZ99" i="1"/>
  <c r="CZ100" i="1"/>
  <c r="BY9" i="1"/>
  <c r="CY8" i="1"/>
  <c r="BX3" i="1"/>
  <c r="BY8" i="1"/>
  <c r="BZ1" i="1"/>
  <c r="ET8" i="1"/>
  <c r="BY1" i="1"/>
  <c r="CZ11" i="1"/>
  <c r="CZ12" i="1"/>
  <c r="CY132" i="1"/>
  <c r="CX134" i="1"/>
  <c r="CZ89" i="1"/>
  <c r="CZ90" i="1"/>
  <c r="CZ97" i="1"/>
  <c r="BR42" i="1"/>
  <c r="BR46" i="1"/>
  <c r="BR43" i="1"/>
  <c r="CW45" i="1"/>
  <c r="BQ44" i="1"/>
  <c r="BW132" i="1" l="1"/>
  <c r="CW190" i="1"/>
  <c r="FF4" i="1"/>
  <c r="CY190" i="1"/>
  <c r="CW134" i="1"/>
  <c r="FE4" i="1"/>
  <c r="CW82" i="1"/>
  <c r="CC82" i="1"/>
  <c r="EZ4" i="1" s="1"/>
  <c r="BX42" i="1"/>
  <c r="CZ8" i="1"/>
  <c r="CZ9" i="1"/>
  <c r="CY3" i="1"/>
  <c r="FC4" i="1" s="1"/>
  <c r="BX80" i="1"/>
  <c r="BW80" i="1" s="1"/>
  <c r="BX81" i="1"/>
  <c r="BW81" i="1" s="1"/>
  <c r="CW40" i="1"/>
  <c r="CW39" i="1"/>
  <c r="CC134" i="1"/>
  <c r="BQ81" i="1"/>
  <c r="BP81" i="1" s="1"/>
  <c r="BQ80" i="1"/>
  <c r="BP80" i="1" s="1"/>
  <c r="BQ42" i="1"/>
  <c r="BY40" i="1"/>
  <c r="BY39" i="1"/>
  <c r="BY81" i="1"/>
  <c r="BY80" i="1"/>
  <c r="CX9" i="1"/>
  <c r="CX8" i="1"/>
  <c r="CX1" i="1"/>
  <c r="BQ40" i="1"/>
  <c r="BP40" i="1" s="1"/>
  <c r="BQ39" i="1"/>
  <c r="CW80" i="1"/>
  <c r="CX42" i="1"/>
  <c r="CW81" i="1"/>
  <c r="CY42" i="1"/>
  <c r="CW44" i="1"/>
  <c r="BP39" i="1"/>
  <c r="BX1" i="1"/>
  <c r="BX40" i="1"/>
  <c r="BW40" i="1" s="1"/>
  <c r="BX39" i="1"/>
  <c r="BW39" i="1" s="1"/>
  <c r="CZ46" i="1"/>
  <c r="CY44" i="1"/>
  <c r="CY81" i="1"/>
  <c r="CY80" i="1"/>
  <c r="CY1" i="1"/>
  <c r="BQ1" i="1"/>
  <c r="FB4" i="1" l="1"/>
  <c r="FD4" i="1"/>
  <c r="CC1" i="1"/>
  <c r="CW1" i="1"/>
  <c r="CY40" i="1"/>
  <c r="CY39" i="1"/>
  <c r="CW42" i="1"/>
  <c r="CC42" i="1"/>
  <c r="EX4" i="1" s="1"/>
  <c r="EV4" i="1" l="1"/>
</calcChain>
</file>

<file path=xl/sharedStrings.xml><?xml version="1.0" encoding="utf-8"?>
<sst xmlns="http://schemas.openxmlformats.org/spreadsheetml/2006/main" count="8948" uniqueCount="8708">
  <si>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</si>
  <si>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</si>
  <si>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</si>
  <si>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</si>
  <si>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</si>
  <si>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</si>
  <si>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</si>
  <si>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</si>
  <si>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</si>
  <si>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</si>
  <si>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</si>
  <si>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</si>
  <si>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</si>
  <si>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</si>
  <si>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</si>
  <si>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</si>
  <si>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</si>
  <si>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</si>
  <si>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</si>
  <si>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</si>
  <si>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</si>
  <si>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</si>
  <si>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</si>
  <si>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</si>
  <si>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</si>
  <si>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</si>
  <si>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</si>
  <si>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</si>
  <si>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</si>
  <si>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</si>
  <si>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</si>
  <si>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</si>
  <si>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</si>
  <si>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</si>
  <si>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</si>
  <si>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</si>
  <si>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</si>
  <si>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</si>
  <si>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</si>
  <si>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</si>
  <si>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</si>
  <si>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</si>
  <si>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</si>
  <si>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</si>
  <si>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</si>
  <si>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</si>
  <si>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</si>
  <si>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</si>
  <si>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</si>
  <si>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</si>
  <si>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</si>
  <si>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</si>
  <si>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</si>
  <si>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</si>
  <si>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</si>
  <si>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</si>
  <si>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</si>
  <si>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</si>
  <si>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</si>
  <si>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GEX-VOL</t>
  </si>
  <si>
    <t>2025-05-18 19:58:00,600,,,590,580,,592.5,,,590,,600,580,,,589.93</t>
  </si>
  <si>
    <t>2025-05-18 19:58:00,,510,,517,500,,520,,,,,522,510,,0,516.53</t>
  </si>
  <si>
    <t>2025-05-18 19:58:00,6000,,5930,,5700,,5910,,,,,5930,5770,,,5909.5</t>
  </si>
  <si>
    <t>2025-05-18 19:58:00,21250,,21250,,19500,,21300,,,,,21250,20800,,,21203</t>
  </si>
  <si>
    <t>2025-05-18 19:58:00,1232910364.03508,-11283163811.9466,-185609.529687517,-585001,328247.038526232,-356300.57,-21777.0578737484,143070.86,589.93</t>
  </si>
  <si>
    <t>2025-05-18 19:58:00,-463696953.29106,-2882221558.39263,-52223.3912985178,-94751,84590.0857373761,-154809.49,3944.15668812262,-9562.74,516.53</t>
  </si>
  <si>
    <t>2025-05-18 19:58:00,116961095.827704,-228718.705194055,53529.1930987618,2650,874460.146297117,22289.13,-0.895038715079008,801.55,5909.5</t>
  </si>
  <si>
    <t>2025-05-18 19:58:00,68535146.0217444,188756.39490916,-177.631866787472,-612,100865.91770634,9523.72999999999,1.01728344291675,67.25,21203</t>
  </si>
  <si>
    <t>2025-05-18 19:59:00,600,,,590,580,,592.5,,,,,600,580,,,590.04</t>
  </si>
  <si>
    <t>2025-05-18 19:59:00,,510,,517,500,,520,,,,,522,510,,0,516.68</t>
  </si>
  <si>
    <t>2025-05-18 19:59:00,6000,,5930,,5700,,5910,,,,,5930,5770,,,5910.75</t>
  </si>
  <si>
    <t>2025-05-18 19:59:00,21250,,21250,,19500,,21300,,,,,21250,20800,,,21209</t>
  </si>
  <si>
    <t>2025-05-18 19:59:00,1306555372.12948,-10475561137.433,0,0,0,0,0,0,590.04</t>
  </si>
  <si>
    <t>2025-05-18 19:59:00,-422209132.920705,-2709415719.613,0,0,0,0,0,0,516.68</t>
  </si>
  <si>
    <t>2025-05-18 19:59:00,114868085.272783,-214675.129884849,151.471428571429,4,2713.463,67.01,0.00270697253540259,1.36,5910.75</t>
  </si>
  <si>
    <t>2025-05-18 19:59:00,68884064.313129,193637.780517707,0,0,0,0,0,0,21209</t>
  </si>
  <si>
    <t>2025-05-18 20:00:00,600,,,590,580,,592.5,,,,,600,580,,,590.07</t>
  </si>
  <si>
    <t>2025-05-18 20:00:00,,510,,517,500,,520,,,,,522,510,,0,516.68</t>
  </si>
  <si>
    <t>2025-05-18 20:00:00,6000,,5930,,5700,,5910,,,,,5930,5770,,,5911</t>
  </si>
  <si>
    <t>2025-05-18 20:00:00,21250,,21250,,19500,,21300,,,,,21250,20800,,,21209.75</t>
  </si>
  <si>
    <t>2025-05-18 20:00:00,1325319171.68741,-10273854495.2893,0,0,0,0,0,0,590.07</t>
  </si>
  <si>
    <t>2025-05-18 20:00:00,-420378407.052972,-2698932792.16928,0,0,0,0,0,0,516.68</t>
  </si>
  <si>
    <t>2025-05-18 20:00:00,114543970.73676,-212405.21220688,138.546666666667,11,2134.65253333333,49.34,-0.00759383966536311,1.44,5911</t>
  </si>
  <si>
    <t>2025-05-18 20:00:00,68924313.2907953,194264.587342049,0,0,0,0,0,0,21209.75</t>
  </si>
  <si>
    <t>2025-05-18 20:01:00,600,,,590,580,,592.5,,,,,600,580,,,590</t>
  </si>
  <si>
    <t>2025-05-18 20:01:00,,510,,517,500,,520,,,,,522,510,,0,516.71</t>
  </si>
  <si>
    <t>2025-05-18 20:01:00,6000,,5930,,5700,,5910,,,,,5930,5770,,,5911.5</t>
  </si>
  <si>
    <t>2025-05-18 20:01:00,21250,,21250,,19500,,21300,,,,,21250,20800,,,21210.25</t>
  </si>
  <si>
    <t>2025-05-18 20:01:00,1279685518.84774,-10767935668.1865,0,0,0,0,0,0,590</t>
  </si>
  <si>
    <t>2025-05-18 20:01:00,-412610801.065683,-2666797869.40963,0,0,0,0,0,0,516.71</t>
  </si>
  <si>
    <t>2025-05-18 20:01:00,114202020.0237,-204798.849823683,175.05619047619,6,2957.08410476191,78.29,0.00385682375965867,2.21,5911.5</t>
  </si>
  <si>
    <t>2025-05-18 20:01:00,68962754.1481343,194681.225157691,0,0,0,0,0,0,21210.25</t>
  </si>
  <si>
    <t>2025-05-18 20:02:00,600,,,590,580,,592.5,,,,,600,580,,,590.09</t>
  </si>
  <si>
    <t>2025-05-18 20:02:00,,510,,517,500,,520,,,,,522,510,,0,516.62</t>
  </si>
  <si>
    <t>2025-05-18 20:02:00,6000,,5930,,5700,,5910,,,,,5930,5770,,,5911.5</t>
  </si>
  <si>
    <t>2025-05-18 20:02:00,21250,,21250,,19500,,21300,,,,,21250,20800,,,21209.5</t>
  </si>
  <si>
    <t>2025-05-18 20:02:00,1338029336.07426,-10146503238.0223,0,0,0,0,0,0,590.09</t>
  </si>
  <si>
    <t>2025-05-18 20:02:00,-437248441.788091,-2770379774.46622,0,0,0,0,0,0,516.62</t>
  </si>
  <si>
    <t>2025-05-18 20:02:00,114283185.396377,-202690.583604267,62.54,2,1023.8158,33.17,0.00551936845784767,1.2,5911.5</t>
  </si>
  <si>
    <t>2025-05-18 20:02:00,68928159.8496662,194006.897482671,0,0,0,0,0,0,21209.5</t>
  </si>
  <si>
    <t>2025-05-18 20:03:00,600,,,590,580,,592.5,,,,,600,580,,,590.15</t>
  </si>
  <si>
    <t>2025-05-18 20:03:00,,510,,517,500,,520,,,,,522,510,,0,516.67</t>
  </si>
  <si>
    <t>2025-05-18 20:03:00,6000,,5930,,5700,,5910,,,,,5930,5770,,,5912</t>
  </si>
  <si>
    <t>2025-05-18 20:03:00,21250,,21250,,19500,,21300,,,,,21250,20800,,,21213.5</t>
  </si>
  <si>
    <t>2025-05-18 20:03:00,1375633116.73939,-9764842477.4532,0,0,0,0,0,0,590.15</t>
  </si>
  <si>
    <t>2025-05-18 20:03:00,-423256700.716125,-2711902853.66975,0,0,0,0,0,0,516.67</t>
  </si>
  <si>
    <t>2025-05-18 20:03:00,114273102.39111,-192985.648095314,87.2833333333335,3,807.612666666668,22.46,-0.000195623289493392,0.72,5912</t>
  </si>
  <si>
    <t>2025-05-18 20:03:00,69142269.5630746,197258.960179788,0,0,0,0,0,0,21213.5</t>
  </si>
  <si>
    <t>2025-05-18 20:04:00,600,,,591,580,,592.5,,,,,600,580,,,590.17</t>
  </si>
  <si>
    <t>2025-05-18 20:04:00,,510,,517,500,,520,,,,,522,510,,0,516.7</t>
  </si>
  <si>
    <t>2025-05-18 20:04:00,6000,,5930,,5700,,5910,,,,,5930,5770,,,5911.5</t>
  </si>
  <si>
    <t>2025-05-18 20:04:00,21250,,21250,,19500,,21300,,,,,21250,20800,,,21210.25</t>
  </si>
  <si>
    <t>2025-05-18 20:04:00,1285132310.52417,-15272354775.0496,0,0,0,0,0,0,590.17</t>
  </si>
  <si>
    <t>2025-05-18 20:04:00,-415159570.53608,-2678904098.4031,0,0,0,0,0,0,516.7</t>
  </si>
  <si>
    <t>2025-05-18 20:04:00,114308240.734482,-211149.040638676,754.07,25,7578.90540000002,193.82,-0.0355211219973477,7.98,5911.5</t>
  </si>
  <si>
    <t>2025-05-18 20:04:00,68967999.5590755,194685.927800155,0,0,0,0,0,0,21210.25</t>
  </si>
  <si>
    <t>2025-05-18 20:05:00,600,,,590,580,,592.5,,,,,600,580,,,590.13</t>
  </si>
  <si>
    <t>2025-05-18 20:05:00,,510,,517,500,,520,,,,,522,510,,0,516.65</t>
  </si>
  <si>
    <t>2025-05-18 20:05:00,6000,,5930,,5700,,5910,,,,,5930,5770,,,5911.5</t>
  </si>
  <si>
    <t>2025-05-18 20:05:00,21250,,21250,,19500,,21300,,,,,21250,20800,,,21208</t>
  </si>
  <si>
    <t>2025-05-18 20:05:00,1363335903.06143,-9895431076.30105,0,0,0,0,0,0,590.13</t>
  </si>
  <si>
    <t>2025-05-18 20:05:00,-428944547.712012,-2736574470.71276,0,0,0,0,0,0,516.65</t>
  </si>
  <si>
    <t>2025-05-18 20:05:00,114669609.248993,-207668.924931488,515.42880952381,14,15961.4281452381,347.54,0.00454423197183993,9.08,5911.5</t>
  </si>
  <si>
    <t>2025-05-18 20:05:00,68849401.5337722,192894.322075505,0,0,0,0,0,0,21208</t>
  </si>
  <si>
    <t>2025-05-18 20:06:00,600,,,590,580,,592.5,,,,,600,580,,,590.12</t>
  </si>
  <si>
    <t>2025-05-18 20:06:00,,510,,517,500,,520,,,,,522,510,,0,516.68</t>
  </si>
  <si>
    <t>2025-05-18 20:06:00,6000,,5930,,5700,,5910,,,,,5930,5770,,,5911.5</t>
  </si>
  <si>
    <t>2025-05-18 20:06:00,21250,,21250,,19500,,21300,,,,,21250,20800,,,21209.75</t>
  </si>
  <si>
    <t>2025-05-18 20:06:00,1357213517.0312,-9960695138.90841,0,0,0,0,0,0,590.12</t>
  </si>
  <si>
    <t>2025-05-18 20:06:00,-420631036.933238,-2702990579.86134,0,0,0,0,0,0,516.68</t>
  </si>
  <si>
    <t>2025-05-18 20:06:00,114411189.638659,-210684.161031329,32.2499999999998,1,138.674999999999,4.3,-0.00327778469329325,0.28,5911.5</t>
  </si>
  <si>
    <t>2025-05-18 20:06:00,68940615.8668046,194318.361586401,0,0,0,0,0,0,21209.75</t>
  </si>
  <si>
    <t>2025-05-18 20:07:00,600,,,590,580,,592.5,,,,,600,580,,,590.13</t>
  </si>
  <si>
    <t>2025-05-18 20:07:00,,510,,517,500,,520,,,,,522,510,,0,516.67</t>
  </si>
  <si>
    <t>2025-05-18 20:07:00,6000,,5930,,5700,,5910,,,,,5930,5770,,,5911.75</t>
  </si>
  <si>
    <t>2025-05-18 20:07:00,21250,,21250,,19500,,21300,,,,,21250,20800,,,21209.5</t>
  </si>
  <si>
    <t>2025-05-18 20:07:00,1363288252.87897,-9903468372.06513,0,0,0,0,0,0,590.13</t>
  </si>
  <si>
    <t>2025-05-18 20:07:00,-423391282.462466,-2714395325.04984,0,0,0,0,0,0,516.67</t>
  </si>
  <si>
    <t>2025-05-18 20:07:00,114381213.204461,-211272.528105754,1116.53333333333,51,3751.2925,141.35,-0.0308534222610496,6.11,5911.75</t>
  </si>
  <si>
    <t>2025-05-18 20:07:00,68937705.5690654,194102.125659949,0,0,0,0,0,0,21209.5</t>
  </si>
  <si>
    <t>2025-05-18 20:08:00,600,,,590,580,,592.5,,,,,600,580,,,590.05</t>
  </si>
  <si>
    <t>2025-05-18 20:08:00,,510,,517,500,,520,,,,,522,510,,0,516.56</t>
  </si>
  <si>
    <t>2025-05-18 20:08:00,6000,,5930,,5700,,5910,,,,,5930,5770,,,5911</t>
  </si>
  <si>
    <t>2025-05-18 20:08:00,21250,,21250,,19500,,21300,,,,,21250,20800,,,21204.5</t>
  </si>
  <si>
    <t>2025-05-18 20:08:00,1312708312.21676,-10428717874.4693,0,0,0,0,0,0,590.05</t>
  </si>
  <si>
    <t>2025-05-18 20:08:00,-454893583.520607,-2848201450.7868,0,0,0,0,0,0,516.56</t>
  </si>
  <si>
    <t>2025-05-18 20:08:00,114379190.090339,-215944.867473332,485.333333333334,71,764.533333333334,109.6,0.0241365582142755,2.76,5911</t>
  </si>
  <si>
    <t>2025-05-18 20:08:00,68654480.9999875,190047.800443704,0,0,0,0,0,0,21204.5</t>
  </si>
  <si>
    <t>2025-05-18 20:09:00,600,,,590,580,,592.5,,,,,600,580,,,589.98</t>
  </si>
  <si>
    <t>2025-05-18 20:09:00,,510,,517,500,,520,,,,,522,510,,0,516.45</t>
  </si>
  <si>
    <t>2025-05-18 20:09:00,6000,,5930,,5700,,5910,,,,,5930,5770,,,5910</t>
  </si>
  <si>
    <t>2025-05-18 20:09:00,21250,,21250,,19500,,21300,,,,,21250,20800,,,21199.75</t>
  </si>
  <si>
    <t>2025-05-18 20:09:00,1267086312.59864,-10927644045.2341,0,0,0,0,0,0,589.98</t>
  </si>
  <si>
    <t>2025-05-18 20:09:00,-489810694.859616,-3003062450.02554,0,0,0,0,0,0,516.45</t>
  </si>
  <si>
    <t>2025-05-18 20:09:00,114975586.690781,-231271.897488129,236.75,10,3369.38633333333,92.58,-0.0102731320928327,3.5,5910</t>
  </si>
  <si>
    <t>2025-05-18 20:09:00,68377291.1834105,186231.99307869,0,0,0,0,0,0,21199.75</t>
  </si>
  <si>
    <t>2025-05-18 20:10:00,600,,,590,580,,592.5,,,,,600,580,,,589.87</t>
  </si>
  <si>
    <t>2025-05-18 20:10:00,,510,,517,500,,520,,,,,522,510,,0,516.22</t>
  </si>
  <si>
    <t>2025-05-18 20:10:00,6000,,5930,,5700,,5910,,,,,5930,5770,,,5909</t>
  </si>
  <si>
    <t>2025-05-18 20:10:00,21250,,21250,,19500,,21300,,,,,21250,20800,,,21191.25</t>
  </si>
  <si>
    <t>2025-05-18 20:10:00,1190257767.08059,-11800962056.0066,0,0,0,0,0,0,589.87</t>
  </si>
  <si>
    <t>2025-05-18 20:10:00,-577324353.279299,-3401083919.55839,0,0,0,0,0,0,516.22</t>
  </si>
  <si>
    <t>2025-05-18 20:10:00,119670309.662137,-242276.787292103,272.333333333333,16,1480.1625,44.15,-0.0151972984344103,2.21,5909</t>
  </si>
  <si>
    <t>2025-05-18 20:10:00,67896313.8988277,179274.45946119,0,0,0,0,0,0,21191.25</t>
  </si>
  <si>
    <t>2025-05-18 20:11:00,600,,,590,580,,592.5,,,,,600,580,,,589.78</t>
  </si>
  <si>
    <t>2025-05-18 20:11:00,,510,,517,500,,520,,,,,522,510,,0,516.31</t>
  </si>
  <si>
    <t>2025-05-18 20:11:00,6000,,5930,,5700,,5910,,,,,5930,5770,,,5908.75</t>
  </si>
  <si>
    <t>2025-05-18 20:11:00,21250,,21250,,19500,,21300,,,,,21250,20800,,,21195</t>
  </si>
  <si>
    <t>2025-05-18 20:11:00,1127386060.79147,-12544581809.7423,0,0,0,0,0,0,589.78</t>
  </si>
  <si>
    <t>2025-05-18 20:11:00,-540557148.638512,-3237696401.56633,0,0,0,0,0,0,516.31</t>
  </si>
  <si>
    <t>2025-05-18 20:11:00,118387762.006463,-281025.647650515,895.574999999999,44,2248.50125,89.46,-0.130492419157913,7.77,5908.75</t>
  </si>
  <si>
    <t>2025-05-18 20:11:00,68093825.0185456,182354.714983365,0,0,0,0,0,0,21195</t>
  </si>
  <si>
    <t>2025-05-18 20:12:00,600,,,590,580,,592.5,,,,,600,580,,,589.99</t>
  </si>
  <si>
    <t>2025-05-18 20:12:00,,510,,517,500,,520,,,,,522,510,,0,516.27</t>
  </si>
  <si>
    <t>2025-05-18 20:12:00,6000,,5930,,5700,,5910,,,,,5930,5770,,,5910</t>
  </si>
  <si>
    <t>2025-05-18 20:12:00,21250,,21250,,19500,,21300,,,,,21250,20800,,,21198</t>
  </si>
  <si>
    <t>2025-05-18 20:12:00,1274066963.98065,-10853109199.5807,0,0,0,0,0,0,589.99</t>
  </si>
  <si>
    <t>2025-05-18 20:12:00,-555568778.870432,-3295843743.19917,0,0,0,0,0,0,516.27</t>
  </si>
  <si>
    <t>2025-05-18 20:12:00,117621147.327973,-273801.927314554,177.683333333333,13,2178.907,59.29,-0.007900131146032,2.72,5910</t>
  </si>
  <si>
    <t>2025-05-18 20:12:00,68289041.0028713,184704.603358401,0,0,0,0,0,0,21198</t>
  </si>
  <si>
    <t>2025-05-18 20:13:00,600,,,590,580,,592.5,,,,,600,580,,,589.89</t>
  </si>
  <si>
    <t>2025-05-18 20:13:00,,510,,517,500,,520,,,,,522,510,,0,516.31</t>
  </si>
  <si>
    <t>2025-05-18 20:13:00,6000,,5930,,5700,,5910,,,,,5930,5770,,,5909</t>
  </si>
  <si>
    <t>2025-05-18 20:13:00,21250,,21250,,19500,,21300,,,,,21250,20800,,,21194</t>
  </si>
  <si>
    <t>2025-05-18 20:13:00,1205636453.83448,-11632034584.6678,0,0,0,0,0,0,589.89</t>
  </si>
  <si>
    <t>2025-05-18 20:13:00,-540825732.2772,-3240054808.59096,0,0,0,0,0,0,516.31</t>
  </si>
  <si>
    <t>2025-05-18 20:13:00,117723399.874027,-281036.657580338,294.416666666667,11,6154.471,164.91,0.0155500529894696,6.56,5909</t>
  </si>
  <si>
    <t>2025-05-18 20:13:00,68051086.298761,181553.259103552,0,0,0,0,0,0,21194</t>
  </si>
  <si>
    <t>2025-05-18 20:14:00,600,,,590,580,,592.5,,,,,600,580,,,589.87</t>
  </si>
  <si>
    <t>2025-05-18 20:14:00,,510,,517,500,,520,,,,,522,510,,0,516.26</t>
  </si>
  <si>
    <t>2025-05-18 20:14:00,6000,,5930,,5700,,5910,,,,,5930,5770,,,5908.75</t>
  </si>
  <si>
    <t>2025-05-18 20:14:00,21250,,21250,,19500,,21300,,,,,21250,20800,,,21192.25</t>
  </si>
  <si>
    <t>2025-05-18 20:14:00,1191530452.80397,-11807464254.1862,0,0,0,0,0,0,589.87</t>
  </si>
  <si>
    <t>2025-05-18 20:14:00,-559694188.088295,-3316936593.26338,0,0,0,0,0,0,516.26</t>
  </si>
  <si>
    <t>2025-05-18 20:14:00,119105246.684549,-293521.650133369,143.2,9,533.699999999999,18.77,-0.0196411876156324,1.16,5908.75</t>
  </si>
  <si>
    <t>2025-05-18 20:14:00,67944770.8071935,180150.216673316,0,0,0,0,0,0,21192.25</t>
  </si>
  <si>
    <t>2025-05-18 20:15:00,600,,,590,580,,592.5,,,,,600,580,,,589.8</t>
  </si>
  <si>
    <t>2025-05-18 20:15:00,,510,,517,500,,520,,,,,522,510,,0,516.29</t>
  </si>
  <si>
    <t>2025-05-18 20:15:00,6000,,5930,,5700,,5910,,,,,5930,5770,,,5909.25</t>
  </si>
  <si>
    <t>2025-05-18 20:15:00,21250,,21250,,19500,,21300,,,,,21250,20800,,,21193.5</t>
  </si>
  <si>
    <t>2025-05-18 20:15:00,1142905670.41186,-12359859926.2614,0,0,0,0,0,0,589.8</t>
  </si>
  <si>
    <t>2025-05-18 20:15:00,-548713855.851055,-3278649834.31049,0,0,0,0,0,0,516.29</t>
  </si>
  <si>
    <t>2025-05-18 20:15:00,117889228.470443,-290477.238676742,36.8666666666666,3,10.8693333333333,0.83,-0.00600924016490662,0.16,5909.25</t>
  </si>
  <si>
    <t>2025-05-18 20:15:00,68028666.1715645,181152.778899099,0,0,0,0,0,0,21193.5</t>
  </si>
  <si>
    <t>2025-05-18 20:16:00,600,,,590,580,,592.5,,,,,600,580,,,589.92</t>
  </si>
  <si>
    <t>2025-05-18 20:16:00,,510,,517,500,,520,,,,,522,510,,0,516.27</t>
  </si>
  <si>
    <t>2025-05-18 20:16:00,6000,,5930,,5700,,5910,,,,,5930,5770,,,5909.25</t>
  </si>
  <si>
    <t>2025-05-18 20:16:00,21250,,21250,,19500,,21300,,,,,21250,20800,,,21193</t>
  </si>
  <si>
    <t>2025-05-18 20:16:00,1226987594.59224,-11392792114.5778,0,0,0,0,0,0,589.92</t>
  </si>
  <si>
    <t>2025-05-18 20:16:00,-555563250.681067,-3297046232.41971,0,0,0,0,0,0,516.27</t>
  </si>
  <si>
    <t>2025-05-18 20:16:00,117460777.556392,-299337.190419561,302.583333333333,24,874.379166666667,42.5,-0.0300378291096691,2.52,5909.25</t>
  </si>
  <si>
    <t>2025-05-18 20:16:00,68002499.7595789,180775.630749351,0,0,0,0,0,0,21193</t>
  </si>
  <si>
    <t>2025-05-18 20:17:00,600,,,590,580,,592.5,,,,,600,580,,,589.88</t>
  </si>
  <si>
    <t>2025-05-18 20:17:00,,510,,517,500,,520,,,,,522,510,,0,516.32</t>
  </si>
  <si>
    <t>2025-05-18 20:17:00,6000,,5930,,5700,,5910,,,,,5930,5900,,,5910.25</t>
  </si>
  <si>
    <t>2025-05-18 20:17:00,21250,,21250,,19500,,21300,,,,,21250,20800,,,21195.25</t>
  </si>
  <si>
    <t>2025-05-18 20:17:00,1198892599.33535,-11724217538.8011,0,0,0,0,0,0,589.88</t>
  </si>
  <si>
    <t>2025-05-18 20:17:00,-536801555.007638,-3222697752.34654,0,0,0,0,0,0,516.32</t>
  </si>
  <si>
    <t>2025-05-18 20:17:00,117261140.250649,-306865.108376797,738.533333333331,25,2934.75899999999,94.12,-0.0787663888784539,6.29,5910.25</t>
  </si>
  <si>
    <t>2025-05-18 20:17:00,68132922.9450517,182567.577653837,0,0,0,0,0,0,21195.25</t>
  </si>
  <si>
    <t>2025-05-18 20:18:00,600,,,590,580,,592.5,,,,,600,580,,,590.05</t>
  </si>
  <si>
    <t>2025-05-18 20:18:00,,510,,517,500,,520,,,,,522,510,,0,516.43</t>
  </si>
  <si>
    <t>2025-05-18 20:18:00,6000,,5930,,5700,,5910,,,,,5930,5900,,,5910.75</t>
  </si>
  <si>
    <t>2025-05-18 20:18:00,21250,,21250,,19500,,21300,,,,,21250,20800,,,21198.5</t>
  </si>
  <si>
    <t>2025-05-18 20:18:00,1313851307.04276,-10442876417.6573,0,0,0,0,0,0,590.05</t>
  </si>
  <si>
    <t>2025-05-18 20:18:00,-496635529.809662,-3037502582.90407,0,0,0,0,0,0,516.43</t>
  </si>
  <si>
    <t>2025-05-18 20:18:00,117101257.76874,-305314.902484598,216.6375,14,1346.53820833334,45.89,-0.00663979653089147,1.64,5910.75</t>
  </si>
  <si>
    <t>2025-05-18 20:18:00,68323950.5267029,185223.16493625,0,0,0,0,0,0,21198.5</t>
  </si>
  <si>
    <t>2025-05-18 20:19:00,600,,,590,580,,592.5,,,,,600,580,,,590.08</t>
  </si>
  <si>
    <t>2025-05-18 20:19:00,,510,,517,500,,520,,,,,522,510,,0,516.44</t>
  </si>
  <si>
    <t>2025-05-18 20:19:00,6000,,5930,,5700,,5910,,,,,5930,5900,,,5911</t>
  </si>
  <si>
    <t>2025-05-18 20:19:00,21250,,21250,,19500,,21300,,,,,21250,20800,,,21199.75</t>
  </si>
  <si>
    <t>2025-05-18 20:19:00,1329277748.24492,-10296083944.3387,0,0,0,0,0,0,590.08</t>
  </si>
  <si>
    <t>2025-05-18 20:19:00,-493226024.577342,-3023140919.25058,0,0,0,0,0,0,516.44</t>
  </si>
  <si>
    <t>2025-05-18 20:19:00,114200427.922511,-308613.656506018,2475.6,85,30004.652,982.45,-0.0133767792771531,39.23,5911</t>
  </si>
  <si>
    <t>2025-05-18 20:19:00,68395640.5639953,186218.199446765,0,0,0,0,0,0,21199.75</t>
  </si>
  <si>
    <t>2025-05-18 20:20:00,600,,,590,580,,592.5,,,,,600,580,,,590.07</t>
  </si>
  <si>
    <t>2025-05-18 20:20:00,,510,,517,500,,520,,,,,522,510,,0,516.43</t>
  </si>
  <si>
    <t>2025-05-18 20:20:00,6000,,5930,,5700,,5910,,,,,5930,5900,,,5911</t>
  </si>
  <si>
    <t>2025-05-18 20:20:00,21250,,21250,,19500,,21300,,,,,21250,20800,,,21199</t>
  </si>
  <si>
    <t>2025-05-18 20:20:00,1326527268.62459,-10311818741.7484,0,0,0,0,0,0,590.07</t>
  </si>
  <si>
    <t>2025-05-18 20:20:00,-496749654.430751,-3039051274.78239,0,0,0,0,0,0,516.43</t>
  </si>
  <si>
    <t>2025-05-18 20:20:00,114053270.720564,-310975.326009273,53.0583333333333,4,75.2920833333333,4.16,-0.0106130136431484,0.46,5911</t>
  </si>
  <si>
    <t>2025-05-18 20:20:00,68359522.5849136,185599.707953853,0,0,0,0,0,0,21199</t>
  </si>
  <si>
    <t>2025-05-18 20:21:00,600,,,590,580,,592.5,,,,,600,580,,,590</t>
  </si>
  <si>
    <t>2025-05-18 20:21:00,,510,,517,500,,520,,,,,522,510,,0,516.52</t>
  </si>
  <si>
    <t>2025-05-18 20:21:00,6000,,5930,,5700,,5910,,,,,5930,5900,,,5911.75</t>
  </si>
  <si>
    <t>2025-05-18 20:21:00,21250,,21250,,19500,,21300,,,,,21250,20800,,,21203.25</t>
  </si>
  <si>
    <t>2025-05-18 20:21:00,1281152304.39471,-10803887370.5222,0,0,0,0,0,0,590</t>
  </si>
  <si>
    <t>2025-05-18 20:21:00,-467289010.982697,-2908344479.42578,0,0,0,0,0,0,516.52</t>
  </si>
  <si>
    <t>2025-05-18 20:21:00,114188254.990677,-304590.64923907,82.35,6,297.832,12.7,-0.0100497698909964,0.66,5911.75</t>
  </si>
  <si>
    <t>2025-05-18 20:21:00,68592936.6205225,189094.541927046,0,0,0,0,0,0,21203.25</t>
  </si>
  <si>
    <t>2025-05-18 20:22:00,600,,,590,580,,592.5,,,,,600,580,,,590.11</t>
  </si>
  <si>
    <t>2025-05-18 20:22:00,,510,,517,500,,520,,,,,522,510,,0,516.48</t>
  </si>
  <si>
    <t>2025-05-18 20:22:00,6000,,5930,,5700,,5910,,,,,5930,5900,,,5911.5</t>
  </si>
  <si>
    <t>2025-05-18 20:22:00,21250,,21250,,19500,,21300,,,,,21250,20800,,,21201.25</t>
  </si>
  <si>
    <t>2025-05-18 20:22:00,1351772198.53711,-10054679182.1572,0,0,0,0,0,0,590.11</t>
  </si>
  <si>
    <t>2025-05-18 20:22:00,-480047701.445663,-2964793416.04395,0,0,0,0,0,0,516.48</t>
  </si>
  <si>
    <t>2025-05-18 20:22:00,114207245.469613,-305755.250374631,64.05,5,268.887666666666,11.62,-0.00280267482263337,0.4,5911.5</t>
  </si>
  <si>
    <t>2025-05-18 20:22:00,68479749.6937478,187498.468437833,0,0,0,0,0,0,21201.25</t>
  </si>
  <si>
    <t>2025-05-18 20:23:00,600,,,591,580,,592.5,,,,,600,580,,,590.18</t>
  </si>
  <si>
    <t>2025-05-18 20:23:00,,510,,517,500,,520,,,,,522,510,,0,516.65</t>
  </si>
  <si>
    <t>2025-05-18 20:23:00,6000,,5930,,5700,,5920,,,,,5930,5900,,,5913</t>
  </si>
  <si>
    <t>2025-05-18 20:23:00,21250,,21250,,19500,,21300,,,,,21250,20800,,,21208.5</t>
  </si>
  <si>
    <t>2025-05-18 20:23:00,1293685656.61343,-15179880341.7107,0,0,0,0,0,0,590.18</t>
  </si>
  <si>
    <t>2025-05-18 20:23:00,-429045319.629376,-2745255663.27362,0,0,0,0,0,0,516.65</t>
  </si>
  <si>
    <t>2025-05-18 20:23:00,90619531.3457037,-289618.098277597,299.583333333333,17,1317.13483333333,60.55,-0.0215763100789056,2.55,5913</t>
  </si>
  <si>
    <t>2025-05-18 20:23:00,68899458.2199611,193387.354974873,0,0,0,0,0,0,21208.5</t>
  </si>
  <si>
    <t>2025-05-18 20:25:00,600,,,591,580,,592.5,,,,,600,580,,,590.33</t>
  </si>
  <si>
    <t>2025-05-18 20:25:00,,510,,517,500,,520,,,,,522,510,,0,516.8</t>
  </si>
  <si>
    <t>2025-05-18 20:25:00,6000,,5930,,5700,,5920,,,,,5930,5850,,,5914.25</t>
  </si>
  <si>
    <t>2025-05-18 20:25:00,21250,,21250,,19500,,21300,,,,,21250,20800,,,21216.25</t>
  </si>
  <si>
    <t>2025-05-18 20:25:00,1402276514.19102,-13205403469.9983,0,0,0,0,0,0,590.33</t>
  </si>
  <si>
    <t>2025-05-18 20:25:00,-389514223.825714,-2584278389.56331,0,0,0,0,0,0,516.8</t>
  </si>
  <si>
    <t>2025-05-18 20:25:00,91807445.4411138,-308708.628962291,1037.31666666667,60,1245.739,69.42,-0.166927058178545,7.61,5914.25</t>
  </si>
  <si>
    <t>2025-05-18 20:25:00,69325464.7939574,199727.547958249,0,0,0,0,0,0,21216.25</t>
  </si>
  <si>
    <t>2025-05-18 20:26:00,600,,,591,580,,592.5,,,,,600,580,,,590.23</t>
  </si>
  <si>
    <t>2025-05-18 20:26:00,,510,,517,500,,520,,,,,522,510,,0,516.66</t>
  </si>
  <si>
    <t>2025-05-18 20:26:00,6000,,5930,,5700,,5920,,,,,5930,5850,,,5912.5</t>
  </si>
  <si>
    <t>2025-05-18 20:26:00,21250,,21250,,19500,,21300,,,,,21250,20800,,,21207.75</t>
  </si>
  <si>
    <t>2025-05-18 20:26:00,1330956655.30016,-14498133090.0573,0,0,0,0,0,0,590.23</t>
  </si>
  <si>
    <t>2025-05-18 20:26:00,-426384633.463414,-2735413917.9632,0,0,0,0,0,0,516.66</t>
  </si>
  <si>
    <t>2025-05-18 20:26:00,90840239.9631369,-403924.679381389,2856.56666666667,139,22513.2328333334,810.31,-0.211680780219703,38.66,5912.5</t>
  </si>
  <si>
    <t>2025-05-18 20:26:00,68846744.4871684,192841.358843295,0,0,0,0,0,0,21207.75</t>
  </si>
  <si>
    <t>2025-05-18 20:27:00,600,,,590,580,,592.5,,,,,600,580,,,590.14</t>
  </si>
  <si>
    <t>2025-05-18 20:27:00,,510,,517,500,,520,,,,,522,510,,0,516.54</t>
  </si>
  <si>
    <t>2025-05-18 20:27:00,6000,,5930,,5700,,5920,,,,,5930,5850,,,5911.75</t>
  </si>
  <si>
    <t>2025-05-18 20:27:00,21250,,21250,,19500,,21300,,,,,21250,20800,,,21203</t>
  </si>
  <si>
    <t>2025-05-18 20:27:00,1370755364.60013,-9871114814.52076,0,0,0,0,0,0,590.14</t>
  </si>
  <si>
    <t>2025-05-18 20:27:00,-461219652.884103,-2883889762.04857,0,0,0,0,0,0,516.54</t>
  </si>
  <si>
    <t>2025-05-18 20:27:00,113885802.699355,-415943.545754607,169.15,6,3007.24299999999,63.77,0.00352726842658218,2.28,5911.75</t>
  </si>
  <si>
    <t>2025-05-18 20:27:00,68584690.7842346,188959.120753216,0,0,0,0,0,0,21203</t>
  </si>
  <si>
    <t>2025-05-18 20:28:00,600,,,591,580,,592.5,,,,,600,580,,,590.29</t>
  </si>
  <si>
    <t>2025-05-18 20:28:00,,510,,517,500,,520,,,,,522,510,,0,516.69</t>
  </si>
  <si>
    <t>2025-05-18 20:28:00,6000,,5930,,5700,,5920,,,,,5930,5850,,,5913.25</t>
  </si>
  <si>
    <t>2025-05-18 20:28:00,21250,,21250,,19500,,21300,,,,,21250,20800,,,21210</t>
  </si>
  <si>
    <t>2025-05-18 20:28:00,1374650450.89279,-13699469856.0315,0,0,0,0,0,0,590.29</t>
  </si>
  <si>
    <t>2025-05-18 20:28:00,-418129024.518295,-2702087047.41782,0,0,0,0,0,0,516.69</t>
  </si>
  <si>
    <t>2025-05-18 20:28:00,90885705.3107208,-394068.268152011,114.9,10,98.1629999999999,6.89,-0.0185152191431851,0.73,5913.25</t>
  </si>
  <si>
    <t>2025-05-18 20:28:00,68980639.9062856,194675.315017993,0,0,0,0,0,0,21210</t>
  </si>
  <si>
    <t>2025-05-18 20:29:00,600,,,591,580,,592.5,,,,,600,580,,,590.17</t>
  </si>
  <si>
    <t>2025-05-18 20:29:00,,510,,517,500,,520,,,,,522,510,,0,516.67</t>
  </si>
  <si>
    <t>2025-05-18 20:29:00,6000,,5930,,5700,,5920,,,,,5930,5850,,,5913</t>
  </si>
  <si>
    <t>2025-05-18 20:29:00,21250,,21250,,19500,,21300,,,,,21250,20800,,,21208</t>
  </si>
  <si>
    <t>2025-05-18 20:29:00,1287382760.00506,-15298354588.2155,0,0,0,0,0,0,590.17</t>
  </si>
  <si>
    <t>2025-05-18 20:29:00,-423359911.649091,-2725680435.9473,0,0,0,0,0,0,516.67</t>
  </si>
  <si>
    <t>2025-05-18 20:29:00,90322106.3779398,-405207.170714393,177.516666666667,12,302.202,15.21,-0.0307998536278735,1.42,5913</t>
  </si>
  <si>
    <t>2025-05-18 20:29:00,68875635.5006423,193058.606331535,0,0,0,0,0,0,21208</t>
  </si>
  <si>
    <t>2025-05-18 20:30:00,600,,,591,580,,592.5,,,,,600,580,,,590.29</t>
  </si>
  <si>
    <t>2025-05-18 20:30:00,,510,,517,500,,520,,,,,522,510,,0,516.75</t>
  </si>
  <si>
    <t>2025-05-18 20:30:00,6000,,5930,,5700,,5920,,,,,5930,5850,,,5913.5</t>
  </si>
  <si>
    <t>2025-05-18 20:30:00,21250,,21250,,19500,,21300,,,,,21250,20800,,,21212</t>
  </si>
  <si>
    <t>2025-05-18 20:30:00,1374876944.29253,-13698366129.1379,0,0,0,0,0,0,590.29</t>
  </si>
  <si>
    <t>2025-05-18 20:30:00,-402355026.07644,-2638021571.47818,0,0,0,0,0,0,516.75</t>
  </si>
  <si>
    <t>2025-05-18 20:30:00,113969065.736704,-396142.299684716,77.6666666666667,5,687.85,31.45,0.00181004249179388,0.94,5913.5</t>
  </si>
  <si>
    <t>2025-05-18 20:30:00,69083721.0555021,196345.998977897,0,0,0,0,0,0,21212</t>
  </si>
  <si>
    <t>2025-05-18 20:31:00,600,,,591,580,,592.5,,,,,600,580,,,590.19</t>
  </si>
  <si>
    <t>2025-05-18 20:31:00,,510,,517,500,,520,,,,,522,510,,0,516.74</t>
  </si>
  <si>
    <t>2025-05-18 20:31:00,6000,,5930,,5700,,5920,,,,,5930,5850,,,5913.5</t>
  </si>
  <si>
    <t>2025-05-18 20:31:00,21250,,21250,,19500,,21300,,,,,21250,20800,,,21209</t>
  </si>
  <si>
    <t>2025-05-18 20:31:00,1301584015.29238,-15065964162.4174,0,0,0,0,0,0,590.19</t>
  </si>
  <si>
    <t>2025-05-18 20:31:00,-405053818.145739,-2649485104.58036,0,0,0,0,0,0,516.74</t>
  </si>
  <si>
    <t>2025-05-18 20:31:00,91181748.9145418,-397104.814460684,166.566666666667,9,498.274666666667,22.54,-0.0194924493102874,1.37,5913.5</t>
  </si>
  <si>
    <t>2025-05-18 20:31:00,68928583.0434553,193977.106222713,0,0,0,0,0,0,21209</t>
  </si>
  <si>
    <t>2025-05-18 20:32:00,600,,,591,580,,592.5,,,,,600,580,,,590.19</t>
  </si>
  <si>
    <t>2025-05-18 20:32:00,,510,,517,500,,520,,,,,522,510,,0,516.57</t>
  </si>
  <si>
    <t>2025-05-18 20:32:00,6000,,5930,,5700,,5920,,,,,5930,5850,,,5913</t>
  </si>
  <si>
    <t>2025-05-18 20:32:00,21250,,21250,,19500,,21300,,,,,21250,20800,,,21204.75</t>
  </si>
  <si>
    <t>2025-05-18 20:32:00,1301872227.70946,-15055681316.6753,0,0,0,0,0,0,590.19</t>
  </si>
  <si>
    <t>2025-05-18 20:32:00,-452341446.353803,-2847488485.8674,0,0,0,0,0,0,516.57</t>
  </si>
  <si>
    <t>2025-05-18 20:32:00,114089773.261774,-408606.094376065,109.041666666667,9,160.785416666666,10.95,-0.00464831820309478,0.53,5913</t>
  </si>
  <si>
    <t>2025-05-18 20:32:00,68700111.0266603,190455.320719849,0,0,0,0,0,0,21204.75</t>
  </si>
  <si>
    <t>2025-05-18 20:33:00,600,,,590,580,,592.5,,,,,600,580,,,590.36</t>
  </si>
  <si>
    <t>2025-05-18 20:33:00,,510,,517,500,,520,,,,,522,510,,0,516.76</t>
  </si>
  <si>
    <t>2025-05-18 20:33:00,6000,,5930,,5700,,5920,,,,,5930,5850,,,5914</t>
  </si>
  <si>
    <t>2025-05-18 20:33:00,21250,,21250,,19500,,21300,,,,,21250,20800,,,21212</t>
  </si>
  <si>
    <t>2025-05-18 20:33:00,1423234207.56248,-12878715863.1655,0,0,0,0,0,0,590.36</t>
  </si>
  <si>
    <t>2025-05-18 20:33:00,-400005278.310084,-2629836206.99743,0,0,0,0,0,0,516.76</t>
  </si>
  <si>
    <t>2025-05-18 20:33:00,113413722.422591,-393491.915630521,356.9,24,4137.113,129.44,0.00133578012648873,4.39,5914</t>
  </si>
  <si>
    <t>2025-05-18 20:33:00,69100565.3768956,196387.553800704,0,0,0,0,0,0,21212</t>
  </si>
  <si>
    <t>2025-05-18 20:34:00,600,,,590,580,,592.5,,,,,600,580,,,590.39</t>
  </si>
  <si>
    <t>2025-05-18 20:34:00,,510,,517,500,,520,,,,,522,510,,0,516.75</t>
  </si>
  <si>
    <t>2025-05-18 20:34:00,6000,,5930,,5700,,5920,,,,,5930,5850,,,5914.25</t>
  </si>
  <si>
    <t>2025-05-18 20:34:00,21250,,21250,,19500,,21300,,,,,21250,20800,,,21214</t>
  </si>
  <si>
    <t>2025-05-18 20:34:00,1443098426.05536,-12556116540.9859,0,0,0,0,0,0,590.39</t>
  </si>
  <si>
    <t>2025-05-18 20:34:00,-402422221.916943,-2640691387.29956,0,0,0,0,0,0,516.75</t>
  </si>
  <si>
    <t>2025-05-18 20:34:00,90562143.1182801,-390585.384865238,523.5,39,2605.84166666667,114.85,-0.0116197190464896,4.41,5914.25</t>
  </si>
  <si>
    <t>2025-05-18 20:34:00,69205485.9166655,197989.241846034,0,0,0,0,0,0,21214</t>
  </si>
  <si>
    <t>2025-05-18 20:35:00,600,,,590,580,,592.5,,,,,600,580,,,590.38</t>
  </si>
  <si>
    <t>2025-05-18 20:35:00,,510,,517,500,,520,,,,,522,510,,0,516.67</t>
  </si>
  <si>
    <t>2025-05-18 20:35:00,6000,,5930,,5700,,5920,,,,,5930,5850,,,5914.25</t>
  </si>
  <si>
    <t>2025-05-18 20:35:00,21250,,21250,,19500,,21300,,,,,21250,20800,,,21211.75</t>
  </si>
  <si>
    <t>2025-05-18 20:35:00,1436754002.76841,-12668879257.0839,0,0,0,0,0,0,590.38</t>
  </si>
  <si>
    <t>2025-05-18 20:35:00,-423795607.017963,-2728916706.73111,0,0,0,0,0,0,516.67</t>
  </si>
  <si>
    <t>2025-05-18 20:35:00,89983400.3945911,-387266.990075138,277.196666666667,19,3306.67886666667,104.87,0.00430292506615237,3.11,5914.25</t>
  </si>
  <si>
    <t>2025-05-18 20:35:00,69095384.6754696,196130.80694684,0,0,0,0,0,0,21211.75</t>
  </si>
  <si>
    <t>2025-05-18 20:36:00,600,,,590,580,,592.5,,,,,600,580,,,590.37</t>
  </si>
  <si>
    <t>2025-05-18 20:36:00,,510,,517,500,,520,,,,,522,510,,0,516.75</t>
  </si>
  <si>
    <t>2025-05-18 20:36:00,6000,,5930,,5700,,5920,,,,,5930,5850,,,5914</t>
  </si>
  <si>
    <t>2025-05-18 20:36:00,21250,,21250,,19500,,21300,,,,,21250,20800,,,21212.75</t>
  </si>
  <si>
    <t>2025-05-18 20:36:00,1429962787.64817,-12771664897.4445,0,0,0,0,0,0,590.37</t>
  </si>
  <si>
    <t>2025-05-18 20:36:00,-402439344.052998,-2641666904.73076,0,0,0,0,0,0,516.75</t>
  </si>
  <si>
    <t>2025-05-18 20:36:00,90200335.2868553,-393260.981995018,140.48,8,1796.4452,48.98,-0.0110869265444116,1.74,5914</t>
  </si>
  <si>
    <t>2025-05-18 20:36:00,69139097.2422794,197017.043717266,0,0,0,0,0,0,21212.75</t>
  </si>
  <si>
    <t>2025-05-18 20:37:00,600,,,590,580,,592.5,,,,,600,580,,,589.98</t>
  </si>
  <si>
    <t>2025-05-18 20:37:00,,510,,517,500,,520,,,,,522,510,,0,516.41</t>
  </si>
  <si>
    <t>2025-05-18 20:37:00,6000,,5930,,5700,,5920,,,,,5930,5850,,,5910</t>
  </si>
  <si>
    <t>2025-05-18 20:37:00,21250,,21250,,19500,,21300,,,,,21250,20800,,,21197.5</t>
  </si>
  <si>
    <t>2025-05-18 20:37:00,1268634970.22473,-10976593940.4347,0,0,0,0,0,0,589.98</t>
  </si>
  <si>
    <t>2025-05-18 20:37:00,-503853712.151609,-3077953345.87036,0,0,0,0,0,0,516.41</t>
  </si>
  <si>
    <t>2025-05-18 20:37:00,113846898.952308,-462876.737503058,712.349999999999,33,10702.8496666667,189.22,-0.0170236847674322,8.97,5910</t>
  </si>
  <si>
    <t>2025-05-18 20:37:00,68247909.6293178,184674.820289615,0,0,0,0,0,0,21197.5</t>
  </si>
  <si>
    <t>2025-05-18 20:38:00,600,,,590,580,,592.5,,,,,600,580,,,589.91</t>
  </si>
  <si>
    <t>2025-05-18 20:38:00,,510,,517,500,,520,,,,,522,510,,0,516.33</t>
  </si>
  <si>
    <t>2025-05-18 20:38:00,6000,,5930,,5700,,5920,,,,,5930,5850,,,5909.5</t>
  </si>
  <si>
    <t>2025-05-18 20:38:00,21250,,21250,,19500,,21300,,,,,21250,20800,,,21194.75</t>
  </si>
  <si>
    <t>2025-05-18 20:38:00,1221398824.78722,-11514004216.8914,0,0,0,0,0,0,589.91</t>
  </si>
  <si>
    <t>2025-05-18 20:38:00,-533322178.696631,-3215170159.78582,0,0,0,0,0,0,516.33</t>
  </si>
  <si>
    <t>2025-05-18 20:38:00,117357623.496653,-480953.228507554,671.466666666666,32,4483.999,130.01,-0.041175179510617,7.04,5909.5</t>
  </si>
  <si>
    <t>2025-05-18 20:38:00,68092287.5936799,182411.591716564,0,0,0,0,0,0,21194.75</t>
  </si>
  <si>
    <t>2025-05-18 20:39:00,600,,,590,580,,592.5,,,,,600,580,,,589.98</t>
  </si>
  <si>
    <t>2025-05-18 20:39:00,,510,,517,500,,520,,,,,522,510,,0,516.32</t>
  </si>
  <si>
    <t>2025-05-18 20:39:00,6000,,5930,,5700,,5920,,,,,5930,5850,,,5910.25</t>
  </si>
  <si>
    <t>2025-05-18 20:39:00,21250,,21250,,19500,,21300,,,,,21250,20800,,,21194.5</t>
  </si>
  <si>
    <t>2025-05-18 20:39:00,1268957683.83564,-10974873741.0581,0,0,0,0,0,0,589.98</t>
  </si>
  <si>
    <t>2025-05-18 20:39:00,-537161281.46653,-3232763213.18054,0,0,0,0,0,0,516.32</t>
  </si>
  <si>
    <t>2025-05-18 20:39:00,116599859.187693,-483091.287047549,250.9,17,363.102999999999,14.53,-0.0380420522605762,1.5,5910.25</t>
  </si>
  <si>
    <t>2025-05-18 20:39:00,68094429.3688958,182189.23631536,0,0,0,0,0,0,21194.5</t>
  </si>
  <si>
    <t>2025-05-18 20:40:00,600,,,590,580,,592.5,,,,,600,580,,,589.9</t>
  </si>
  <si>
    <t>2025-05-18 20:40:00,,510,,517,500,,520,,,,,522,510,,0,516.22</t>
  </si>
  <si>
    <t>2025-05-18 20:40:00,6000,,5930,,5700,,5920,,,,,5930,5850,,,5909</t>
  </si>
  <si>
    <t>2025-05-18 20:40:00,21250,,21250,,19500,,21300,,,,,21250,20800,,,21190.5</t>
  </si>
  <si>
    <t>2025-05-18 20:40:00,1214263564.47419,-11597395494.3793,0,0,0,0,0,0,589.9</t>
  </si>
  <si>
    <t>2025-05-18 20:40:00,-577741210.476397,-3415176502.58564,0,0,0,0,0,0,516.22</t>
  </si>
  <si>
    <t>2025-05-18 20:40:00,116851066.272756,-506714.168716708,523.7,24,3142.24366666667,99.28,-0.0350346372351682,4.11,5909</t>
  </si>
  <si>
    <t>2025-05-18 20:40:00,67851835.3238483,178915.433678867,0,0,0,0,0,0,21190.5</t>
  </si>
  <si>
    <t>2025-05-18 20:41:00,600,,,590,580,,592.5,,,,,600,580,,,589.86</t>
  </si>
  <si>
    <t>2025-05-18 20:41:00,,510,,517,500,,520,,,,,522,510,,0,516.17</t>
  </si>
  <si>
    <t>2025-05-18 20:41:00,6000,,5930,,5700,,5920,,,,,5930,5850,,,5908.75</t>
  </si>
  <si>
    <t>2025-05-18 20:41:00,21250,,21250,,19500,,21300,,,,,21250,20800,,,21187.75</t>
  </si>
  <si>
    <t>2025-05-18 20:41:00,1186479508.34954,-11931045096.7511,0,0,0,0,0,0,589.86</t>
  </si>
  <si>
    <t>2025-05-18 20:41:00,-599111638.063407,-3519300888.05728,0,0,0,0,0,0,516.17</t>
  </si>
  <si>
    <t>2025-05-18 20:41:00,118033040.467385,-514402.778490355,237.966666666666,12,714.875999999999,21.76,-0.0243984332855774,1.38,5908.75</t>
  </si>
  <si>
    <t>2025-05-18 20:41:00,67690258.6396488,176743.65015,0,0,0,0,0,0,21187.75</t>
  </si>
  <si>
    <t>2025-05-18 20:42:00,600,,,590,580,,592.5,,,,,600,580,,,589.81</t>
  </si>
  <si>
    <t>2025-05-18 20:42:00,,510,,516,500,,520,,,,,522,510,,0,516.13</t>
  </si>
  <si>
    <t>2025-05-18 20:42:00,6000,,5930,,5700,,5920,,,,,5930,5850,,,5908.25</t>
  </si>
  <si>
    <t>2025-05-18 20:42:00,21250,,21250,,19500,,21300,,,,,21250,20800,,,21186</t>
  </si>
  <si>
    <t>2025-05-18 20:42:00,1152014017.59842,-12309396498.778,0,0,0,0,0,0,589.81</t>
  </si>
  <si>
    <t>2025-05-18 20:42:00,-464512446.903766,-2620977485.62351,0,0,0,0,0,0,516.13</t>
  </si>
  <si>
    <t>2025-05-18 20:42:00,113489578.967299,-525706.58797651,110.258333333333,7,340.478916666666,13.99,-0.0115034226978958,0.92,5908.25</t>
  </si>
  <si>
    <t>2025-05-18 20:42:00,67580034.3408052,175356.65132366,0,0,0,0,0,0,21186</t>
  </si>
  <si>
    <t>2025-05-18 20:43:00,600,,,590,580,,592.5,,,,,600,580,,,589.88</t>
  </si>
  <si>
    <t>2025-05-18 20:43:00,,510,,517,500,,520,,,,,522,510,,0,516.21</t>
  </si>
  <si>
    <t>2025-05-18 20:43:00,6000,,5930,,5700,,5920,,,,,5930,5850,,,5909.25</t>
  </si>
  <si>
    <t>2025-05-18 20:43:00,21250,,21250,,19500,,21300,,,,,21250,20800,,,21189</t>
  </si>
  <si>
    <t>2025-05-18 20:43:00,1200526854.96094,-11770162879.5364,0,0,0,0,0,0,589.88</t>
  </si>
  <si>
    <t>2025-05-18 20:43:00,-582164990.773087,-3437892203.04397,0,0,0,0,0,0,516.21</t>
  </si>
  <si>
    <t>2025-05-18 20:43:00,113798249.870397,-512930.145925453,80.9999999999999,4,377.4,11.6,-0.00672994494059751,0.53,5909.25</t>
  </si>
  <si>
    <t>2025-05-18 20:43:00,67772747.1058984,177783.807506829,0,0,0,0,0,0,21189</t>
  </si>
  <si>
    <t>2025-05-18 20:44:00,600,,,590,580,,592.5,,,,,600,580,,,589.89</t>
  </si>
  <si>
    <t>2025-05-18 20:44:00,,510,,517,500,,520,,,,,522,510,,0,516.19</t>
  </si>
  <si>
    <t>2025-05-18 20:44:00,6000,,5930,,5700,,5920,,,,,5930,5850,,,5909.25</t>
  </si>
  <si>
    <t>2025-05-18 20:44:00,21250,,21250,,19500,,21300,,,,,21250,20800,,,21188.5</t>
  </si>
  <si>
    <t>2025-05-18 20:44:00,1207683313.1567,-11688598423.0789,0,0,0,0,0,0,589.89</t>
  </si>
  <si>
    <t>2025-05-18 20:44:00,-591048289.112584,-3482155237.06321,0,0,0,0,0,0,516.19</t>
  </si>
  <si>
    <t>2025-05-18 20:44:00,113890997.357637,-517416.843749033,182.95,9,883.444500000001,35.77,-0.00947870222659354,1.35,5909.25</t>
  </si>
  <si>
    <t>2025-05-18 20:44:00,67741509.1533072,177369.954751136,0,0,0,0,0,0,21188.5</t>
  </si>
  <si>
    <t>2025-05-18 20:45:00,600,,,590,580,,592.5,,,,,600,580,,,589.8</t>
  </si>
  <si>
    <t>2025-05-18 20:45:00,,510,,516,500,,520,,,,,522,510,,0,516.13</t>
  </si>
  <si>
    <t>2025-05-18 20:45:00,6000,,5930,,5700,,5920,,,,,5930,5850,,,5908.75</t>
  </si>
  <si>
    <t>2025-05-18 20:45:00,21250,,21250,,19500,,21300,,,,,21250,20800,,,21186.75</t>
  </si>
  <si>
    <t>2025-05-18 20:45:00,1144555513.06864,-12405752741.244,0,0,0,0,0,0,589.8</t>
  </si>
  <si>
    <t>2025-05-18 20:45:00,-464607978.564347,-2622610030.15551,0,0,0,0,0,0,516.13</t>
  </si>
  <si>
    <t>2025-05-18 20:45:00,113599820.514339,-527819.482649937,28.075,2,25.65675,1.84,-0.00576577345515361,0.24,5908.75</t>
  </si>
  <si>
    <t>2025-05-18 20:45:00,67633223.3797716,175994.883708183,0,0,0,0,0,0,21186.75</t>
  </si>
  <si>
    <t>2025-05-18 20:46:00,600,,,590,580,,592.5,,,,,600,580,,,589.8</t>
  </si>
  <si>
    <t>2025-05-18 20:46:00,,510,,517,500,,520,,,,,522,510,,0,516.18</t>
  </si>
  <si>
    <t>2025-05-18 20:46:00,6000,,5930,,5700,,5920,,,,,5930,5850,,,5909</t>
  </si>
  <si>
    <t>2025-05-18 20:46:00,21250,,21250,,19500,,21300,,,,,21250,20800,,,21188</t>
  </si>
  <si>
    <t>2025-05-18 20:46:00,1144632904.36772,-12408590403.8993,0,0,0,0,0,0,589.8</t>
  </si>
  <si>
    <t>2025-05-18 20:46:00,-595568129.256807,-3504447915.14306,0,0,0,0,0,0,516.18</t>
  </si>
  <si>
    <t>2025-05-18 20:46:00,113427613.271481,-528323.019831982,65.3,5,34.789,2.93,-0.0076121057532745,0.28,5909</t>
  </si>
  <si>
    <t>2025-05-18 20:46:00,67711943.8139422,177006.608934003,0,0,0,0,0,0,21188</t>
  </si>
  <si>
    <t>2025-05-18 20:47:00,600,,,590,580,,592.5,,,,,600,580,,,589.8</t>
  </si>
  <si>
    <t>2025-05-18 20:47:00,,510,,517,500,,520,,,,,522,510,,0,516.24</t>
  </si>
  <si>
    <t>2025-05-18 20:47:00,6000,,5930,,5700,,5920,,,,,5930,5850,,,5909.5</t>
  </si>
  <si>
    <t>2025-05-18 20:47:00,21250,,21250,,19500,,21300,,,,,21250,20800,,,21190.25</t>
  </si>
  <si>
    <t>2025-05-18 20:47:00,1144538998.10989,-12414404543.348,0,0,0,0,0,0,589.8</t>
  </si>
  <si>
    <t>2025-05-18 20:47:00,-568977322.30794,-3374862424.3081,0,0,0,0,0,0,516.24</t>
  </si>
  <si>
    <t>2025-05-18 20:47:00,117008882.472704,-522776.502079398,161.5,6,1630.59166666667,43.95,0.00406900688601496,1.69,5909.5</t>
  </si>
  <si>
    <t>2025-05-18 20:47:00,67849814.2786113,178878.879783069,0,0,0,0,0,0,21190.25</t>
  </si>
  <si>
    <t>2025-05-18 20:48:00,600,,,590,580,,592.5,,,,,600,580,,,589.9</t>
  </si>
  <si>
    <t>2025-05-18 20:48:00,,510,,517,500,,520,,,,,522,510,,0,516.3</t>
  </si>
  <si>
    <t>2025-05-18 20:48:00,6000,,5930,,5700,,5920,,,,,5930,5850,,,5910.5</t>
  </si>
  <si>
    <t>2025-05-18 20:48:00,21250,,21250,,19500,,21300,,,,,21250,20800,,,21193</t>
  </si>
  <si>
    <t>2025-05-18 20:48:00,1214655024.98721,-11612064331.2549,0,0,0,0,0,0,589.9</t>
  </si>
  <si>
    <t>2025-05-18 20:48:00,-545305315.22297,-3276032850.25356,0,0,0,0,0,0,516.3</t>
  </si>
  <si>
    <t>2025-05-18 20:48:00,116928267.574252,-508471.745390076,95.0833333333333,3,695.391666666666,21.1,-0.00166297295520566,0.72,5910.5</t>
  </si>
  <si>
    <t>2025-05-18 20:48:00,68026931.3574116,181094.335628933,0,0,0,0,0,0,21193</t>
  </si>
  <si>
    <t>2025-05-18 20:49:00,600,,,590,580,,592.5,,,,,600,580,,,589.93</t>
  </si>
  <si>
    <t>2025-05-18 20:49:00,,510,,517,500,,520,,,,,522,510,,0,516.29</t>
  </si>
  <si>
    <t>2025-05-18 20:49:00,6000,,5930,,5700,,5920,,,,,5930,5850,,,5910.5</t>
  </si>
  <si>
    <t>2025-05-18 20:49:00,21250,,21250,,19500,,21300,,,,,21250,20800,,,21192.75</t>
  </si>
  <si>
    <t>2025-05-18 20:49:00,1235507290.94317,-11378521469.1612,0,0,0,0,0,0,589.93</t>
  </si>
  <si>
    <t>2025-05-18 20:49:00,-549353734.887733,-3294840324.00461,0,0,0,0,0,0,516.29</t>
  </si>
  <si>
    <t>2025-05-18 20:49:00,116834531.919115,-510566.185927525,70.5999999999999,4,176.892,8.46,-0.00955449632240484,0.65,5910.5</t>
  </si>
  <si>
    <t>2025-05-18 20:49:00,68011150.7073992,180919.298132035,0,0,0,0,0,0,21192.75</t>
  </si>
  <si>
    <t>2025-05-18 20:50:00,600,,,590,580,,592.5,,,,,600,580,,,590</t>
  </si>
  <si>
    <t>2025-05-18 20:50:00,,510,,517,500,,520,,,,,522,510,,0,516.34</t>
  </si>
  <si>
    <t>2025-05-18 20:50:00,6000,,5930,,5700,,5920,,,,,5930,5850,,,5911</t>
  </si>
  <si>
    <t>2025-05-18 20:50:00,21250,,21250,,19500,,21300,,,,,21250,20800,,,21196.25</t>
  </si>
  <si>
    <t>2025-05-18 20:50:00,1280807269.29548,-10882970692.5628,0,0,0,0,0,0,590</t>
  </si>
  <si>
    <t>2025-05-18 20:50:00,-529733410.09867,-3203519605.79368,0,0,0,0,0,0,516.34</t>
  </si>
  <si>
    <t>2025-05-18 20:50:00,113877298.901795,-509419.770151949,101.166666666667,22,130.291666666667,7.65,-0.0243333633760214,0.62,5911</t>
  </si>
  <si>
    <t>2025-05-18 20:50:00,68212251.3655693,183738.900156914,0,0,0,0,0,0,21196.25</t>
  </si>
  <si>
    <t>2025-05-18 20:51:00,600,,,590,580,,592.5,,,,,600,580,,,589.9</t>
  </si>
  <si>
    <t>2025-05-18 20:51:00,,510,,517,500,,520,,,,,522,510,,0,516.33</t>
  </si>
  <si>
    <t>2025-05-18 20:51:00,6000,,5930,,5700,,5920,,,,,5930,5850,,,5910.5</t>
  </si>
  <si>
    <t>2025-05-18 20:51:00,21250,,21250,,19500,,21300,,,,,21250,20800,,,21194.75</t>
  </si>
  <si>
    <t>2025-05-18 20:51:00,1214989939.15648,-11614576074.4454,0,0,0,0,0,0,589.9</t>
  </si>
  <si>
    <t>2025-05-18 20:51:00,-533501548.857305,-3221178442.42281,0,0,0,0,0,0,516.33</t>
  </si>
  <si>
    <t>2025-05-18 20:51:00,117079924.310018,-516609.267270476,17.5,1,89.25,5.1,0.000666578215112517,0.13,5910.5</t>
  </si>
  <si>
    <t>2025-05-18 20:51:00,68123939.3511898,182521.823726458,0,0,0,0,0,0,21194.75</t>
  </si>
  <si>
    <t>2025-05-18 20:52:00,600,,,590,580,,592.5,,,,,600,580,,,590</t>
  </si>
  <si>
    <t>2025-05-18 20:52:00,,510,,517,500,,520,,,,,522,510,,0,516.35</t>
  </si>
  <si>
    <t>2025-05-18 20:52:00,6000,,5930,,5700,,5920,,,,,5930,5850,,,5910.75</t>
  </si>
  <si>
    <t>2025-05-18 20:52:00,21250,,21250,,19500,,21300,,,,,21250,20800,,,21195</t>
  </si>
  <si>
    <t>2025-05-18 20:52:00,1282760121.83834,-10860781373.9666,0,0,0,0,0,0,590</t>
  </si>
  <si>
    <t>2025-05-18 20:52:00,-525884592.64844,-3186330432.95915,0,0,0,0,0,0,516.35</t>
  </si>
  <si>
    <t>2025-05-18 20:52:00,116595453.310822,-512164.944723395,38.7499999999998,1,220.874999999999,5.7,-0.0032050123999012,0.32,5910.75</t>
  </si>
  <si>
    <t>2025-05-18 20:52:00,68144079.0369579,182790.888817879,0,0,0,0,0,0,21195</t>
  </si>
  <si>
    <t>2025-05-18 20:53:00,600,,,590,580,,592.5,,,,,600,580,,,590</t>
  </si>
  <si>
    <t>2025-05-18 20:53:00,,510,,517,500,,520,,,,,522,510,,0,516.33</t>
  </si>
  <si>
    <t>2025-05-18 20:53:00,6000,,5930,,5700,,5920,,,,,5930,5850,,,5910.75</t>
  </si>
  <si>
    <t>2025-05-18 20:53:00,21250,,21250,,19500,,21300,,,,,21250,20800,,,21195</t>
  </si>
  <si>
    <t>2025-05-18 20:53:00,1283237849.15465,-10854094207.5243,0,0,0,0,0,0,590</t>
  </si>
  <si>
    <t>2025-05-18 20:53:00,-533596986.452527,-3222742813.13841,0,0,0,0,0,0,516.33</t>
  </si>
  <si>
    <t>2025-05-18 20:53:00,117230530.657069,-513325.47029329,99.1666666666667,4,569.75,22.7,-0.00107216908056071,0.75,5910.75</t>
  </si>
  <si>
    <t>2025-05-18 20:53:00,68148046.3402623,182761.111755436,0,0,0,0,0,0,21195</t>
  </si>
  <si>
    <t>2025-05-18 20:54:00,600,,,590,580,,592.5,,,,,600,580,,,590</t>
  </si>
  <si>
    <t>2025-05-18 20:54:00,,510,,517,500,,520,,,,,522,510,,0,516.38</t>
  </si>
  <si>
    <t>2025-05-18 20:54:00,6000,,5930,,5700,,5920,,,,,5930,5850,,,5911.25</t>
  </si>
  <si>
    <t>2025-05-18 20:54:00,21250,,21250,,19500,,21300,,,,,21250,20800,,,21197.25</t>
  </si>
  <si>
    <t>2025-05-18 20:54:00,1283217822.50082,-10859201269.1568,0,0,0,0,0,0,590</t>
  </si>
  <si>
    <t>2025-05-18 20:54:00,-514924966.772335,-3136364197.65495,0,0,0,0,0,0,516.38</t>
  </si>
  <si>
    <t>2025-05-18 20:54:00,114076625.925405,-509601.403363971,146.533333333333,11,907.294666666667,31.23,-0.0118545056895755,1.33,5911.25</t>
  </si>
  <si>
    <t>2025-05-18 20:54:00,68276536.9213838,184618.085487811,0,0,0,0,0,0,21197.25</t>
  </si>
  <si>
    <t>2025-05-18 20:55:00,600,,,590,580,,592.5,,,,,600,580,,,590</t>
  </si>
  <si>
    <t>2025-05-18 20:55:00,,510,,517,500,,520,,,,,522,510,,0,516.3</t>
  </si>
  <si>
    <t>2025-05-18 20:55:00,6000,,5930,,5700,,5920,,,,,5930,5850,,,5910.75</t>
  </si>
  <si>
    <t>2025-05-18 20:55:00,21250,,21250,,19500,,21300,,,,,21250,20800,,,21194.25</t>
  </si>
  <si>
    <t>2025-05-18 20:55:00,1283262227.0268,-10862341963.3766,0,0,0,0,0,0,590</t>
  </si>
  <si>
    <t>2025-05-18 20:55:00,-545517767.271462,-3279725029.16483,0,0,0,0,0,0,516.3</t>
  </si>
  <si>
    <t>2025-05-18 20:55:00,116854865.085591,-518430.009896939,11.75,1,4.11250000000001,0.35,-0.00229433294490376,0.06,5910.75</t>
  </si>
  <si>
    <t>2025-05-18 20:55:00,68096382.9727999,182217.556919783,0,0,0,0,0,0,21194.25</t>
  </si>
  <si>
    <t>2025-05-18 20:56:00,600,,,590,580,,592.5,,,,,600,580,,,589.94</t>
  </si>
  <si>
    <t>2025-05-18 20:56:00,,510,,517,500,,520,,,,,522,510,,0,516.3</t>
  </si>
  <si>
    <t>2025-05-18 20:56:00,6000,,5930,,5700,,5920,,,,,5930,5850,,,5910.5</t>
  </si>
  <si>
    <t>2025-05-18 20:56:00,21250,,21250,,19500,,21300,,,,,21250,20800,,,21194.25</t>
  </si>
  <si>
    <t>2025-05-18 20:56:00,1242860057.45288,-11307748222.353,0,0,0,0,0,0,589.94</t>
  </si>
  <si>
    <t>2025-05-18 20:56:00,-545649179.454675,-3280944331.06527,0,0,0,0,0,0,516.3</t>
  </si>
  <si>
    <t>2025-05-18 20:56:00,116897479.089906,-521396.92607353,43.7666666666666,2,483.226333333332,15.33,-0.00219830794200939,0.56,5910.5</t>
  </si>
  <si>
    <t>2025-05-18 20:56:00,68094577.7160941,182201.599483099,0,0,0,0,0,0,21194.25</t>
  </si>
  <si>
    <t>2025-05-18 20:57:00,600,,,590,580,,592.5,,,,,600,580,,,589.93</t>
  </si>
  <si>
    <t>2025-05-18 20:57:00,,510,,517,500,,520,,,,,522,510,,0,516.22</t>
  </si>
  <si>
    <t>2025-05-18 20:57:00,6000,,5930,,5700,,5920,,,,,5930,5850,,,5909.5</t>
  </si>
  <si>
    <t>2025-05-18 20:57:00,21250,,21250,,19500,,21300,,,,,21250,20800,,,21190</t>
  </si>
  <si>
    <t>2025-05-18 20:57:00,1236089661.24651,-11393349744.0611,0,0,0,0,0,0,589.93</t>
  </si>
  <si>
    <t>2025-05-18 20:57:00,-578094330.91583,-3424387232.54799,0,0,0,0,0,0,516.22</t>
  </si>
  <si>
    <t>2025-05-18 20:57:00,117608350.67785,-535575.916446155,32,1,182.4,5.7,-0.00315861749698222,0.32,5909.5</t>
  </si>
  <si>
    <t>2025-05-18 20:57:00,67824751.3362633,178661.254651295,0,0,0,0,0,0,21190</t>
  </si>
  <si>
    <t>2025-05-18 20:58:00,600,,,590,580,,592.5,,,,,600,580,,,589.92</t>
  </si>
  <si>
    <t>2025-05-18 20:58:00,,510,,517,500,,520,,,,,522,510,,0,516.18</t>
  </si>
  <si>
    <t>2025-05-18 20:58:00,6000,,5930,,5700,,5920,,,,,5930,5850,,,5909.5</t>
  </si>
  <si>
    <t>2025-05-18 20:58:00,21250,,21250,,19500,,21300,,,,,21250,20800,,,21190.5</t>
  </si>
  <si>
    <t>2025-05-18 20:58:00,1229462633.92042,-11468600173.8629,0,0,0,0,0,0,589.92</t>
  </si>
  <si>
    <t>2025-05-18 20:58:00,-595541074.413959,-3509586597.81374,0,0,0,0,0,0,516.18</t>
  </si>
  <si>
    <t>2025-05-18 20:58:00,117709867.399438,-535389.317123776,0,0,0,0,0,0,5909.5</t>
  </si>
  <si>
    <t>2025-05-18 20:58:00,67855992.0913858,179014.26502001,0,0,0,0,0,0,21190.5</t>
  </si>
  <si>
    <t>2025-05-18 20:59:00,600,,,590,580,,592.5,,,,,600,580,,,589.86</t>
  </si>
  <si>
    <t>2025-05-18 20:59:00,,510,,516,500,,520,,,,,522,510,,0,516.12</t>
  </si>
  <si>
    <t>2025-05-18 20:59:00,6000,,5930,,5700,,5920,,,,,5930,5850,,,5908.75</t>
  </si>
  <si>
    <t>2025-05-18 20:59:00,21250,,21250,,19500,,21300,,,,,21250,20800,,,21185.5</t>
  </si>
  <si>
    <t>2025-05-18 20:59:00,1186910259.8051,-11970134691.5456,0,0,0,0,0,0,589.86</t>
  </si>
  <si>
    <t>2025-05-18 20:59:00,-467389687.210901,-2639313800.97361,0,0,0,0,0,0,516.12</t>
  </si>
  <si>
    <t>2025-05-18 20:59:00,114003116.40901,-565487.816016339,482.5,28,899.185,39.15,-0.0757493233917722,3.64,5908.75</t>
  </si>
  <si>
    <t>2025-05-18 20:59:00,67562077.2636838,175032.746345598,0,0,0,0,0,0,21185.5</t>
  </si>
  <si>
    <t>2025-05-18 21:00:00,600,,,590,580,,592.5,,,,,600,580,,,589.68</t>
  </si>
  <si>
    <t>2025-05-18 21:00:00,,510,,516,500,,520,,,,,522,510,,0,515.94</t>
  </si>
  <si>
    <t>2025-05-18 21:00:00,6000,,5930,,5700,,5920,,,,,5930,5850,,,5907.25</t>
  </si>
  <si>
    <t>2025-05-18 21:00:00,21250,,21250,,19500,,21300,,,,,21250,20800,,,21178.5</t>
  </si>
  <si>
    <t>2025-05-18 21:00:00,1050525240.25366,-13683901614.227,0,0,0,0,0,0,589.68</t>
  </si>
  <si>
    <t>2025-05-18 21:00:00,-514015747.007615,-2813010608.67101,0,0,0,0,0,0,515.94</t>
  </si>
  <si>
    <t>2025-05-18 21:00:00,115427673.551494,-580607.444793266,2774.39166666666,48,26966.8814166666,399.49,-0.0110232666685377,12.29,5907.25</t>
  </si>
  <si>
    <t>2025-05-18 21:00:00,67141586.7123422,169401.827882072,0,0,0,0,0,0,21178.5</t>
  </si>
  <si>
    <t>2025-05-18 21:01:00,600,,,590,580,,592.5,,,,,600,580,,,589.73</t>
  </si>
  <si>
    <t>2025-05-18 21:01:00,,510,,516,500,,520,,,,,522,510,,0,516.05</t>
  </si>
  <si>
    <t>2025-05-18 21:01:00,6000,,5930,,5700,,5920,,,,,5930,5850,,,5907.75</t>
  </si>
  <si>
    <t>2025-05-18 21:01:00,21250,,21250,,19500,,21300,,,,,21250,20800,,,21183.25</t>
  </si>
  <si>
    <t>2025-05-18 21:01:00,1091433302.73609,-13130712095.8929,0,0,0,0,0,0,589.73</t>
  </si>
  <si>
    <t>2025-05-18 21:01:00,-485003659.954623,-2704444376.95051,0,0,0,0,0,0,516.05</t>
  </si>
  <si>
    <t>2025-05-18 21:01:00,115343962.056001,-536086.295262225,248.266666666667,9,1554.41466666667,48.43,-0.0192548258650255,2.33,5907.75</t>
  </si>
  <si>
    <t>2025-05-18 21:01:00,67423545.4699074,173233.742921622,0,0,0,0,0,0,21183.25</t>
  </si>
  <si>
    <t>2025-05-18 21:02:00,600,,,590,580,,592.5,,,,,600,580,,,589.78</t>
  </si>
  <si>
    <t>2025-05-18 21:02:00,,510,,516,500,,520,,,,,522,510,,0,516.13</t>
  </si>
  <si>
    <t>2025-05-18 21:02:00,6000,,5930,,5700,,5920,,,,,5930,5850,,,5908.25</t>
  </si>
  <si>
    <t>2025-05-18 21:02:00,21250,,21250,,19500,,21300,,,,,21250,20800,,,21186.25</t>
  </si>
  <si>
    <t>2025-05-18 21:02:00,1130442262.66804,-12634864524.2495,0,0,0,0,0,0,589.78</t>
  </si>
  <si>
    <t>2025-05-18 21:02:00,-464995201.309204,-2632252018.91277,0,0,0,0,0,0,516.13</t>
  </si>
  <si>
    <t>2025-05-18 21:02:00,115568862.370345,-523078.160748514,243.6,6,8111.88,199.8,0.0285764360236885,6,5908.25</t>
  </si>
  <si>
    <t>2025-05-18 21:02:00,67600980.7854151,175713.594030723,0,0,0,0,0,0,21186.25</t>
  </si>
  <si>
    <t>2025-05-18 21:03:00,600,,,590,580,,592.5,,,,,600,580,,,589.93</t>
  </si>
  <si>
    <t>2025-05-18 21:03:00,,510,,517,500,,520,,,,,522,510,,0,516.29</t>
  </si>
  <si>
    <t>2025-05-18 21:03:00,6000,,5930,,5700,,5920,,,,,5930,5850,,,5909.25</t>
  </si>
  <si>
    <t>2025-05-18 21:03:00,21250,,21250,,19500,,21300,,,,,21250,20800,,,21193</t>
  </si>
  <si>
    <t>2025-05-18 21:03:00,1236740253.39616,-11399747768.4992,0,0,0,0,0,0,589.93</t>
  </si>
  <si>
    <t>2025-05-18 21:03:00,-549574395.93058,-3303176999.76379,0,0,0,0,0,0,516.29</t>
  </si>
  <si>
    <t>2025-05-18 21:03:00,118324042.550953,-504727.141599723,84.4833333333333,4,253.1325,10.35,-0.00774457211003801,0.58,5909.25</t>
  </si>
  <si>
    <t>2025-05-18 21:03:00,67985501.7177801,181191.407790542,0,0,0,0,0,0,21193</t>
  </si>
  <si>
    <t>2025-05-18 21:05:00,600,,,590,580,,592.5,,,,,600,580,,,589.82</t>
  </si>
  <si>
    <t>2025-05-18 21:05:00,,510,,516,500,,520,,,,,522,510,,0,516.14</t>
  </si>
  <si>
    <t>2025-05-18 21:05:00,6000,,5930,,5700,,5920,,,,,5930,5850,,,5908.5</t>
  </si>
  <si>
    <t>2025-05-18 21:05:00,21250,,21250,,19500,,21300,,,,,21250,20800,,,21187</t>
  </si>
  <si>
    <t>2025-05-18 21:05:00,1160327664.03041,-12260459631.1226,0,0,0,0,0,0,589.82</t>
  </si>
  <si>
    <t>2025-05-18 21:05:00,-462611148.869555,-2624646814.42807,0,0,0,0,0,0,516.14</t>
  </si>
  <si>
    <t>2025-05-18 21:05:00,115439263.216641,-523886.372293462,103.833333333333,8,176.641666666667,7.7,-0.0130317133624701,0.57,5908.5</t>
  </si>
  <si>
    <t>2025-05-18 21:05:00,67644841.3348727,176294.178901642,0,0,0,0,0,0,21187</t>
  </si>
  <si>
    <t>2025-05-18 21:06:00,600,,,590,580,,592.5,,,,,600,580,,,589.83</t>
  </si>
  <si>
    <t>2025-05-18 21:06:00,,510,,516,500,,520,,,,,522,510,,0,516.15</t>
  </si>
  <si>
    <t>2025-05-18 21:06:00,6000,,5930,,5700,,5920,,,,,5930,5850,,,5908.75</t>
  </si>
  <si>
    <t>2025-05-18 21:06:00,21250,,21250,,19500,,21300,,,,,21250,20800,,,21187.25</t>
  </si>
  <si>
    <t>2025-05-18 21:06:00,1168410996.05568,-12162648970.035,0,0,0,0,0,0,589.83</t>
  </si>
  <si>
    <t>2025-05-18 21:06:00,-460342726.467647,-2616904539.19815,0,0,0,0,0,0,516.15</t>
  </si>
  <si>
    <t>2025-05-18 21:06:00,115744331.926093,-514805.628795419,418.583333333333,23,4741.075,132.9,0.0146214717811756,3.88,5908.75</t>
  </si>
  <si>
    <t>2025-05-18 21:06:00,67660405.5720527,176541.943353251,0,0,0,0,0,0,21187.25</t>
  </si>
  <si>
    <t>2025-05-18 21:07:00,600,,,590,580,,592.5,,,,,600,580,,,589.78</t>
  </si>
  <si>
    <t>2025-05-18 21:07:00,,510,,516,500,,520,,,,,522,510,,0,516.09</t>
  </si>
  <si>
    <t>2025-05-18 21:07:00,6000,,5930,,5700,,5920,,,,,5930,5850,,,5908.25</t>
  </si>
  <si>
    <t>2025-05-18 21:07:00,21250,,21250,,19500,,21300,,,,,21250,20800,,,21184.75</t>
  </si>
  <si>
    <t>2025-05-18 21:07:00,1130632142.90156,-12639818038.3367,0,0,0,0,0,0,589.78</t>
  </si>
  <si>
    <t>2025-05-18 21:07:00,-475066404.832032,-2670582309.61309,0,0,0,0,0,0,516.09</t>
  </si>
  <si>
    <t>2025-05-18 21:07:00,115789278.244276,-527464.614977189,148.808333333333,10,380.595916666665,12.98,-0.0214893415979021,1.11,5908.25</t>
  </si>
  <si>
    <t>2025-05-18 21:07:00,67514853.272351,174491.726449486,0,0,0,0,0,0,21184.75</t>
  </si>
  <si>
    <t>2025-05-18 21:08:00,600,,,590,580,,592.5,,,,,600,580,,,589.69</t>
  </si>
  <si>
    <t>2025-05-18 21:08:00,,510,,516,500,,520,,,,,522,510,,0,515.92</t>
  </si>
  <si>
    <t>2025-05-18 21:08:00,6000,,5930,,5700,,5920,,,,,5930,5850,,,5907.25</t>
  </si>
  <si>
    <t>2025-05-18 21:08:00,21250,,21250,,19500,,21300,,,,,21250,20800,,,21177.5</t>
  </si>
  <si>
    <t>2025-05-18 21:08:00,1059175218.25933,-13583292230.7038,0,0,0,0,0,0,589.69</t>
  </si>
  <si>
    <t>2025-05-18 21:08:00,-519621716.760905,-2837209998.89689,0,0,0,0,0,0,515.92</t>
  </si>
  <si>
    <t>2025-05-18 21:08:00,115207899.071311,-545262.555297838,366.407380952381,16,9683.04099761904,224.4,-0.0177808367496365,4.71,5907.25</t>
  </si>
  <si>
    <t>2025-05-18 21:08:00,67077998.5841026,168658.343330222,0,0,0,0,0,0,21177.5</t>
  </si>
  <si>
    <t>2025-05-18 21:09:00,600,,,590,580,,592.5,,,,,600,580,,,589.76</t>
  </si>
  <si>
    <t>2025-05-18 21:09:00,,510,,517,500,,520,,,,,522,510,,0,516.18</t>
  </si>
  <si>
    <t>2025-05-18 21:09:00,6000,,5930,,5700,,5920,,,,,5930,5800,,,5908</t>
  </si>
  <si>
    <t>2025-05-18 21:09:00,21250,,21250,,19500,,21300,,,,,21250,20800,,,21188.5</t>
  </si>
  <si>
    <t>2025-05-18 21:09:00,1115636243.54339,-12839799949.6324,0,0,0,0,0,0,589.76</t>
  </si>
  <si>
    <t>2025-05-18 21:09:00,-595553815.074721,-3514168609.25907,0,0,0,0,0,0,516.18</t>
  </si>
  <si>
    <t>2025-05-18 21:09:00,115687092.143343,-536779.491220807,67.2857142857147,2,649.307142857147,19.3,-0.00564429211028186,0.8,5908</t>
  </si>
  <si>
    <t>2025-05-18 21:09:00,67707309.1773636,177590.625909929,0,0,0,0,0,0,21188.5</t>
  </si>
  <si>
    <t>2025-05-18 21:10:00,600,,,590,580,,592.5,,,,,600,580,,,589.79</t>
  </si>
  <si>
    <t>2025-05-18 21:10:00,,510,,517,500,,520,,,,,522,510,,0,516.16</t>
  </si>
  <si>
    <t>2025-05-18 21:10:00,6000,,5930,,5700,,5920,,,,,5930,5800,,,5908.25</t>
  </si>
  <si>
    <t>2025-05-18 21:10:00,21250,,21250,,19500,,21300,,,,,21250,20800,,,21187.75</t>
  </si>
  <si>
    <t>2025-05-18 21:10:00,1138168206.79722,-12549039078.7452,0,0,0,0,0,0,589.79</t>
  </si>
  <si>
    <t>2025-05-18 21:10:00,-601962896.395988,-3541296270.6269,0,0,0,0,0,0,516.16</t>
  </si>
  <si>
    <t>2025-05-18 21:10:00,115439208.78613,-533360.838461063,0,0,0,0,0,0,5908.25</t>
  </si>
  <si>
    <t>2025-05-18 21:10:00,67675827.5283099,176961.545618588,0,0,0,0,0,0,21187.75</t>
  </si>
  <si>
    <t>2025-05-18 21:11:00,600,,,590,580,,592.5,,,,,600,580,,,589.8</t>
  </si>
  <si>
    <t>2025-05-18 21:11:00,,510,,516,500,,520,,,,,522,510,,0,516.12</t>
  </si>
  <si>
    <t>2025-05-18 21:11:00,6000,,5930,,5700,,5920,,,,,5930,5800,,,5908.25</t>
  </si>
  <si>
    <t>2025-05-18 21:11:00,21250,,21250,,19500,,21300,,,,,21250,20800,,,21186</t>
  </si>
  <si>
    <t>2025-05-18 21:11:00,1146397869.66271,-12447386929.294,0,0,0,0,0,0,589.8</t>
  </si>
  <si>
    <t>2025-05-18 21:11:00,-467751692.210613,-2645821425.3844,0,0,0,0,0,0,516.12</t>
  </si>
  <si>
    <t>2025-05-18 21:11:00,115439596.734464,-534428.741842673,86.7,5,455.61,18.35,-0.00470910638418191,0.67,5908.25</t>
  </si>
  <si>
    <t>2025-05-18 21:11:00,67572499.3386451,175567.54117462,0,0,0,0,0,0,21186</t>
  </si>
  <si>
    <t>2025-05-18 21:12:00,600,,,590,580,,592.5,,,,,600,580,,,589.73</t>
  </si>
  <si>
    <t>2025-05-18 21:12:00,,510,,516,500,,520,,,,,522,510,,0,516.01</t>
  </si>
  <si>
    <t>2025-05-18 21:12:00,6000,,5930,,5700,,5920,,,,,5930,5800,,,5907.5</t>
  </si>
  <si>
    <t>2025-05-18 21:12:00,21250,,21250,,19500,,21300,,,,,21250,20800,,,21181.5</t>
  </si>
  <si>
    <t>2025-05-18 21:12:00,1092121333.87678,-13149304685.9144,0,0,0,0,0,0,589.73</t>
  </si>
  <si>
    <t>2025-05-18 21:12:00,-495540042.566145,-2748248970.88222,0,0,0,0,0,0,516.01</t>
  </si>
  <si>
    <t>2025-05-18 21:12:00,115139470.776629,-544018.245631264,10.3333333333333,1,4.13333333333334,0.4,-0.00250642202413378,0.08,5907.5</t>
  </si>
  <si>
    <t>2025-05-18 21:12:00,67309506.1320723,171893.263210608,0,0,0,0,0,0,21181.5</t>
  </si>
  <si>
    <t>2025-05-18 21:13:00,600,,,590,580,,592.5,,,,,600,580,,,589.66</t>
  </si>
  <si>
    <t>2025-05-18 21:13:00,,510,,516,500,,520,,,,,522,510,,0,515.96</t>
  </si>
  <si>
    <t>2025-05-18 21:13:00,6000,,5930,,5700,,5920,,,,,5930,5800,,,5907</t>
  </si>
  <si>
    <t>2025-05-18 21:13:00,21250,,21250,,19500,,21300,,,,,21250,20800,,,21179.5</t>
  </si>
  <si>
    <t>2025-05-18 21:13:00,1034333867.47752,-13945188331.0996,0,0,0,0,0,0,589.66</t>
  </si>
  <si>
    <t>2025-05-18 21:13:00,-508937748.188758,-2799071309.03683,0,0,0,0,0,0,515.96</t>
  </si>
  <si>
    <t>2025-05-18 21:13:00,115281941.12575,-562085.785173191,611.149999999999,22,6211.511,167.79,-0.0497553903945177,6.77,5907</t>
  </si>
  <si>
    <t>2025-05-18 21:13:00,67185343.0328015,170324.847374068,0,0,0,0,0,0,21179.5</t>
  </si>
  <si>
    <t>2025-05-18 21:14:00,600,,,590,580,,592.5,,,,,600,580,,,589.66</t>
  </si>
  <si>
    <t>2025-05-18 21:14:00,,510,,516,500,,520,,,,,522,510,,0,515.98</t>
  </si>
  <si>
    <t>2025-05-18 21:14:00,6000,,5930,,5700,,5920,,,,,5930,5800,,,5907.25</t>
  </si>
  <si>
    <t>2025-05-18 21:14:00,21250,,21250,,19500,,21300,,,,,21250,20800,,,21180.5</t>
  </si>
  <si>
    <t>2025-05-18 21:14:00,1034408595.08567,-13948013906.7588,0,0,0,0,0,0,589.66</t>
  </si>
  <si>
    <t>2025-05-18 21:14:00,-503609938.70635,-2779290841.66811,0,0,0,0,0,0,515.98</t>
  </si>
  <si>
    <t>2025-05-18 21:14:00,115514431.492593,-557042.591884539,103,4,762.199999999999,29.6,0.00215805695356071,0.72,5907.25</t>
  </si>
  <si>
    <t>2025-05-18 21:14:00,67250285.4454757,171190.313327706,0,0,0,0,0,0,21180.5</t>
  </si>
  <si>
    <t>2025-05-18 21:15:00,600,,,590,580,,592.5,,,,,600,580,,,589.62</t>
  </si>
  <si>
    <t>2025-05-18 21:15:00,,510,,516,500,,520,,,,,522,510,,0,516.06</t>
  </si>
  <si>
    <t>2025-05-18 21:15:00,6000,,5930,,5700,,5920,,,,,5930,5800,,,5907.5</t>
  </si>
  <si>
    <t>2025-05-18 21:15:00,21250,,21250,,19500,,21300,,,,,21250,20800,,,21183.25</t>
  </si>
  <si>
    <t>2025-05-18 21:15:00,998852852.364006,-14465091399.0611,0,0,0,0,0,0,589.62</t>
  </si>
  <si>
    <t>2025-05-18 21:15:00,-482768322.314436,-2702494560.68135,0,0,0,0,0,0,516.06</t>
  </si>
  <si>
    <t>2025-05-18 21:15:00,115437421.549406,-551097.093396136,277.566666666667,7,8056.55933333336,146.1,0.0112174470396895,4.42,5907.5</t>
  </si>
  <si>
    <t>2025-05-18 21:15:00,67410753.162369,173432.786086691,0,0,0,0,0,0,21183.25</t>
  </si>
  <si>
    <t>2025-05-18 21:16:00,600,,,590,580,,592.5,,,,,600,580,,,589.73</t>
  </si>
  <si>
    <t>2025-05-18 21:16:00,,510,,516,500,,520,,,,,522,510,,0,516.09</t>
  </si>
  <si>
    <t>2025-05-18 21:16:00,6000,,5930,,5700,,5920,,,,,5930,5800,,,5907.75</t>
  </si>
  <si>
    <t>2025-05-18 21:16:00,21250,,21250,,19500,,21300,,,,,21250,20800,,,21184.75</t>
  </si>
  <si>
    <t>2025-05-18 21:16:00,1092598756.66524,-13156908425.337,0,0,0,0,0,0,589.73</t>
  </si>
  <si>
    <t>2025-05-18 21:16:00,-475421495.94876,-2675866128.63099,0,0,0,0,0,0,516.09</t>
  </si>
  <si>
    <t>2025-05-18 21:16:00,115640539.721242,-553670.734843826,382.341666666668,13,1308.72808333333,34.12,-0.0194510125717587,1.84,5907.75</t>
  </si>
  <si>
    <t>2025-05-18 21:16:00,67503928.1688785,174623.021389862,0,0,0,0,0,0,21184.75</t>
  </si>
  <si>
    <t>2025-05-18 21:17:00,600,,,590,580,,592.5,,,,,600,580,,,589.84</t>
  </si>
  <si>
    <t>2025-05-18 21:17:00,,510,,517,500,,520,,,,,522,510,,0,516.2</t>
  </si>
  <si>
    <t>2025-05-18 21:17:00,6000,,5930,,5700,,5920,,,,,5930,5800,,,5908.75</t>
  </si>
  <si>
    <t>2025-05-18 21:17:00,21250,,21250,,19500,,21300,,,,,21250,20800,,,21189</t>
  </si>
  <si>
    <t>2025-05-18 21:17:00,1175266728.21421,-12107984393.6323,0,0,0,0,0,0,589.84</t>
  </si>
  <si>
    <t>2025-05-18 21:17:00,-587300933.039123,-3477250543.13862,0,0,0,0,0,0,516.2</t>
  </si>
  <si>
    <t>2025-05-18 21:17:00,115365933.552892,-525082.923892271,486.950000000001,10,17204.4696666667,314.28,0.0363454980640109,8.45,5908.75</t>
  </si>
  <si>
    <t>2025-05-18 21:17:00,67763211.8307033,178114.842894226,0,0,0,0,0,0,21189</t>
  </si>
  <si>
    <t>2025-05-18 21:18:00,600,,,590,580,,592.5,,,,,600,580,,,589.78</t>
  </si>
  <si>
    <t>2025-05-18 21:18:00,,510,,516,500,,520,,,,,522,510,,0,516.14</t>
  </si>
  <si>
    <t>2025-05-18 21:18:00,6000,,5930,,5700,,5920,,,,,5930,5800,,,5908.25</t>
  </si>
  <si>
    <t>2025-05-18 21:18:00,21250,,21250,,19500,,21300,,,,,21250,20800,,,21186.75</t>
  </si>
  <si>
    <t>2025-05-18 21:18:00,1131470771.72646,-12657778565.438,0,0,0,0,0,0,589.78</t>
  </si>
  <si>
    <t>2025-05-18 21:18:00,-463107001.830027,-2632602766.738,0,0,0,0,0,0,516.14</t>
  </si>
  <si>
    <t>2025-05-18 21:18:00,115186163.124118,-532868.095190411,123.92,3,2896.2632,57.56,-0.00137811632571685,1.56,5908.25</t>
  </si>
  <si>
    <t>2025-05-18 21:18:00,67632518.034977,176264.463518566,0,0,0,0,0,0,21186.75</t>
  </si>
  <si>
    <t>2025-05-18 21:20:00,600,,,590,580,,592.5,,,,,600,580,,,589.79</t>
  </si>
  <si>
    <t>2025-05-18 21:20:00,,510,,516,500,,520,,,,,522,510,,0,516.12</t>
  </si>
  <si>
    <t>2025-05-18 21:20:00,6000,,5930,,5700,,5920,,,,,5930,5800,,,5908</t>
  </si>
  <si>
    <t>2025-05-18 21:20:00,21250,,21250,,19500,,21300,,,,,21250,20800,,,21185.75</t>
  </si>
  <si>
    <t>2025-05-18 21:20:00,1139440007.12518,-12559569566.6694,0,0,0,0,0,0,589.79</t>
  </si>
  <si>
    <t>2025-05-18 21:20:00,-469052247.457149,-2656112059.13051,0,0,0,0,0,0,516.12</t>
  </si>
  <si>
    <t>2025-05-18 21:20:00,115385935.206829,-532066.268984658,418.566666666667,12,10361.6293333333,235.7,0.0184955566941861,6.19,5908</t>
  </si>
  <si>
    <t>2025-05-18 21:20:00,67565174.7590874,175500.845804055,0,0,0,0,0,0,21185.75</t>
  </si>
  <si>
    <t>2025-05-18 21:21:00,600,,,590,580,,592.5,,,,,600,580,,,589.87</t>
  </si>
  <si>
    <t>2025-05-18 21:21:00,,510,,516,500,,520,,,,,522,510,,0,516.15</t>
  </si>
  <si>
    <t>2025-05-18 21:21:00,6000,,5930,,5700,,5920,,,,,5930,5800,,,5909</t>
  </si>
  <si>
    <t>2025-05-18 21:21:00,21250,,21250,,19500,,21300,,,,,21250,20800,,,21186.75</t>
  </si>
  <si>
    <t>2025-05-18 21:21:00,1195644713.72005,-11922611743.486,0,0,0,0,0,0,589.87</t>
  </si>
  <si>
    <t>2025-05-18 21:21:00,-460728181.556536,-2624976932.43125,0,0,0,0,0,0,516.15</t>
  </si>
  <si>
    <t>2025-05-18 21:21:00,119241990.530568,-513768.423189531,45.7,2,14.546,0.63,-0.00446588818530789,0.13,5909</t>
  </si>
  <si>
    <t>2025-05-18 21:21:00,67641600.6704443,176359.925362115,0,0,0,0,0,0,21186.75</t>
  </si>
  <si>
    <t>2025-05-18 21:22:00,600,,,590,580,,592.5,,,,,600,580,,,590.05</t>
  </si>
  <si>
    <t>2025-05-18 21:22:00,,510,,517,500,,520,,,,,522,510,,0,516.36</t>
  </si>
  <si>
    <t>2025-05-18 21:22:00,6000,,5930,,5700,,5920,,,,,5930,5800,,,5911.25</t>
  </si>
  <si>
    <t>2025-05-18 21:22:00,21250,,21250,,19500,,21300,,,,,21250,20800,,,21196.25</t>
  </si>
  <si>
    <t>2025-05-18 21:22:00,1316824169.53929,-10560620365.4798,0,0,0,0,0,0,590.05</t>
  </si>
  <si>
    <t>2025-05-18 21:22:00,-522667323.403708,-3183563566.91628,0,0,0,0,0,0,516.36</t>
  </si>
  <si>
    <t>2025-05-18 21:22:00,113918815.086047,-484721.969395813,570.996666666667,22,6770.76319999999,177.47,-0.0326073901994813,6.16,5911.25</t>
  </si>
  <si>
    <t>2025-05-18 21:22:00,68210947.1289265,184046.254079061,0,0,0,0,0,0,21196.25</t>
  </si>
  <si>
    <t>2025-05-18 21:23:00,600,,,590,580,,592.5,,,,,600,580,,,590.05</t>
  </si>
  <si>
    <t>2025-05-18 21:23:00,,510,,517,500,,520,,,,,522,510,,0,516.32</t>
  </si>
  <si>
    <t>2025-05-18 21:23:00,6000,,5930,,5700,,5920,,,,,5930,5800,,,5911</t>
  </si>
  <si>
    <t>2025-05-18 21:23:00,21250,,21250,,19500,,21300,,,,,21250,20800,,,21193.75</t>
  </si>
  <si>
    <t>2025-05-18 21:23:00,1317016253.54197,-10558498999.9971,0,0,0,0,0,0,590.05</t>
  </si>
  <si>
    <t>2025-05-18 21:23:00,-538006818.443608,-3255947647.95769,0,0,0,0,0,0,516.32</t>
  </si>
  <si>
    <t>2025-05-18 21:23:00,113810897.298959,-497848.865735876,333.6,18,1064.34833333333,28.62,-0.0393359622708441,1.93,5911</t>
  </si>
  <si>
    <t>2025-05-18 21:23:00,68070479.558122,182020.477806697,0,0,0,0,0,0,21193.75</t>
  </si>
  <si>
    <t>2025-05-18 21:24:00,600,,,590,580,,592.5,,,,,600,580,,,590.1</t>
  </si>
  <si>
    <t>2025-05-18 21:24:00,,510,,517,500,,520,,,,,522,510,,0,516.37</t>
  </si>
  <si>
    <t>2025-05-18 21:24:00,6000,,5930,,5700,,5920,,,,,5930,5800,,,5911.75</t>
  </si>
  <si>
    <t>2025-05-18 21:24:00,21250,,21250,,19500,,21300,,,,,21250,20800,,,21196.25</t>
  </si>
  <si>
    <t>2025-05-18 21:24:00,1348941566.38962,-10231955894.8455,0,0,0,0,0,0,590.1</t>
  </si>
  <si>
    <t>2025-05-18 21:24:00,-518861587.188828,-3166941230.85747,0,0,0,0,0,0,516.37</t>
  </si>
  <si>
    <t>2025-05-18 21:24:00,113936510.575279,-497027.05277306,314.383333333333,25,856.895666666667,31.29,-0.0459985821266153,1.98,5911.75</t>
  </si>
  <si>
    <t>2025-05-18 21:24:00,68221943.5970108,184096.943206557,0,0,0,0,0,0,21196.25</t>
  </si>
  <si>
    <t>2025-05-18 21:38:00,600,,,591,580,,592.5,,,,,600,580,,,590.21</t>
  </si>
  <si>
    <t>2025-05-18 21:38:00,,510,,517,500,,520,,,,,522,510,,0,516.41</t>
  </si>
  <si>
    <t>2025-05-18 21:38:00,6000,,5930,,5700,,5920,,,,,5930,5800,,,5912.25</t>
  </si>
  <si>
    <t>2025-05-18 21:38:00,21250,,21250,,19500,,21300,,,,,21250,20800,,,21197</t>
  </si>
  <si>
    <t>2025-05-18 21:38:00,1320931258.82532,-14875999078.0226,0,0,0,0,0,0,590.21</t>
  </si>
  <si>
    <t>2025-05-18 21:38:00,-505088203.585084,-3110444436.9965,0,0,0,0,0,0,516.41</t>
  </si>
  <si>
    <t>2025-05-18 21:38:00,114235240.742969,-516592.425480589,3952.27166666667,189,49528.5872833333,1238.39,-0.166878365901506,45.23,5912.25</t>
  </si>
  <si>
    <t>2025-05-18 21:38:00,68258700.5387086,184805.431127963,0,0,0,0,0,0,21197</t>
  </si>
  <si>
    <t>2025-05-18 21:39:00,600,,,590,580,,592.5,,,,,600,580,,,590.15</t>
  </si>
  <si>
    <t>2025-05-18 21:39:00,,510,,517,500,,520,,,,,522,510,,0,516.42</t>
  </si>
  <si>
    <t>2025-05-18 21:39:00,6000,,5930,,5700,,5920,,,,,5930,5800,,,5912</t>
  </si>
  <si>
    <t>2025-05-18 21:39:00,21250,,21250,,19500,,21300,,,,,21250,20800,,,21198</t>
  </si>
  <si>
    <t>2025-05-18 21:39:00,1381041802.70232,-9945724786.9909,0,0,0,0,0,0,590.15</t>
  </si>
  <si>
    <t>2025-05-18 21:39:00,-501476456.766258,-3095057826.27019,0,0,0,0,0,0,516.42</t>
  </si>
  <si>
    <t>2025-05-18 21:39:00,114031743.110019,-542280.254268527,548.566666666668,25,1928.481,49.41,-0.0479777109843019,3,5912</t>
  </si>
  <si>
    <t>2025-05-18 21:39:00,68306308.0728493,185617.031038746,0,0,0,0,0,0,21198</t>
  </si>
  <si>
    <t>2025-05-18 21:40:00,600,,,590,580,,592.5,,,,,600,580,,,590.09</t>
  </si>
  <si>
    <t>2025-05-18 21:40:00,,510,,517,500,,520,,,,,522,510,,0,516.35</t>
  </si>
  <si>
    <t>2025-05-18 21:40:00,6000,,5930,,5700,,5920,,,,,5930,5800,,,5912</t>
  </si>
  <si>
    <t>2025-05-18 21:40:00,21250,,21250,,19500,,21300,,,,,21250,20800,,,21195.25</t>
  </si>
  <si>
    <t>2025-05-18 21:40:00,1343657235.69806,-10326614069.4709,0,0,0,0,0,0,590.09</t>
  </si>
  <si>
    <t>2025-05-18 21:40:00,-524339845.549768,-3195082749.40539,0,0,0,0,0,0,516.35</t>
  </si>
  <si>
    <t>2025-05-18 21:40:00,114248423.370745,-545499.160098078,346.766666666667,16,785.009666666666,19.21,-0.0285453900646181,1.17,5912</t>
  </si>
  <si>
    <t>2025-05-18 21:40:00,68162724.9208136,183377.307952737,0,0,0,0,0,0,21195.25</t>
  </si>
  <si>
    <t>2025-05-18 21:41:00,600,,,590,580,,592.5,,,,,600,580,,,590.05</t>
  </si>
  <si>
    <t>2025-05-18 21:41:00,,510,,517,500,,520,,,,,522,510,,0,516.3</t>
  </si>
  <si>
    <t>2025-05-18 21:41:00,6000,,5930,,5700,,5920,,,,,5930,5800,,,5911</t>
  </si>
  <si>
    <t>2025-05-18 21:41:00,21250,,21250,,19500,,21300,,,,,21250,20800,,,21193</t>
  </si>
  <si>
    <t>2025-05-18 21:41:00,1318293949.74024,-10596583379.9978,0,0,0,0,0,0,590.05</t>
  </si>
  <si>
    <t>2025-05-18 21:41:00,-546295529.666336,-3303377817.59465,0,0,0,0,0,0,516.3</t>
  </si>
  <si>
    <t>2025-05-18 21:41:00,114235216.658864,-584334.425409843,311.6,26,457.114,20.17,-0.0566727712366875,1.91,5911</t>
  </si>
  <si>
    <t>2025-05-18 21:41:00,68023536.172355,181536.160660886,0,0,0,0,0,0,21193</t>
  </si>
  <si>
    <t>2025-05-18 21:42:00,600,,,590,580,,592.5,,,,,600,580,,,590.36</t>
  </si>
  <si>
    <t>2025-05-18 21:42:00,,510,,517,500,,520,,,,,522,510,,0,516.57</t>
  </si>
  <si>
    <t>2025-05-18 21:42:00,6000,,5930,,5700,,5920,,,,,5930,5800,,,5914.25</t>
  </si>
  <si>
    <t>2025-05-18 21:42:00,21250,,21250,,19500,,21300,,,,,21250,20800,,,21204.75</t>
  </si>
  <si>
    <t>2025-05-18 21:42:00,1427827462.43168,-12979936699.994,0,0,0,0,0,0,590.36</t>
  </si>
  <si>
    <t>2025-05-18 21:42:00,-453535471.358385,-2885224182.96776,0,0,0,0,0,0,516.57</t>
  </si>
  <si>
    <t>2025-05-18 21:42:00,90900963.1446394,-500822.41321813,242.911666666667,11,4154.55245,112.19,0.00180904914472473,3.4,5914.25</t>
  </si>
  <si>
    <t>2025-05-18 21:42:00,68718806.3251453,191117.381240572,0,0,0,0,0,0,21204.75</t>
  </si>
  <si>
    <t>2025-05-18 21:44:00,600,,,591,580,,592.5,,,,,600,580,,,590.18</t>
  </si>
  <si>
    <t>2025-05-18 21:44:00,,510,,517,500,,520,,,,,522,510,,0,516.39</t>
  </si>
  <si>
    <t>2025-05-18 21:44:00,6000,,5930,,5700,,5920,,,,,5930,5800,,,5912.75</t>
  </si>
  <si>
    <t>2025-05-18 21:44:00,21250,,21250,,19500,,21300,,,,,21250,20800,,,21195.5</t>
  </si>
  <si>
    <t>2025-05-18 21:44:00,1313648234.37512,-14797313164.6541,0,0,0,0,0,0,590.18</t>
  </si>
  <si>
    <t>2025-05-18 21:44:00,-513613066.017128,-3148332550.64198,0,0,0,0,0,0,516.39</t>
  </si>
  <si>
    <t>2025-05-18 21:44:00,90826305.126973,-543404.152276966,14,1,5.60000000000001,0.4,-0.00244276862706324,0.07,5912.75</t>
  </si>
  <si>
    <t>2025-05-18 21:44:00,68189139.5068713,183672.210162196,0,0,0,0,0,0,21195.5</t>
  </si>
  <si>
    <t>2025-05-18 21:45:00,600,,,590,580,,592.5,,,,,600,580,,,590.05</t>
  </si>
  <si>
    <t>2025-05-18 21:45:00,,510,,517,500,,520,,,,,522,510,,0,516.25</t>
  </si>
  <si>
    <t>2025-05-18 21:45:00,6000,,5930,,5700,,5920,,,,,5930,5800,,,5910.75</t>
  </si>
  <si>
    <t>2025-05-18 21:45:00,21250,,21250,,19500,,21300,,,,,21250,20800,,,21189</t>
  </si>
  <si>
    <t>2025-05-18 21:45:00,1318533166.02322,-10602472719.0808,0,0,0,0,0,0,590.05</t>
  </si>
  <si>
    <t>2025-05-18 21:45:00,-565772832.667167,-3383452168.24634,0,0,0,0,0,0,516.25</t>
  </si>
  <si>
    <t>2025-05-18 21:45:00,114484414.702808,-591837.828617728,31.75,1,638.175000000001,20.1,0.00447163276967996,1,5910.75</t>
  </si>
  <si>
    <t>2025-05-18 21:45:00,67798286.1713875,178389.530932452,0,0,0,0,0,0,21189</t>
  </si>
  <si>
    <t>2025-05-18 21:46:00,600,,,590,580,,592.5,,,,,600,580,,,589.93</t>
  </si>
  <si>
    <t>2025-05-18 21:46:00,,510,,516,500,,520,,,,,522,510,,0,516.15</t>
  </si>
  <si>
    <t>2025-05-18 21:46:00,6000,,5930,,5700,,5920,,,,,5930,5800,,,5910</t>
  </si>
  <si>
    <t>2025-05-18 21:46:00,21250,,21250,,19500,,21300,,,,,21250,20800,,,21187</t>
  </si>
  <si>
    <t>2025-05-18 21:46:00,1239028049.49707,-11480658597.9557,0,0,0,0,0,0,589.93</t>
  </si>
  <si>
    <t>2025-05-18 21:46:00,-461600092.611475,-2640159334.91089,0,0,0,0,0,0,516.15</t>
  </si>
  <si>
    <t>2025-05-18 21:46:00,114637210.031916,-620956.280633176,680.033333333334,27,5270.47166666665,96.35,-0.0489370244334043,4.65,5910</t>
  </si>
  <si>
    <t>2025-05-18 21:46:00,67673212.3883825,176776.643188952,0,0,0,0,0,0,21187</t>
  </si>
  <si>
    <t>2025-05-18 21:47:00,600,,,590,580,,592.5,,,,,600,580,,,589.83</t>
  </si>
  <si>
    <t>2025-05-18 21:47:00,,510,,516,500,,520,,,,,522,510,,0,516.06</t>
  </si>
  <si>
    <t>2025-05-18 21:47:00,6000,,5930,,5700,,5920,,,,,5930,5800,,,5908.75</t>
  </si>
  <si>
    <t>2025-05-18 21:47:00,21250,,21250,,19500,,21300,,,,,21250,20800,,,21183.5</t>
  </si>
  <si>
    <t>2025-05-18 21:47:00,1170154123.12928,-12243644192.6318,0,0,0,0,0,0,589.83</t>
  </si>
  <si>
    <t>2025-05-18 21:47:00,-479491851.475382,-2698277499.63027,0,0,0,0,0,0,516.06</t>
  </si>
  <si>
    <t>2025-05-18 21:47:00,118244686.514426,-649326.973433762,347.733333333333,11,1502.43766666667,32.63,-0.0276358757894,1.98,5908.75</t>
  </si>
  <si>
    <t>2025-05-18 21:47:00,67456866.1216818,173912.512528719,0,0,0,0,0,0,21183.5</t>
  </si>
  <si>
    <t>2025-05-18 21:48:00,600,,,590,580,,592.5,,,,,600,580,,,589.82</t>
  </si>
  <si>
    <t>2025-05-18 21:48:00,,510,,516,500,,520,,,,,522,510,,0,516.08</t>
  </si>
  <si>
    <t>2025-05-18 21:48:00,6000,,5930,,5700,,5920,,,,,5930,5800,,,5908.5</t>
  </si>
  <si>
    <t>2025-05-18 21:48:00,21250,,21250,,19500,,21300,,,,,21250,20800,,,21184.25</t>
  </si>
  <si>
    <t>2025-05-18 21:48:00,1163098053.28878,-12332181643.5767,0,0,0,0,0,0,589.82</t>
  </si>
  <si>
    <t>2025-05-18 21:48:00,-478797258.530981,-2702927560.54494,0,0,0,0,0,0,516.08</t>
  </si>
  <si>
    <t>2025-05-18 21:48:00,118460609.77107,-658401.345473118,367.533333333334,9,1993.339,39.99,-0.0159211020589307,1.82,5908.5</t>
  </si>
  <si>
    <t>2025-05-18 21:48:00,67482741.8977433,174529.425577472,0,0,0,0,0,0,21184.25</t>
  </si>
  <si>
    <t>2025-05-18 21:49:00,600,,,590,580,,592.5,,,,,600,580,,,589.91</t>
  </si>
  <si>
    <t>2025-05-18 21:49:00,,510,,517,500,,520,,,,,522,510,,0,516.16</t>
  </si>
  <si>
    <t>2025-05-18 21:49:00,6000,,5930,,5700,,5920,,,,,5930,5800,,,5909.25</t>
  </si>
  <si>
    <t>2025-05-18 21:49:00,21250,,21250,,19500,,21300,,,,,21250,20800,,,21188</t>
  </si>
  <si>
    <t>2025-05-18 21:49:00,1221739864.6667,-11713169037.2062,0,0,0,0,0,0,589.91</t>
  </si>
  <si>
    <t>2025-05-18 21:49:00,-600999261.069166,-3554445338.65322,0,0,0,0,0,0,516.16</t>
  </si>
  <si>
    <t>2025-05-18 21:49:00,117484685.635591,-650797.381478961,219.833333333333,7,610.893333333334,17.6,-0.0212333146591627,1.38,5909.25</t>
  </si>
  <si>
    <t>2025-05-18 21:49:00,67705215.8538578,177605.659392191,0,0,0,0,0,0,21188</t>
  </si>
  <si>
    <t>2025-05-18 21:50:00,600,,,590,580,,592.5,,,,,600,580,,,589.77</t>
  </si>
  <si>
    <t>2025-05-18 21:50:00,,510,,516,500,,520,,,,,522,510,,0,516</t>
  </si>
  <si>
    <t>2025-05-18 21:50:00,6000,,5930,,5700,,5920,,,,,5930,5800,,,5908.25</t>
  </si>
  <si>
    <t>2025-05-18 21:50:00,21250,,21250,,19500,,21300,,,,,21250,20800,,,21180.5</t>
  </si>
  <si>
    <t>2025-05-18 21:50:00,1125379294.78023,-12812501003.867,0,0,0,0,0,0,589.77</t>
  </si>
  <si>
    <t>2025-05-18 21:50:00,-499440749.783157,-2780230107.40234,0,0,0,0,0,0,516</t>
  </si>
  <si>
    <t>2025-05-18 21:50:00,116122205.60321,-680215.264530223,1001.83333333333,23,13310.0303333333,221.67,-0.0267450730671303,7.28,5908.25</t>
  </si>
  <si>
    <t>2025-05-18 21:50:00,67274969.7937719,171519.024394121,0,0,0,0,0,0,21180.5</t>
  </si>
  <si>
    <t>2025-05-18 21:51:00,600,,,590,580,,592.5,,,,,600,580,,,589.77</t>
  </si>
  <si>
    <t>2025-05-18 21:51:00,,510,,516,500,,520,,,,,522,510,,0,516.01</t>
  </si>
  <si>
    <t>2025-05-18 21:51:00,6000,,5930,,5700,,5920,,,,,5930,5800,,,5908.25</t>
  </si>
  <si>
    <t>2025-05-18 21:51:00,21250,,21250,,19500,,21300,,,,,21250,20800,,,21181.5</t>
  </si>
  <si>
    <t>2025-05-18 21:51:00,1125291287.64718,-12816043637.2748,0,0,0,0,0,0,589.77</t>
  </si>
  <si>
    <t>2025-05-18 21:51:00,-496858303.625874,-2770670208.90212,0,0,0,0,0,0,516.01</t>
  </si>
  <si>
    <t>2025-05-18 21:51:00,114087144.209811,-679119.032184803,258.800000000001,4,9221.61600000003,81.18,0.00596822015318755,2.1,5908.25</t>
  </si>
  <si>
    <t>2025-05-18 21:51:00,67329619.6292444,172371.381073533,0,0,0,0,0,0,21181.5</t>
  </si>
  <si>
    <t>2025-05-18 21:52:00,600,,,590,580,,592.5,,,,,600,580,,,589.72</t>
  </si>
  <si>
    <t>2025-05-18 21:52:00,,510,,516,500,,520,,,,,522,510,,0,515.95</t>
  </si>
  <si>
    <t>2025-05-18 21:52:00,6000,,5930,,5700,,5920,,,,,5930,5800,,,5907.75</t>
  </si>
  <si>
    <t>2025-05-18 21:52:00,21250,,21250,,19500,,21300,,,,,21250,20800,,,21179.75</t>
  </si>
  <si>
    <t>2025-05-18 21:52:00,1086218667.7041,-13333028116.4518,0,0,0,0,0,0,589.72</t>
  </si>
  <si>
    <t>2025-05-18 21:52:00,-512852568.762237,-2831411291.90011,0,0,0,0,0,0,515.95</t>
  </si>
  <si>
    <t>2025-05-18 21:52:00,115916405.592127,-686148.163250963,177.111111111111,4,4187.05377777779,87.12,0.000189121554283017,2.41,5907.75</t>
  </si>
  <si>
    <t>2025-05-18 21:52:00,67217571.2286134,170978.460231436,0,0,0,0,0,0,21179.75</t>
  </si>
  <si>
    <t>2025-05-18 21:53:00,600,,,590,580,,592.5,,,,,600,580,,,589.73</t>
  </si>
  <si>
    <t>2025-05-18 21:53:00,,510,,516,500,,520,,,,,522,510,,0,516.01</t>
  </si>
  <si>
    <t>2025-05-18 21:53:00,6000,,5930,,5700,,5920,,,,,5930,5800,,,5907.5</t>
  </si>
  <si>
    <t>2025-05-18 21:53:00,21250,,21250,,19500,,21300,,,,,21250,20800,,,21181</t>
  </si>
  <si>
    <t>2025-05-18 21:53:00,1094466131.63681,-13224943415.5453,0,0,0,0,0,0,589.73</t>
  </si>
  <si>
    <t>2025-05-18 21:53:00,-496885119.748195,-2771672266.87138,0,0,0,0,0,0,516.01</t>
  </si>
  <si>
    <t>2025-05-18 21:53:00,115803369.401167,-690476.741667365,7.33333333333333,1,11.7333333333333,1.6,0.000284569972938289,0.04,5907.5</t>
  </si>
  <si>
    <t>2025-05-18 21:53:00,67284947.24157,171987.637312959,0,0,0,0,0,0,21181</t>
  </si>
  <si>
    <t>2025-05-18 21:54:00,600,,,590,580,,592.5,,,,,600,580,,,589.73</t>
  </si>
  <si>
    <t>2025-05-18 21:54:00,,510,,516,500,,520,,,,,522,510,,0,516.03</t>
  </si>
  <si>
    <t>2025-05-18 21:54:00,6000,,5930,,5700,,5920,,,,,5930,5800,,,5907.25</t>
  </si>
  <si>
    <t>2025-05-18 21:54:00,21250,,21250,,19500,,21300,,,,,21250,20800,,,21182.5</t>
  </si>
  <si>
    <t>2025-05-18 21:54:00,1085996818.56608,-13424171120.6081,0,0,0,0,0,0,589.73</t>
  </si>
  <si>
    <t>2025-05-18 21:54:00,-490511519.328428,-2748952156.61812,0,0,0,0,0,0,516.03</t>
  </si>
  <si>
    <t>2025-05-18 21:54:00,115636353.149208,-693233.660561706,106.383333333334,3,2310.20950000001,35.19,0.00223512202859846,1.14,5907.25</t>
  </si>
  <si>
    <t>2025-05-18 21:54:00,67362198.6329336,173207.809959729,0,0,0,0,0,0,21182.5</t>
  </si>
  <si>
    <t>2025-05-18 21:55:00,600,,,590,580,,592.5,,,,,600,580,,,589.7</t>
  </si>
  <si>
    <t>2025-05-18 21:55:00,,510,,516,500,,520,,,,,522,510,,0,516.02</t>
  </si>
  <si>
    <t>2025-05-18 21:55:00,6000,,5930,,5700,,5920,,,,,5930,5800,,,5907.5</t>
  </si>
  <si>
    <t>2025-05-18 21:55:00,21250,,21250,,19500,,21300,,,,,21250,20800,,,21181.5</t>
  </si>
  <si>
    <t>2025-05-18 21:55:00,1070029094.78613,-13563807416.5021,0,0,0,0,0,0,589.7</t>
  </si>
  <si>
    <t>2025-05-18 21:55:00,-494434964.247294,-2763268971.51249,0,0,0,0,0,0,516.02</t>
  </si>
  <si>
    <t>2025-05-18 21:55:00,115868470.50089,-690229.485464878,51,1,377.4,7.4,0.000554480503108699,0.18,5907.5</t>
  </si>
  <si>
    <t>2025-05-18 21:55:00,67316656.9642726,172384.269109926,0,0,0,0,0,0,21181.5</t>
  </si>
  <si>
    <t>2025-05-18 21:56:00,600,,,590,580,,592.5,,,,,600,580,,,589.6</t>
  </si>
  <si>
    <t>2025-05-18 21:56:00,,510,,516,500,,520,,,,,522,510,,0,515.97</t>
  </si>
  <si>
    <t>2025-05-18 21:56:00,6000,,5930,,5700,,5920,,,,,5930,5800,,,5906.75</t>
  </si>
  <si>
    <t>2025-05-18 21:56:00,21250,,21250,,19500,,21300,,,,,21250,20800,,,21179.5</t>
  </si>
  <si>
    <t>2025-05-18 21:56:00,982928054.282145,-14810061911.2098,0,0,0,0,0,0,589.6</t>
  </si>
  <si>
    <t>2025-05-18 21:56:00,-510290986.894707,-2822336486.56479,0,0,0,0,0,0,515.97</t>
  </si>
  <si>
    <t>2025-05-18 21:56:00,113966744.491182,-702965.673871057,599.966666666669,17,24448.7090000002,405.91,0.000138187354086221,6.67,5906.75</t>
  </si>
  <si>
    <t>2025-05-18 21:56:00,67183882.2353737,170812.265838426,0,0,0,0,0,0,21179.5</t>
  </si>
  <si>
    <t>2025-05-18 21:57:00,600,,,590,580,,592.5,,,,,600,580,,,589.62</t>
  </si>
  <si>
    <t>2025-05-18 21:57:00,,510,,516,500,,520,,,,,522,510,,0,515.92</t>
  </si>
  <si>
    <t>2025-05-18 21:57:00,6000,,5930,,5700,,5910,,,,,5930,5800,,,5906.5</t>
  </si>
  <si>
    <t>2025-05-18 21:57:00,21250,,21250,,19500,,21300,,,,,21250,20800,,,21177</t>
  </si>
  <si>
    <t>2025-05-18 21:57:00,1001314760.35992,-14537208618.0287,0,0,0,0,0,0,589.62</t>
  </si>
  <si>
    <t>2025-05-18 21:57:00,-521198811.945064,-2865468011.55735,0,0,0,0,0,0,515.92</t>
  </si>
  <si>
    <t>2025-05-18 21:57:00,115136465.514459,-697933.479764233,414.016666666666,7,14272.0371666666,178.43,0.0145523851078245,4.47,5906.5</t>
  </si>
  <si>
    <t>2025-05-18 21:57:00,67037643.1632158,168835.722147738,0,0,0,0,0,0,21177</t>
  </si>
  <si>
    <t>2025-05-18 21:58:00,600,,,590,580,,592.5,,,,,600,580,,,589.61</t>
  </si>
  <si>
    <t>2025-05-18 21:58:00,,510,,516,500,,520,,,,,522,510,,0,515.91</t>
  </si>
  <si>
    <t>2025-05-18 21:58:00,6000,,5930,,5700,,5910,,,,,5930,5800,,,5906.25</t>
  </si>
  <si>
    <t>2025-05-18 21:58:00,21250,,21250,,19500,,21300,,,,,21250,20800,,,21176.75</t>
  </si>
  <si>
    <t>2025-05-18 21:58:00,992207077.574368,-14673726480.3752,0,0,0,0,0,0,589.61</t>
  </si>
  <si>
    <t>2025-05-18 21:58:00,-522762426.055664,-2872325107.48374,0,0,0,0,0,0,515.91</t>
  </si>
  <si>
    <t>2025-05-18 21:58:00,114974333.35496,-715245.517383276,1445.99444444444,45,23726.835611111,562.18,-0.0491552127822654,12.76,5906.25</t>
  </si>
  <si>
    <t>2025-05-18 21:58:00,67021761.1279345,168606.54977737,0,0,0,0,0,0,21176.75</t>
  </si>
  <si>
    <t>2025-05-18 21:59:00,600,,,590,580,,592.5,,,,,600,580,,,589.54</t>
  </si>
  <si>
    <t>2025-05-18 21:59:00,,510,,516,500,,520,,,,,522,510,,0,515.85</t>
  </si>
  <si>
    <t>2025-05-18 21:59:00,6000,,5930,,5700,,5910,,,,,5930,5800,,,5905.75</t>
  </si>
  <si>
    <t>2025-05-18 21:59:00,21250,,21250,,19500,,21300,,,,,21250,20800,,,21175</t>
  </si>
  <si>
    <t>2025-05-18 21:59:00,925744250.32055,-15701509655.672,0,0,0,0,0,0,589.54</t>
  </si>
  <si>
    <t>2025-05-18 21:59:00,-541217529.162672,-2944138215.9559,0,0,0,0,0,0,515.85</t>
  </si>
  <si>
    <t>2025-05-18 21:59:00,114948891.130423,-718531.552312168,489.200000000002,8,11784.066,168.88,0.0160804979298543,5.34,5905.75</t>
  </si>
  <si>
    <t>2025-05-18 21:59:00,66911231.3568719,167189.888317405,0,0,0,0,0,0,21175</t>
  </si>
  <si>
    <t>2025-05-18 22:00:00,600,,,590,580,,592.5,,,,,600,580,,,589.45</t>
  </si>
  <si>
    <t>2025-05-18 22:00:00,,510,,516,500,,520,,,,,522,510,,0,515.74</t>
  </si>
  <si>
    <t>2025-05-18 22:00:00,6000,,5930,,5700,,5910,,,,,5930,5800,,,5905</t>
  </si>
  <si>
    <t>2025-05-18 22:00:00,21250,,21250,,19500,,21300,,,,,21250,20800,,,21170</t>
  </si>
  <si>
    <t>2025-05-18 22:00:00,828042281.392275,-17342977783.936,0,0,0,0,0,0,589.45</t>
  </si>
  <si>
    <t>2025-05-18 22:00:00,-574346875.350855,-3080075029.67308,0,0,0,0,0,0,515.74</t>
  </si>
  <si>
    <t>2025-05-18 22:00:00,116389796.553972,-731714.181202573,2482.8388888889,68,51665.174777778,824.39,-0.0293655060167971,25.02,5905</t>
  </si>
  <si>
    <t>2025-05-18 22:00:00,66611504.8400165,163201.001815413,0,0,0,0,0,0,21170</t>
  </si>
  <si>
    <t>2025-05-18 22:01:00,600,,,590,580,,592.5,,,,,600,580,,,589.5</t>
  </si>
  <si>
    <t>2025-05-18 22:01:00,,510,,516,500,,520,,,,,522,510,,0,515.82</t>
  </si>
  <si>
    <t>2025-05-18 22:01:00,6000,,5930,,5700,,5910,,,,,5930,5800,,,5905.5</t>
  </si>
  <si>
    <t>2025-05-18 22:01:00,21250,,21250,,19500,,21300,,,,,21250,20800,,,21173.25</t>
  </si>
  <si>
    <t>2025-05-18 22:01:00,884146134.246288,-16390353101.8536,0,0,0,0,0,0,589.5</t>
  </si>
  <si>
    <t>2025-05-18 22:01:00,-550044540.364246,-2980283079.05988,0,0,0,0,0,0,515.82</t>
  </si>
  <si>
    <t>2025-05-18 22:01:00,116000515.588818,-726963.521315528,682.344444444444,16,9440.29344444443,156.63,0.00415710519659724,5.05,5905.5</t>
  </si>
  <si>
    <t>2025-05-18 22:01:00,66810565.5646882,165799.829238985,0,0,0,0,0,0,21173.25</t>
  </si>
  <si>
    <t>2025-05-18 22:02:00,600,,,590,580,,592.5,,,,,600,580,,,589.52</t>
  </si>
  <si>
    <t>2025-05-18 22:02:00,,510,,516,500,,520,,,,,522,510,,0,515.83</t>
  </si>
  <si>
    <t>2025-05-18 22:02:00,6000,,5930,,5700,,5910,,,,,5930,5800,,,5905.75</t>
  </si>
  <si>
    <t>2025-05-18 22:02:00,21250,,21250,,19500,,21300,,,,,21250,20800,,,21173.5</t>
  </si>
  <si>
    <t>2025-05-18 22:02:00,905178353.554138,-16044057779.5783,0,0,0,0,0,0,589.52</t>
  </si>
  <si>
    <t>2025-05-18 22:02:00,-547230064.869917,-2969537696.61951,0,0,0,0,0,0,515.83</t>
  </si>
  <si>
    <t>2025-05-18 22:02:00,114580450.723168,-724287.473221594,696.733333333332,17,19046.9949999999,291.36,0.00854424885323077,6.94,5905.75</t>
  </si>
  <si>
    <t>2025-05-18 22:02:00,66827178.0318528,166069.963914308,0,0,0,0,0,0,21173.5</t>
  </si>
  <si>
    <t>2025-05-18 22:03:00,600,,,590,580,,592.5,,,,,600,580,,,589.6</t>
  </si>
  <si>
    <t>2025-05-18 22:03:00,,510,,516,500,,520,,,,,522,510,,0,515.84</t>
  </si>
  <si>
    <t>2025-05-18 22:03:00,6000,,5930,,5700,,5910,,,,,5930,5800,,,5906</t>
  </si>
  <si>
    <t>2025-05-18 22:03:00,21250,,21250,,19500,,21300,,,,,21250,20800,,,21174</t>
  </si>
  <si>
    <t>2025-05-18 22:03:00,972061078.440127,-15096147941.9409,0,0,0,0,0,0,589.6</t>
  </si>
  <si>
    <t>2025-05-18 22:03:00,-544989497.782005,-2960681577.13345,0,0,0,0,0,0,515.84</t>
  </si>
  <si>
    <t>2025-05-18 22:03:00,114619805.647777,-724278.8793185,502.783333333334,11,5065.28283333334,95.97,0.00290172792308795,3.25,5906</t>
  </si>
  <si>
    <t>2025-05-18 22:03:00,66864690.9476799,166447.25065084,0,0,0,0,0,0,21174</t>
  </si>
  <si>
    <t>2025-05-18 22:04:00,600,,,590,580,,592.5,,,,,600,580,,,589.52</t>
  </si>
  <si>
    <t>2025-05-18 22:04:00,,510,,516,500,,520,,,,,522,510,,0,515.81</t>
  </si>
  <si>
    <t>2025-05-18 22:04:00,6000,,5930,,5700,,5910,,,,,5930,5800,,,5905.75</t>
  </si>
  <si>
    <t>2025-05-18 22:04:00,21250,,21250,,19500,,21300,,,,,21250,20800,,,21171.75</t>
  </si>
  <si>
    <t>2025-05-18 22:04:00,905769790.105934,-16031667362.5413,0,0,0,0,0,0,589.52</t>
  </si>
  <si>
    <t>2025-05-18 22:04:00,-553168328.474323,-2994310791.56398,0,0,0,0,0,0,515.81</t>
  </si>
  <si>
    <t>2025-05-18 22:04:00,114967282.99087,-731393.236784347,422.133333333333,12,3803.83766666666,73.92,-0.00113236596448018,2.59,5905.75</t>
  </si>
  <si>
    <t>2025-05-18 22:04:00,66738775.166023,164681.851638659,0,0,0,0,0,0,21171.75</t>
  </si>
  <si>
    <t>2025-05-18 22:05:00,600,,,590,580,,592.5,,,,,600,580,,,589.47</t>
  </si>
  <si>
    <t>2025-05-18 22:05:00,,510,,516,500,,520,,,,,522,510,,0,515.74</t>
  </si>
  <si>
    <t>2025-05-18 22:05:00,6000,,5930,,5700,,5910,,,,,5930,5800,,,5905</t>
  </si>
  <si>
    <t>2025-05-18 22:05:00,21250,,21250,,19500,,21300,,,,,21250,20800,,,21169.5</t>
  </si>
  <si>
    <t>2025-05-18 22:05:00,850535299.844065,-16965417654.7223,0,0,0,0,0,0,589.47</t>
  </si>
  <si>
    <t>2025-05-18 22:05:00,-574507308.814912,-3082550776.36237,0,0,0,0,0,0,515.74</t>
  </si>
  <si>
    <t>2025-05-18 22:05:00,116287312.985002,-740172.562643969,62.6999999999999,3,28.491,1.38,-0.00757275876548201,0.26,5905</t>
  </si>
  <si>
    <t>2025-05-18 22:05:00,66592960.4826948,162866.134999021,0,0,0,0,0,0,21169.5</t>
  </si>
  <si>
    <t>2025-05-18 22:06:00,600,,,590,580,,592.5,,,,,600,580,,,589.41</t>
  </si>
  <si>
    <t>2025-05-18 22:06:00,,510,,516,500,,520,,,,,522,510,,0,515.66</t>
  </si>
  <si>
    <t>2025-05-18 22:06:00,6000,,5930,,5700,,5910,,,,,5930,5800,,,5904.5</t>
  </si>
  <si>
    <t>2025-05-18 22:06:00,21250,,21250,,19500,,21300,,,,,21250,20800,,,21166.25</t>
  </si>
  <si>
    <t>2025-05-18 22:06:00,779148673.82677,-18251462929.6427,0,0,0,0,0,0,589.41</t>
  </si>
  <si>
    <t>2025-05-18 22:06:00,-577556168.462798,-3124219332.3142,0,0,0,0,0,0,515.66</t>
  </si>
  <si>
    <t>2025-05-18 22:06:00,116494536.243844,-735289.673700623,785.733333333333,17,32979.2601666667,504.06,0.032098973955292,10.84,5904.5</t>
  </si>
  <si>
    <t>2025-05-18 22:06:00,66399547.9838902,160217.441918208,0,0,0,0,0,0,21166.25</t>
  </si>
  <si>
    <t>2025-05-18 22:07:00,600,,,590,580,,592.5,,,,,600,580,,,589.4</t>
  </si>
  <si>
    <t>2025-05-18 22:07:00,,510,,516,500,,520,,,,,522,510,,0,515.7</t>
  </si>
  <si>
    <t>2025-05-18 22:07:00,6000,,5930,,5700,,5910,,,,,5930,5800,,,5904.75</t>
  </si>
  <si>
    <t>2025-05-18 22:07:00,21250,,21250,,19500,,21300,,,,,21250,20800,,,21168.5</t>
  </si>
  <si>
    <t>2025-05-18 22:07:00,765625923.110191,-18506923695.5763,0,0,0,0,0,0,589.4</t>
  </si>
  <si>
    <t>2025-05-18 22:07:00,-564324529.133015,-3067497988.09203,0,0,0,0,0,0,515.7</t>
  </si>
  <si>
    <t>2025-05-18 22:07:00,116095003.346175,-742654.019864373,564.083333333332,13,2400.72083333333,48.55,-0.0333483288139334,3.1,5904.75</t>
  </si>
  <si>
    <t>2025-05-18 22:07:00,66529937.9813035,162065.29554434,0,0,0,0,0,0,21168.5</t>
  </si>
  <si>
    <t>2025-05-18 22:08:00,600,,,590,580,,592.5,,,,,600,580,,,589.42</t>
  </si>
  <si>
    <t>2025-05-18 22:08:00,,510,,516,500,,520,,,,,522,510,,0,515.67</t>
  </si>
  <si>
    <t>2025-05-18 22:08:00,6000,,5930,,5700,,5910,,,,,5930,5800,,,5904.5</t>
  </si>
  <si>
    <t>2025-05-18 22:08:00,21250,,21250,,19500,,21300,,,,,21250,20800,,,21166.75</t>
  </si>
  <si>
    <t>2025-05-18 22:08:00,791776413.617157,-18031737910.0309,0,0,0,0,0,0,589.42</t>
  </si>
  <si>
    <t>2025-05-18 22:08:00,-574185313.10649,-3110366687.72137,0,0,0,0,0,0,515.67</t>
  </si>
  <si>
    <t>2025-05-18 22:08:00,115956393.127138,-742836.606503739,281.333333333333,10,2682.925,69.2,0.00371939816459813,2.37,5904.5</t>
  </si>
  <si>
    <t>2025-05-18 22:08:00,66423038.9027351,160721.65684434,0,0,0,0,0,0,21166.75</t>
  </si>
  <si>
    <t>2025-05-18 22:09:00,600,,,590,580,,592.5,,,,,600,580,,,589.39</t>
  </si>
  <si>
    <t>2025-05-18 22:09:00,,510,,516,500,,520,,,,,522,510,,0,515.6</t>
  </si>
  <si>
    <t>2025-05-18 22:09:00,6000,,5930,,5700,,5910,,,,,5930,5800,,,5904.25</t>
  </si>
  <si>
    <t>2025-05-18 22:09:00,21250,,21250,,19500,,21300,,,,,21250,20800,,,21164.25</t>
  </si>
  <si>
    <t>2025-05-18 22:09:00,753080798.387902,-18750357351.535,0,0,0,0,0,0,589.39</t>
  </si>
  <si>
    <t>2025-05-18 22:09:00,-598927039.570365,-3220684950.08281,0,0,0,0,0,0,515.6</t>
  </si>
  <si>
    <t>2025-05-18 22:09:00,115633503.429953,-743615.261074893,73.9999999999999,2,769.599999999999,20.8,0.000490778350550537,0.54,5904.25</t>
  </si>
  <si>
    <t>2025-05-18 22:09:00,66277287.4012199,158674.876630058,0,0,0,0,0,0,21164.25</t>
  </si>
  <si>
    <t>2025-05-18 22:10:00,600,,,589,580,,592.5,,,,,600,580,,,589.27</t>
  </si>
  <si>
    <t>2025-05-18 22:10:00,,510,,516,500,,520,,,,,522,510,,0,515.49</t>
  </si>
  <si>
    <t>2025-05-18 22:10:00,6000,,5930,,5700,,5910,,,,,5930,5800,,,5903</t>
  </si>
  <si>
    <t>2025-05-18 22:10:00,21250,,21250,,19500,,21300,,,,,21250,20800,,,21158.25</t>
  </si>
  <si>
    <t>2025-05-18 22:10:00,1011266578.58264,-9295568679.81433,0,0,0,0,0,0,589.27</t>
  </si>
  <si>
    <t>2025-05-18 22:10:00,-643266422.569186,-3430102224.49846,0,0,0,0,0,0,515.49</t>
  </si>
  <si>
    <t>2025-05-18 22:10:00,115400743.91115,-770226.846161748,1638.61666666666,31,12979.7896666666,176.64,-0.057160592967216,7.77,5903</t>
  </si>
  <si>
    <t>2025-05-18 22:10:00,65901935.6437448,153915.65124931,0,0,0,0,0,0,21158.25</t>
  </si>
  <si>
    <t>2025-05-18 22:11:00,600,,,589,580,,592.5,,,,,600,580,,,589.26</t>
  </si>
  <si>
    <t>2025-05-18 22:11:00,,510,,516,500,,520,,,,,522,510,,0,515.48</t>
  </si>
  <si>
    <t>2025-05-18 22:11:00,6000,,5930,,5700,,5910,,,,,5930,5800,,,5903</t>
  </si>
  <si>
    <t>2025-05-18 22:11:00,21250,,21250,,19500,,21300,,,,,21250,20800,,,21159.25</t>
  </si>
  <si>
    <t>2025-05-18 22:11:00,1009080339.98258,-9249486804.2699,0,0,0,0,0,0,589.26</t>
  </si>
  <si>
    <t>2025-05-18 22:11:00,-647560035.130831,-3451274806.54388,0,0,0,0,0,0,515.48</t>
  </si>
  <si>
    <t>2025-05-18 22:11:00,114865923.117736,-764671.45826579,2011.12222222222,36,76433.4878888891,898.31,0.0094372768512981,18.36,5903</t>
  </si>
  <si>
    <t>2025-05-18 22:11:00,65963809.3061917,154667.67690234,0,0,0,0,0,0,21159.25</t>
  </si>
  <si>
    <t>2025-05-18 22:12:00,600,,,589,580,,592.5,,,,,600,580,,,589.21</t>
  </si>
  <si>
    <t>2025-05-18 22:12:00,,510,,516,500,,520,,,,,522,510,,0,515.4</t>
  </si>
  <si>
    <t>2025-05-18 22:12:00,6000,,5930,,5700,,5910,,,,,5930,5800,,,5902.25</t>
  </si>
  <si>
    <t>2025-05-18 22:12:00,21250,,21250,,19500,,21300,,,,,21250,20800,,,21157.75</t>
  </si>
  <si>
    <t>2025-05-18 22:12:00,975274339.342209,-9491634814.35405,0,0,0,0,0,0,589.21</t>
  </si>
  <si>
    <t>2025-05-18 22:12:00,-686324040.412271,-3647485457.2456,0,0,0,0,0,0,515.4</t>
  </si>
  <si>
    <t>2025-05-18 22:12:00,114961236.559955,-775618.093954358,473.244444444445,11,6001.34811111113,94.14,-0.00890422679234138,2.92,5902.25</t>
  </si>
  <si>
    <t>2025-05-18 22:12:00,65859022.75509,153461.644159561,0,0,0,0,0,0,21157.75</t>
  </si>
  <si>
    <t>2025-05-18 22:14:00,600,,,589,580,,592.5,,,,,600,580,,,589.11</t>
  </si>
  <si>
    <t>2025-05-18 22:14:00,,510,,516,500,,520,,,,,522,510,,0,515.49</t>
  </si>
  <si>
    <t>2025-05-18 22:14:00,6000,,5930,,5700,,5910,,,,,5930,5800,,,5902</t>
  </si>
  <si>
    <t>2025-05-18 22:14:00,21250,,21250,,19500,,21300,,,,,21250,20800,,,21159</t>
  </si>
  <si>
    <t>2025-05-18 22:14:00,904731456.392606,-10029975140.7923,0,0,0,0,0,0,589.11</t>
  </si>
  <si>
    <t>2025-05-18 22:14:00,-643174357.011428,-3430885747.59142,0,0,0,0,0,0,515.49</t>
  </si>
  <si>
    <t>2025-05-18 22:14:00,115149972.616054,-769768.903067808,1087.48333333334,19,37533.7826666668,450.14,0.0215975825343137,10.81,5902</t>
  </si>
  <si>
    <t>2025-05-18 22:14:00,65923836.7334751,154550.147963992,0,0,0,0,0,0,21159</t>
  </si>
  <si>
    <t>2025-05-18 22:15:00,600,,,589,580,,592.5,,,,,600,580,,,589.12</t>
  </si>
  <si>
    <t>2025-05-18 22:15:00,,510,,516,500,,520,,,,,522,510,,0,515.42</t>
  </si>
  <si>
    <t>2025-05-18 22:15:00,6000,,5930,,5700,,5910,,,,,5930,5800,,,5901.75</t>
  </si>
  <si>
    <t>2025-05-18 22:15:00,21250,,21250,,19500,,21300,,,,,21250,20800,,,21157.25</t>
  </si>
  <si>
    <t>2025-05-18 22:15:00,912124786.746319,-9974354899.03103,0,0,0,0,0,0,589.12</t>
  </si>
  <si>
    <t>2025-05-18 22:15:00,-676052668.325568,-3595237985.5322,0,0,0,0,0,0,515.42</t>
  </si>
  <si>
    <t>2025-05-18 22:15:00,115071004.374296,-772860.05269542,413.5,12,3281.654,54.45,-0.00929076217086666,2.25,5901.75</t>
  </si>
  <si>
    <t>2025-05-18 22:15:00,65819458.925731,153098.689592859,0,0,0,0,0,0,21157.25</t>
  </si>
  <si>
    <t>2025-05-18 22:16:00,600,,,589,580,,592.5,,,,,600,580,,,589.06</t>
  </si>
  <si>
    <t>2025-05-18 22:16:00,,510,,516,500,,520,,,,,522,510,,0,515.35</t>
  </si>
  <si>
    <t>2025-05-18 22:16:00,6000,,5930,,5700,,5910,,,,,5930,5800,,,5901.25</t>
  </si>
  <si>
    <t>2025-05-18 22:16:00,21250,,21250,,19500,,21300,,,,,21250,20800,,,21153</t>
  </si>
  <si>
    <t>2025-05-18 22:16:00,867725459.954598,-10327311217.2819,0,0,0,0,0,0,589.06</t>
  </si>
  <si>
    <t>2025-05-18 22:16:00,-713329614.533886,-3790169504.69924,0,0,0,0,0,0,515.35</t>
  </si>
  <si>
    <t>2025-05-18 22:16:00,114831405.540944,-775085.772378724,1796.05,37,37422.7331666667,467.8,-0.000944443346752501,12.76,5901.25</t>
  </si>
  <si>
    <t>2025-05-18 22:16:00,65557457.6339458,149768.609667687,0,0,0,0,0,0,21153</t>
  </si>
  <si>
    <t>2025-05-18 22:17:00,600,,,589,580,,592.5,,,,,600,580,,,589.04</t>
  </si>
  <si>
    <t>2025-05-18 22:17:00,,510,,515,500,,520,,,,,522,510,,0,515.31</t>
  </si>
  <si>
    <t>2025-05-18 22:17:00,6000,,5930,,5700,,5910,,,,,5930,5800,,,5900.75</t>
  </si>
  <si>
    <t>2025-05-18 22:17:00,21250,,21250,,19500,,21300,,,,,21250,20800,,,21151</t>
  </si>
  <si>
    <t>2025-05-18 22:17:00,852464504.560571,-10453150821.1168,0,0,0,0,0,0,589.04</t>
  </si>
  <si>
    <t>2025-05-18 22:17:00,-565124354.56576,-2703845021.51034,0,0,0,0,0,0,515.31</t>
  </si>
  <si>
    <t>2025-05-18 22:17:00,114185555.706284,-801988.332743739,704.600000000001,28,5449.74350000002,94.95,-0.0587550542954648,4.83,5900.75</t>
  </si>
  <si>
    <t>2025-05-18 22:17:00,65431146.2903431,148140.9237762,0,0,0,0,0,0,21151</t>
  </si>
  <si>
    <t>2025-05-18 22:18:00,600,,,589,580,,592.5,,,,,600,580,,,589.03</t>
  </si>
  <si>
    <t>2025-05-18 22:18:00,,510,,515,500,,520,,,,,522,510,,0,515.31</t>
  </si>
  <si>
    <t>2025-05-18 22:18:00,6000,,5930,,5700,,5910,,,,,5930,5800,,,5901</t>
  </si>
  <si>
    <t>2025-05-18 22:18:00,21250,,21250,,19500,,21300,,,,,21250,20800,,,21152</t>
  </si>
  <si>
    <t>2025-05-18 22:18:00,844647154.800029,-10523668693.9059,0,0,0,0,0,0,589.03</t>
  </si>
  <si>
    <t>2025-05-18 22:18:00,-562910751.138162,-2689993624.12359,0,0,0,0,0,0,515.31</t>
  </si>
  <si>
    <t>2025-05-18 22:18:00,114291390.184793,-805234.823811441,695.883333333334,15,10741.3291666667,107.77,-0.0179966817852817,3.15,5901</t>
  </si>
  <si>
    <t>2025-05-18 22:18:00,65491600.6291402,148932.293335461,0,0,0,0,0,0,21152</t>
  </si>
  <si>
    <t>2025-05-18 22:19:00,600,,,589,580,,592.5,,,,,600,580,,,589.03</t>
  </si>
  <si>
    <t>2025-05-18 22:19:00,,510,,515,500,,520,,,,,522,510,,0,515.3</t>
  </si>
  <si>
    <t>2025-05-18 22:19:00,6000,,5930,,5700,,5910,,,,,5930,5800,,,5901</t>
  </si>
  <si>
    <t>2025-05-18 22:19:00,21250,,21250,,19500,,21300,,,,,21250,20800,,,21151.5</t>
  </si>
  <si>
    <t>2025-05-18 22:19:00,844978655.970744,-10519703146.4553,0,0,0,0,0,0,589.03</t>
  </si>
  <si>
    <t>2025-05-18 22:19:00,-565383508.802182,-2698256833.63518,0,0,0,0,0,0,515.3</t>
  </si>
  <si>
    <t>2025-05-18 22:19:00,114382720.432944,-820659.92763124,975.333333333336,26,4454.25000000001,105,-0.0651651374165644,6.55,5901</t>
  </si>
  <si>
    <t>2025-05-18 22:19:00,65450815.8360342,148488.31979303,0,0,0,0,0,0,21151.5</t>
  </si>
  <si>
    <t>2025-05-18 22:20:00,600,,,589,580,,592.5,,,,,600,580,,,589.03</t>
  </si>
  <si>
    <t>2025-05-18 22:20:00,,510,,515,500,,520,,,,,522,510,,0,515.29</t>
  </si>
  <si>
    <t>2025-05-18 22:20:00,6000,,5930,,5700,,5910,,,,,5930,5800,,,5901</t>
  </si>
  <si>
    <t>2025-05-18 22:20:00,21250,,21250,,19500,,21300,,,,,21250,20800,,,21151.25</t>
  </si>
  <si>
    <t>2025-05-18 22:20:00,845117441.282107,-10523057660.1252,0,0,0,0,0,0,589.03</t>
  </si>
  <si>
    <t>2025-05-18 22:20:00,-567986069.744839,-2706392413.75426,0,0,0,0,0,0,515.29</t>
  </si>
  <si>
    <t>2025-05-18 22:20:00,114481988.865564,-776699.237599039,1166.6,20,18483.387,228.1,-0.00200172802399475,6.21,5901</t>
  </si>
  <si>
    <t>2025-05-18 22:20:00,65439381.3831159,148252.700501796,0,0,0,0,0,0,21151.25</t>
  </si>
  <si>
    <t>2025-05-18 22:21:00,600,,,589,580,,592.5,,,,,600,580,,,589.1</t>
  </si>
  <si>
    <t>2025-05-18 22:21:00,,510,,516,500,,520,,,,,522,510,,0,515.4</t>
  </si>
  <si>
    <t>2025-05-18 22:21:00,6000,,5930,,5700,,5910,,,,,5930,5800,,,5901.5</t>
  </si>
  <si>
    <t>2025-05-18 22:21:00,21250,,21250,,19500,,21300,,,,,21250,20800,,,21155.25</t>
  </si>
  <si>
    <t>2025-05-18 22:21:00,897474519.068254,-10108036744.9994,0,0,0,0,0,0,589.1</t>
  </si>
  <si>
    <t>2025-05-18 22:21:00,-686613031.156963,-3652312537.83924,0,0,0,0,0,0,515.4</t>
  </si>
  <si>
    <t>2025-05-18 22:21:00,114657199.041803,-773737.563188844,270.250000000001,10,4146.61016666668,64.68,-0.00823282633637048,2.7,5901.5</t>
  </si>
  <si>
    <t>2025-05-18 22:21:00,65686177.8326168,151518.96404853,0,0,0,0,0,0,21155.25</t>
  </si>
  <si>
    <t>2025-05-18 22:22:00,600,,,589,580,,592.5,,,,,600,580,,,589.03</t>
  </si>
  <si>
    <t>2025-05-18 22:22:00,,510,,515,500,,520,,,,,522,510,,0,515.31</t>
  </si>
  <si>
    <t>2025-05-18 22:22:00,6000,,5930,,5700,,5910,,,,,5930,5800,,,5901</t>
  </si>
  <si>
    <t>2025-05-18 22:22:00,21250,,21250,,19500,,21300,,,,,21250,20800,,,21152</t>
  </si>
  <si>
    <t>2025-05-18 22:22:00,845118249.299945,-10531669612.8322,0,0,0,0,0,0,589.03</t>
  </si>
  <si>
    <t>2025-05-18 22:22:00,-563009969.890361,-2692052238.85147,0,0,0,0,0,0,515.31</t>
  </si>
  <si>
    <t>2025-05-18 22:22:00,114432969.448765,-786185.135987818,164.783333333333,4,4952.24949999999,49.96,-0.00119587060619092,1.19,5901</t>
  </si>
  <si>
    <t>2025-05-18 22:22:00,65475037.9911716,148967.098809394,0,0,0,0,0,0,21152</t>
  </si>
  <si>
    <t>2025-05-18 22:23:00,600,,,589,580,,592.5,,,,,600,580,,,589.05</t>
  </si>
  <si>
    <t>2025-05-18 22:23:00,,510,,516,500,,520,,,,,522,510,,0,515.33</t>
  </si>
  <si>
    <t>2025-05-18 22:23:00,6000,,5930,,5700,,5910,,,,,5930,5800,,,5900.75</t>
  </si>
  <si>
    <t>2025-05-18 22:23:00,21250,,21250,,19500,,21300,,,,,21250,20800,,,21152.5</t>
  </si>
  <si>
    <t>2025-05-18 22:23:00,863746811.537027,-10358797200.7444,0,0,0,0,0,0,589.05</t>
  </si>
  <si>
    <t>2025-05-18 22:23:00,-724100899.621618,-3846698436.33951,0,0,0,0,0,0,515.33</t>
  </si>
  <si>
    <t>2025-05-18 22:23:00,114363236.782636,-828692.965970987,2435.11666666666,46,10672.6371666666,189.58,-0.130471824052329,12.93,5900.75</t>
  </si>
  <si>
    <t>2025-05-18 22:23:00,65502340.8947451,149339.009244469,0,0,0,0,0,0,21152.5</t>
  </si>
  <si>
    <t>2025-05-18 22:24:00,600,,,589,580,,592.5,,,,,600,580,,,588.88</t>
  </si>
  <si>
    <t>2025-05-18 22:24:00,,510,,515,500,,520,,,,,522,510,,0,515.26</t>
  </si>
  <si>
    <t>2025-05-18 22:24:00,6000,,5930,,5700,,5910,,,,,5930,5800,,,5899.5</t>
  </si>
  <si>
    <t>2025-05-18 22:24:00,21250,,21250,,19500,,21300,,,,,21250,20800,,,21149.25</t>
  </si>
  <si>
    <t>2025-05-18 22:24:00,722285961.753428,-11598987664.3219,0,0,0,0,0,0,588.88</t>
  </si>
  <si>
    <t>2025-05-18 22:24:00,-575876648.11766,-2733292219.28507,0,0,0,0,0,0,515.26</t>
  </si>
  <si>
    <t>2025-05-18 22:24:00,123948148.61157,-856325.605251972,2121.36666666667,78,25929.1136666667,492.46,-0.0985406028925966,17.39,5899.5</t>
  </si>
  <si>
    <t>2025-05-18 22:24:00,65282714.5748891,146765.166042975,0,0,0,0,0,0,21149.25</t>
  </si>
  <si>
    <t>2025-05-18 22:25:00,600,,,589,580,,592.5,,,,,600,580,,,588.89</t>
  </si>
  <si>
    <t>2025-05-18 22:25:00,,510,,515,500,,520,,,,,522,510,,0,515.23</t>
  </si>
  <si>
    <t>2025-05-18 22:25:00,6000,,5930,,5700,,5910,,,,,5930,5800,,,5899.25</t>
  </si>
  <si>
    <t>2025-05-18 22:25:00,21250,,21250,,19500,,21300,,,,,21250,20800,,,21148.25</t>
  </si>
  <si>
    <t>2025-05-18 22:25:00,730809047.806752,-11525369790.143,0,0,0,0,0,0,588.89</t>
  </si>
  <si>
    <t>2025-05-18 22:25:00,-583914141.228023,-2759566302.06913,0,0,0,0,0,0,515.23</t>
  </si>
  <si>
    <t>2025-05-18 22:25:00,123699587.660548,-887787.239669892,1711.05,47,16797.0708333334,228.08,-0.101591927942054,11.18,5899.25</t>
  </si>
  <si>
    <t>2025-05-18 22:25:00,65221081.7465261,145928.378270766,0,0,0,0,0,0,21148.25</t>
  </si>
  <si>
    <t>2025-05-18 22:26:00,600,,,589,580,,592.5,,,,,600,580,,,589.06</t>
  </si>
  <si>
    <t>2025-05-18 22:26:00,,510,,516,500,,520,,,,,522,510,,0,515.44</t>
  </si>
  <si>
    <t>2025-05-18 22:26:00,6000,,5930,,5700,,5910,,,,,5930,5800,,,5901.25</t>
  </si>
  <si>
    <t>2025-05-18 22:26:00,21250,,21250,,19500,,21300,,,,,21250,20800,,,21157.25</t>
  </si>
  <si>
    <t>2025-05-18 22:26:00,867877546.236986,-10356306931.9877,0,0,0,0,0,0,589.06</t>
  </si>
  <si>
    <t>2025-05-18 22:26:00,-666545496.109539,-3551208599.56983,0,0,0,0,0,0,515.44</t>
  </si>
  <si>
    <t>2025-05-18 22:26:00,114221127.864473,-878737.952549534,287.333333333333,9,3203.49999999999,70.25,0.00397215772608082,3.45,5901.25</t>
  </si>
  <si>
    <t>2025-05-18 22:26:00,65793532.5945897,153177.475929434,0,0,0,0,0,0,21157.25</t>
  </si>
  <si>
    <t>2025-05-18 22:27:00,600,,,589,580,,592.5,,,,,600,580,,,589.1</t>
  </si>
  <si>
    <t>2025-05-18 22:27:00,,510,,516,500,,520,,,,,522,510,,0,515.46</t>
  </si>
  <si>
    <t>2025-05-18 22:27:00,6000,,5930,,5700,,5910,,,,,5930,5800,,,5901.5</t>
  </si>
  <si>
    <t>2025-05-18 22:27:00,21250,,21250,,19500,,21300,,,,,21250,20800,,,21157.5</t>
  </si>
  <si>
    <t>2025-05-18 22:27:00,898036484.139506,-10119853394.7336,0,0,0,0,0,0,589.1</t>
  </si>
  <si>
    <t>2025-05-18 22:27:00,-657089748.639463,-3504320061.28956,0,0,0,0,0,0,515.46</t>
  </si>
  <si>
    <t>2025-05-18 22:27:00,114506420.497465,-898696.382554516,961.383333333335,38,4875.33216666666,84.54,-0.0923947115953515,5.41,5901.5</t>
  </si>
  <si>
    <t>2025-05-18 22:27:00,65814224.8357554,153447.779393219,0,0,0,0,0,0,21157.5</t>
  </si>
  <si>
    <t>2025-05-18 22:28:00,600,,,589,580,,592.5,,,,,600,580,,,589.03</t>
  </si>
  <si>
    <t>2025-05-18 22:28:00,,510,,516,500,,520,,,,,522,510,,0,515.34</t>
  </si>
  <si>
    <t>2025-05-18 22:28:00,6000,,5930,,5700,,5910,,,,,5930,5800,,,5900.75</t>
  </si>
  <si>
    <t>2025-05-18 22:28:00,21250,,21250,,19500,,21300,,,,,21250,20800,,,21152.75</t>
  </si>
  <si>
    <t>2025-05-18 22:28:00,841544804.311782,-10593731694.8021,0,0,0,0,0,0,589.03</t>
  </si>
  <si>
    <t>2025-05-18 22:28:00,-719613425.909476,-3827242879.82,0,0,0,0,0,0,515.34</t>
  </si>
  <si>
    <t>2025-05-18 22:28:00,114549283.164499,-901718.49479924,401.433333333332,7,6240.68766666665,64.3,0.00270374347487413,2.47,5900.75</t>
  </si>
  <si>
    <t>2025-05-18 22:28:00,65522770.1284069,149605.791839377,0,0,0,0,0,0,21152.75</t>
  </si>
  <si>
    <t>2025-05-18 22:29:00,600,,,589,580,,592.5,,,,,600,580,,,589.03</t>
  </si>
  <si>
    <t>2025-05-18 22:29:00,,510,,516,500,,520,,,,,522,510,,0,515.34</t>
  </si>
  <si>
    <t>2025-05-18 22:29:00,6000,,5930,,5700,,5910,,,,,5930,5800,,,5900.5</t>
  </si>
  <si>
    <t>2025-05-18 22:29:00,21250,,21250,,19500,,21300,,,,,21250,20800,,,21153</t>
  </si>
  <si>
    <t>2025-05-18 22:29:00,845117147.373605,-10549351448.2927,0,0,0,0,0,0,589.03</t>
  </si>
  <si>
    <t>2025-05-18 22:29:00,-719585540.927343,-3827547012.00515,0,0,0,0,0,0,515.34</t>
  </si>
  <si>
    <t>2025-05-18 22:29:00,114640130.471541,-904596.588626821,179.883333333333,4,4091.32116666666,52.49,-0.000346899462160359,1.5,5900.5</t>
  </si>
  <si>
    <t>2025-05-18 22:29:00,65531324.8457941,149840.893796115,0,0,0,0,0,0,21153</t>
  </si>
  <si>
    <t>2025-05-18 22:30:00,600,,,589,580,,592.5,,,,,600,580,,,589.02</t>
  </si>
  <si>
    <t>2025-05-18 22:30:00,,510,,516,500,,520,,,,,522,510,,0,515.34</t>
  </si>
  <si>
    <t>2025-05-18 22:30:00,6000,,5930,,5700,,5910,,,,,5930,5800,,,5900.5</t>
  </si>
  <si>
    <t>2025-05-18 22:30:00,21250,,21250,,19500,,21300,,,,,21250,20800,,,21154</t>
  </si>
  <si>
    <t>2025-05-18 22:30:00,837349031.059139,-10612043364.3397,0,0,0,0,0,0,589.02</t>
  </si>
  <si>
    <t>2025-05-18 22:30:00,-719717074.67205,-3828576406.67672,0,0,0,0,0,0,515.34</t>
  </si>
  <si>
    <t>2025-05-18 22:30:00,114430637.841328,-903779.255377568,147.233333333334,3,5328.90400000002,65.51,0.00363518199539029,1.2,5900.5</t>
  </si>
  <si>
    <t>2025-05-18 22:30:00,65583316.6821072,150651.377833341,0,0,0,0,0,0,21154</t>
  </si>
  <si>
    <t>2025-05-18 22:31:00,600,,,589,580,,592.5,,,,,600,580,,,588.85</t>
  </si>
  <si>
    <t>2025-05-18 22:31:00,,515,,515,500,,520,,,,,522,510,,0,515.16</t>
  </si>
  <si>
    <t>2025-05-18 22:31:00,6000,,5930,,5700,,5910,,,,,5930,5800,,,5898.75</t>
  </si>
  <si>
    <t>2025-05-18 22:31:00,21250,,21250,,19500,,21300,,,,,21250,20800,,,21145.5</t>
  </si>
  <si>
    <t>2025-05-18 22:31:00,695434790.193838,-11875853857.6216,0,0,0,0,0,0,588.85</t>
  </si>
  <si>
    <t>2025-05-18 22:31:00,-605517469.656637,-2827363753.14665,0,0,0,0,0,0,515.16</t>
  </si>
  <si>
    <t>2025-05-18 22:31:00,113058201.606954,-922261.195346107,1104.92777777778,52,11019.8536111111,188.51,-0.0402518688082889,6.9,5898.75</t>
  </si>
  <si>
    <t>2025-05-18 22:31:00,65044309.0389447,143846.671554454,0,0,0,0,0,0,21145.5</t>
  </si>
  <si>
    <t>2025-05-18 22:32:00,600,,,589,580,,592.5,,,,,600,580,,,588.85</t>
  </si>
  <si>
    <t>2025-05-18 22:32:00,,515,,515,500,,520,,,,,522,510,,0,515.15</t>
  </si>
  <si>
    <t>2025-05-18 22:32:00,6000,,5930,,5700,,5910,,,,,5930,5800,,,5898.75</t>
  </si>
  <si>
    <t>2025-05-18 22:32:00,21250,,21250,,19500,,21300,,,,,21250,20800,,,21145.5</t>
  </si>
  <si>
    <t>2025-05-18 22:32:00,695793981.331059,-11869738709.3053,0,0,0,0,0,0,588.85</t>
  </si>
  <si>
    <t>2025-05-18 22:32:00,-608228064.71912,-2837588602.37895,0,0,0,0,0,0,515.15</t>
  </si>
  <si>
    <t>2025-05-18 22:32:00,123716772.635809,-924628.052728071,762.283333333333,23,6434.42183333333,110.81,-0.0169438289813201,5.2,5898.75</t>
  </si>
  <si>
    <t>2025-05-18 22:32:00,65043539.4811411,143894.672728099,0,0,0,0,0,0,21145.5</t>
  </si>
  <si>
    <t>2025-05-18 22:33:00,600,,,589,580,,592.5,,,,,600,580,,,588.94</t>
  </si>
  <si>
    <t>2025-05-18 22:33:00,,510,,515,500,,520,,,,,522,510,,0,515.23</t>
  </si>
  <si>
    <t>2025-05-18 22:33:00,6000,,5930,,5700,,5910,,,,,5930,5800,,,5899.5</t>
  </si>
  <si>
    <t>2025-05-18 22:33:00,21250,,21250,,19500,,21300,,,,,21250,20800,,,21149.5</t>
  </si>
  <si>
    <t>2025-05-18 22:33:00,773777398.104458,-11164594795.3447,0,0,0,0,0,0,588.94</t>
  </si>
  <si>
    <t>2025-05-18 22:33:00,-584343122.337329,-2764445031.66254,0,0,0,0,0,0,515.23</t>
  </si>
  <si>
    <t>2025-05-18 22:33:00,123726590.809447,-934708.560589032,537.9,21,5320.45333333332,60.51,-0.044358585677293,2.95,5899.5</t>
  </si>
  <si>
    <t>2025-05-18 22:33:00,65297811.7212807,147129.178502821,0,0,0,0,0,0,21149.5</t>
  </si>
  <si>
    <t>2025-05-18 22:34:00,600,,,589,580,,592.5,,,,,600,580,,,588.89</t>
  </si>
  <si>
    <t>2025-05-18 22:34:00,,510,,515,500,,520,,,,,522,510,,0,515.23</t>
  </si>
  <si>
    <t>2025-05-18 22:34:00,6000,,5930,,5700,,5910,,,,,5930,5800,,,5899.25</t>
  </si>
  <si>
    <t>2025-05-18 22:34:00,21250,,21250,,19500,,21300,,,,,21250,20800,,,21148</t>
  </si>
  <si>
    <t>2025-05-18 22:34:00,731489504.181805,-11547305912.0932,0,0,0,0,0,0,588.89</t>
  </si>
  <si>
    <t>2025-05-18 22:34:00,-584223319.086493,-2764391680.38359,0,0,0,0,0,0,515.23</t>
  </si>
  <si>
    <t>2025-05-18 22:34:00,123749047.122783,-938079.495131409,215.833333333333,7,1148.79166666667,19.4,-0.014394577217674,1,5899.25</t>
  </si>
  <si>
    <t>2025-05-18 22:34:00,65206813.5774055,145916.68821865,0,0,0,0,0,0,21148</t>
  </si>
  <si>
    <t>2025-05-18 22:35:00,600,,,589,580,,592.5,,,,,600,580,,,588.85</t>
  </si>
  <si>
    <t>2025-05-18 22:35:00,,515,,515,500,,520,,,,,522,510,,0,515.13</t>
  </si>
  <si>
    <t>2025-05-18 22:35:00,6000,,5930,,5700,,5910,,,,,5930,5800,,,5899</t>
  </si>
  <si>
    <t>2025-05-18 22:35:00,21250,,21250,,19500,,21300,,,,,21250,20800,,,21147.25</t>
  </si>
  <si>
    <t>2025-05-18 22:35:00,695483003.232519,-11885003172.5432,0,0,0,0,0,0,588.85</t>
  </si>
  <si>
    <t>2025-05-18 22:35:00,-614123691.662092,-2857938971.53922,0,0,0,0,0,0,515.13</t>
  </si>
  <si>
    <t>2025-05-18 22:35:00,124113530.295348,-932897.312170694,843.249999999996,8,8250.06249999996,60.05,-0.00213192100333478,1.57,5899</t>
  </si>
  <si>
    <t>2025-05-18 22:35:00,65157061.7474875,145326.406496484,0,0,0,0,0,0,21147.25</t>
  </si>
  <si>
    <t>2025-05-18 22:36:00,600,,,589,580,,592.5,,,,,600,580,,,588.78</t>
  </si>
  <si>
    <t>2025-05-18 22:36:00,,515,,515,500,,520,,,,,522,510,,0,515.06</t>
  </si>
  <si>
    <t>2025-05-18 22:36:00,6000,,5930,,5700,,5910,,,,,5930,5800,,,5898.25</t>
  </si>
  <si>
    <t>2025-05-18 22:36:00,21250,,21250,,19500,,21300,,,,,21250,20800,,,21141.25</t>
  </si>
  <si>
    <t>2025-05-18 22:36:00,629966072.168023,-12532811388.3596,0,0,0,0,0,0,588.78</t>
  </si>
  <si>
    <t>2025-05-18 22:36:00,-624242310.170105,-2902261644.57705,0,0,0,0,0,0,515.06</t>
  </si>
  <si>
    <t>2025-05-18 22:36:00,123621025.144492,-930723.41224508,575.949999999999,9,10537.3445,102.89,-0.000784826348918778,2.82,5898.25</t>
  </si>
  <si>
    <t>2025-05-18 22:36:00,64784366.1309933,140560.293601796,0,0,0,0,0,0,21141.25</t>
  </si>
  <si>
    <t>2025-05-18 22:37:00,600,,,589,580,,592.5,,,,,600,580,,,588.69</t>
  </si>
  <si>
    <t>2025-05-18 22:37:00,,515,,515,500,,520,,,,,522,510,,0,514.98</t>
  </si>
  <si>
    <t>2025-05-18 22:37:00,6000,,5930,,5700,,5910,,,,,5930,5800,,,5897.25</t>
  </si>
  <si>
    <t>2025-05-18 22:37:00,21250,,21250,,19500,,21300,,,,,21250,20800,,,21138</t>
  </si>
  <si>
    <t>2025-05-18 22:37:00,535454101.859228,-13549255095.1454,0,0,0,0,0,0,588.69</t>
  </si>
  <si>
    <t>2025-05-18 22:37:00,-648404100.818913,-2987864830.11642,0,0,0,0,0,0,514.98</t>
  </si>
  <si>
    <t>2025-05-18 22:37:00,122274742.632449,-957793.785179083,596.05,13,9237.39083333332,82.89,-0.0177474017794371,2.45,5897.25</t>
  </si>
  <si>
    <t>2025-05-18 22:37:00,64568545.2499176,138002.411082085,0,0,0,0,0,0,21138</t>
  </si>
  <si>
    <t>2025-05-18 22:38:00,600,,,589,580,,592.5,,,,,600,580,,,588.61</t>
  </si>
  <si>
    <t>2025-05-18 22:38:00,,515,,515,500,,520,,,,,522,510,,0,514.91</t>
  </si>
  <si>
    <t>2025-05-18 22:38:00,5900,,5930,,5700,,5910,,,,,5930,5800,,,5896.5</t>
  </si>
  <si>
    <t>2025-05-18 22:38:00,21250,,21250,,19500,,21300,,,,,21250,20800,,,21135</t>
  </si>
  <si>
    <t>2025-05-18 22:38:00,441809187.769091,-14497803308.8609,0,0,0,0,0,0,588.61</t>
  </si>
  <si>
    <t>2025-05-18 22:38:00,-672182461.350755,-3074746761.38913,0,0,0,0,0,0,514.91</t>
  </si>
  <si>
    <t>2025-05-18 22:38:00,121870409.584672,-961886.988016301,1417.74333333333,47,41074.2809666667,406.12,-0.0314474411585236,8.55,5896.5</t>
  </si>
  <si>
    <t>2025-05-18 22:38:00,64371111.5489309,135683.758725705,0,0,0,0,0,0,21135</t>
  </si>
  <si>
    <t>2025-05-18 22:39:00,600,,,589,580,,592.5,,,,,600,580,,,588.6</t>
  </si>
  <si>
    <t>2025-05-18 22:39:00,,515,,515,500,,520,,,,,522,510,,0,514.93</t>
  </si>
  <si>
    <t>2025-05-18 22:39:00,5900,,5930,,5700,,5910,,,,,5930,5800,,,5896.25</t>
  </si>
  <si>
    <t>2025-05-18 22:39:00,21250,,21250,,19500,,21300,,,,,21250,20800,,,21136.25</t>
  </si>
  <si>
    <t>2025-05-18 22:39:00,392486748.152312,-15326722029.8694,0,0,0,0,0,0,588.6</t>
  </si>
  <si>
    <t>2025-05-18 22:39:00,-664481204.090947,-3047243752.65279,0,0,0,0,0,0,514.93</t>
  </si>
  <si>
    <t>2025-05-18 22:39:00,121580363.500742,-970895.953621098,1669.71666666667,33,16099.5955,166.95,-0.0425664659187142,6.11,5896.25</t>
  </si>
  <si>
    <t>2025-05-18 22:39:00,64445096.2229279,136626.059113665,0,0,0,0,0,0,21136.25</t>
  </si>
  <si>
    <t>2025-05-18 22:41:00,600,,,589,580,,592.5,,,,,600,580,,,588.64</t>
  </si>
  <si>
    <t>2025-05-18 22:41:00,,515,,515,500,,520,,,,,522,510,,0,514.98</t>
  </si>
  <si>
    <t>2025-05-18 22:41:00,6000,,5930,,5700,,5910,,,,,5930,5800,,,5896.75</t>
  </si>
  <si>
    <t>2025-05-18 22:41:00,21250,,21250,,19500,,21300,,,,,21250,20800,,,21137.5</t>
  </si>
  <si>
    <t>2025-05-18 22:41:00,480473013.038173,-14032723267.4191,0,0,0,0,0,0,588.64</t>
  </si>
  <si>
    <t>2025-05-18 22:41:00,-648574487.876561,-2989449254.90153,0,0,0,0,0,0,514.98</t>
  </si>
  <si>
    <t>2025-05-18 22:41:00,122084776.112091,-982543.833437256,752.116666666669,23,2011.05016666668,41.23,-0.0582239915418453,3.54,5896.75</t>
  </si>
  <si>
    <t>2025-05-18 22:41:00,64531639.5972044,137693.011559671,0,0,0,0,0,0,21137.5</t>
  </si>
  <si>
    <t>2025-05-18 22:42:00,600,,,588,580,,592.5,,,,,600,580,,,588.32</t>
  </si>
  <si>
    <t>2025-05-18 22:42:00,,515,,515,500,,520,,,,,522,510,,0,514.6</t>
  </si>
  <si>
    <t>2025-05-18 22:42:00,5900,,5930,,5700,,5910,,,,,5930,5800,,,5893.25</t>
  </si>
  <si>
    <t>2025-05-18 22:42:00,21250,,21250,,19500,,21300,,,,,21250,20800,,,21121.75</t>
  </si>
  <si>
    <t>2025-05-18 22:42:00,521275733.264613,-9072929607.64731,0,0,0,0,0,0,588.32</t>
  </si>
  <si>
    <t>2025-05-18 22:42:00,-813158620.930895,-3664640661.11034,0,0,0,0,0,0,514.6</t>
  </si>
  <si>
    <t>2025-05-18 22:42:00,121745589.591079,-1028922.82776121,3079.64166666666,88,31698.42675,539.88,-0.134149738440619,17.21,5893.25</t>
  </si>
  <si>
    <t>2025-05-18 22:42:00,63480891.3746814,125324.16108039,0,0,0,0,0,0,21121.75</t>
  </si>
  <si>
    <t>2025-05-18 22:43:00,600,,,588,580,,592.5,,,,,600,580,,,588.34</t>
  </si>
  <si>
    <t>2025-05-18 22:43:00,,515,,515,500,,520,,,,,522,510,,0,514.59</t>
  </si>
  <si>
    <t>2025-05-18 22:43:00,5900,,5930,,5700,,5910,,,,,5930,5800,,,5893.5</t>
  </si>
  <si>
    <t>2025-05-18 22:43:00,21250,,21250,,19500,,21300,,,,,21250,20800,,,21122.5</t>
  </si>
  <si>
    <t>2025-05-18 22:43:00,537379088.836146,-8999830455.9165,0,0,0,0,0,0,588.34</t>
  </si>
  <si>
    <t>2025-05-18 22:43:00,-819257018.797933,-3692773386.84742,0,0,0,0,0,0,514.59</t>
  </si>
  <si>
    <t>2025-05-18 22:43:00,121613742.387971,-1050051.88905676,1470.46666666667,43,4030.46800000001,76.08,-0.0689806342674635,4.29,5893.5</t>
  </si>
  <si>
    <t>2025-05-18 22:43:00,63536426.4358869,125850.33622604,0,0,0,0,0,0,21122.5</t>
  </si>
  <si>
    <t>2025-05-18 22:44:00,600,,,588,580,,592.5,,,,,600,580,,,588.29</t>
  </si>
  <si>
    <t>2025-05-18 22:44:00,,515,,515,500,,520,,,,,522,510,,0,514.56</t>
  </si>
  <si>
    <t>2025-05-18 22:44:00,5900,,5930,,5700,,5910,,,,,5930,5800,,,5893.25</t>
  </si>
  <si>
    <t>2025-05-18 22:44:00,21250,,21250,,19500,,21300,,,,,21250,20800,,,21120.75</t>
  </si>
  <si>
    <t>2025-05-18 22:44:00,495738461.467379,-9197827806.9889,0,0,0,0,0,0,588.29</t>
  </si>
  <si>
    <t>2025-05-18 22:44:00,-838977351.792594,-3785610315.34474,0,0,0,0,0,0,514.56</t>
  </si>
  <si>
    <t>2025-05-18 22:44:00,121559093.027629,-1061852.60810482,2164.43333333333,36,29200.7259999999,326.68,-0.0572750618781587,12.43,5893.25</t>
  </si>
  <si>
    <t>2025-05-18 22:44:00,63419982.0489148,124558.363652901,0,0,0,0,0,0,21120.75</t>
  </si>
  <si>
    <t>2025-05-18 22:45:00,600,,,588,580,,592.5,,,,,600,580,,,588.21</t>
  </si>
  <si>
    <t>2025-05-18 22:45:00,,515,,515,500,,520,,,,,522,510,,0,514.48</t>
  </si>
  <si>
    <t>2025-05-18 22:45:00,5900,,5930,,5700,,5910,,,,,5930,5800,,,5892.25</t>
  </si>
  <si>
    <t>2025-05-18 22:45:00,21250,,21250,,19500,,21300,,,,,21250,20800,,,21117</t>
  </si>
  <si>
    <t>2025-05-18 22:45:00,425403494.733215,-9538151993.22522,0,0,0,0,0,0,588.21</t>
  </si>
  <si>
    <t>2025-05-18 22:45:00,-903554690.641652,-4099578896.35406,0,0,0,0,0,0,514.48</t>
  </si>
  <si>
    <t>2025-05-18 22:45:00,121213532.758672,-1072246.7699749,1554.83333333334,27,18288.448,169.48,-0.0125908983287993,3.97,5892.25</t>
  </si>
  <si>
    <t>2025-05-18 22:45:00,63164824.6078956,121708.363243335,0,0,0,0,0,0,21117</t>
  </si>
  <si>
    <t>2025-05-18 22:46:00,600,,,588,580,,592.5,,,,,600,580,,,588.22</t>
  </si>
  <si>
    <t>2025-05-18 22:46:00,,515,,515,500,,520,,,,,522,510,,0,514.48</t>
  </si>
  <si>
    <t>2025-05-18 22:46:00,5900,,5930,,5700,,5910,,,,,5930,5800,,,5892.25</t>
  </si>
  <si>
    <t>2025-05-18 22:46:00,21250,,21250,,19500,,21300,,,,,21250,20800,,,21116.75</t>
  </si>
  <si>
    <t>2025-05-18 22:46:00,434263930.620868,-9498105711.60798,0,0,0,0,0,0,588.22</t>
  </si>
  <si>
    <t>2025-05-18 22:46:00,-903704384.083928,-4100547494.44072,0,0,0,0,0,0,514.48</t>
  </si>
  <si>
    <t>2025-05-18 22:46:00,121542049.756057,-1075594.89950187,438.766666666667,7,2450.60033333334,24.77,-0.0155053777702806,1.53,5892.25</t>
  </si>
  <si>
    <t>2025-05-18 22:46:00,63151993.4227518,121470.92752726,0,0,0,0,0,0,21116.75</t>
  </si>
  <si>
    <t>2025-05-18 22:47:00,600,,,588,580,,592.5,,,,,600,580,,,588.19</t>
  </si>
  <si>
    <t>2025-05-18 22:47:00,,510,,518,500,,520,,,,,522,510,,0,514.45</t>
  </si>
  <si>
    <t>2025-05-18 22:47:00,5900,,5930,,5700,,5910,,,,,5930,5800,,,5892</t>
  </si>
  <si>
    <t>2025-05-18 22:47:00,21250,,21250,,19500,,21300,,,,,21250,20800,,,21116.5</t>
  </si>
  <si>
    <t>2025-05-18 22:47:00,407087498.473618,-9633416417.02568,0,0,0,0,0,0,588.19</t>
  </si>
  <si>
    <t>2025-05-18 22:47:00,-637112862.901111,-2298341375.89446,0,0,0,0,0,0,514.45</t>
  </si>
  <si>
    <t>2025-05-18 22:47:00,120963868.048361,-1084122.85471474,290.466666666667,17,1189.72066666667,23.34,-0.0259869056674477,1.05,5892</t>
  </si>
  <si>
    <t>2025-05-18 22:47:00,63131258.4672877,121318.003248164,0,0,0,0,0,0,21116.5</t>
  </si>
  <si>
    <t>2025-05-18 22:48:00,600,,,588,580,,592.5,,,,,600,580,,,588.2</t>
  </si>
  <si>
    <t>2025-05-18 22:48:00,,515,,515,500,,520,,,,,522,510,,0,514.47</t>
  </si>
  <si>
    <t>2025-05-18 22:48:00,5900,,5930,,5700,,5910,,,,,5930,5800,,,5892.5</t>
  </si>
  <si>
    <t>2025-05-18 22:48:00,21250,,21250,,19500,,21300,,,,,21250,20800,,,21117.5</t>
  </si>
  <si>
    <t>2025-05-18 22:48:00,416735065.210978,-9587677462.293,0,0,0,0,0,0,588.2</t>
  </si>
  <si>
    <t>2025-05-18 22:48:00,-913005907.398811,-4147020476.32389,0,0,0,0,0,0,514.47</t>
  </si>
  <si>
    <t>2025-05-18 22:48:00,121475788.985138,-1082605.98055661,533.216666666668,14,9583.85600000003,125.41,-0.00361351157540698,5.09,5892.5</t>
  </si>
  <si>
    <t>2025-05-18 22:48:00,63208050.5419414,122048.574140858,0,0,0,0,0,0,21117.5</t>
  </si>
  <si>
    <t>2025-05-18 22:49:00,600,,,588,580,,592.5,,,,,600,580,,,588.16</t>
  </si>
  <si>
    <t>2025-05-18 22:49:00,,510,,518,500,,520,,,,,522,510,,0,514.43</t>
  </si>
  <si>
    <t>2025-05-18 22:49:00,5900,,5930,,5700,,5910,,,,,5930,5800,,,5891.75</t>
  </si>
  <si>
    <t>2025-05-18 22:49:00,21250,,21250,,19500,,21300,,,,,21250,20800,,,21116.25</t>
  </si>
  <si>
    <t>2025-05-18 22:49:00,379104248.252019,-9774984150.14263,0,0,0,0,0,0,588.16</t>
  </si>
  <si>
    <t>2025-05-18 22:49:00,-640392514.49078,-2302648316.26996,0,0,0,0,0,0,514.43</t>
  </si>
  <si>
    <t>2025-05-18 22:49:00,121257172.368131,-1097021.20201226,558.586111111111,16,4010.47547222223,103.67,-0.0356627424762973,4.89,5891.75</t>
  </si>
  <si>
    <t>2025-05-18 22:49:00,63114916.2603694,121118.444454634,0,0,0,0,0,0,21116.25</t>
  </si>
  <si>
    <t>2025-05-18 22:50:00,600,,,588,580,,592.5,,,,,600,580,,,588.03</t>
  </si>
  <si>
    <t>2025-05-18 22:50:00,,510,,518,500,,520,,,,,522,510,,0,514.36</t>
  </si>
  <si>
    <t>2025-05-18 22:50:00,5900,,5930,,5700,,5910,,,,,5930,5800,,,5890.5</t>
  </si>
  <si>
    <t>2025-05-18 22:50:00,21250,,21250,,19500,,21300,,,,,21250,20800,,,21112.5</t>
  </si>
  <si>
    <t>2025-05-18 22:50:00,251627246.919581,-10420299469.5391,0,0,0,0,0,0,588.03</t>
  </si>
  <si>
    <t>2025-05-18 22:50:00,-658205160.548107,-2336702937.65894,0,0,0,0,0,0,514.36</t>
  </si>
  <si>
    <t>2025-05-18 22:50:00,119897039.050222,-1093388.0900255,2181.77,37,65784.5442000002,733.08,0.0440599289420279,19.11,5890.5</t>
  </si>
  <si>
    <t>2025-05-18 22:50:00,62853177.5821985,118272.909089235,0,0,0,0,0,0,21112.5</t>
  </si>
  <si>
    <t>2025-05-18 22:51:00,600,,,588,580,,592.5,,,,,600,580,,,588.03</t>
  </si>
  <si>
    <t>2025-05-18 22:51:00,,510,,518,500,,520,,,,,522,510,,0,514.28</t>
  </si>
  <si>
    <t>2025-05-18 22:51:00,5900,,5930,,5700,,5910,,,,,5930,5800,,,5890.25</t>
  </si>
  <si>
    <t>2025-05-18 22:51:00,21250,,21250,,19500,,21300,,,,,21250,20800,,,21108.5</t>
  </si>
  <si>
    <t>2025-05-18 22:51:00,245071102.590168,-10467322610.9947,0,0,0,0,0,0,588.03</t>
  </si>
  <si>
    <t>2025-05-18 22:51:00,-677789753.027109,-2372718203.57788,0,0,0,0,0,0,514.28</t>
  </si>
  <si>
    <t>2025-05-18 22:51:00,119939607.592028,-1099295.01184424,3481.48666666667,98,83843.1517,1267.67,-0.0885423485769985,35.17,5890.25</t>
  </si>
  <si>
    <t>2025-05-18 22:51:00,62595058.2463611,115146.798285646,0,0,0,0,0,0,21108.5</t>
  </si>
  <si>
    <t>2025-05-18 22:52:00,600,,,588,580,,592.5,,,,,600,580,,,588.22</t>
  </si>
  <si>
    <t>2025-05-18 22:52:00,,515,,515,500,,520,,,,,522,510,,0,514.5</t>
  </si>
  <si>
    <t>2025-05-18 22:52:00,5900,,5930,,5700,,5910,,,,,5930,5800,,,5892.25</t>
  </si>
  <si>
    <t>2025-05-18 22:52:00,21250,,21250,,19500,,21300,,,,,21250,20800,,,21119</t>
  </si>
  <si>
    <t>2025-05-18 22:52:00,434338241.200737,-9511965703.34222,0,0,0,0,0,0,588.22</t>
  </si>
  <si>
    <t>2025-05-18 22:52:00,-886582729.465588,-4018001562.33043,0,0,0,0,0,0,514.5</t>
  </si>
  <si>
    <t>2025-05-18 22:52:00,121974752.539134,-1130127.53006677,1549.82619047619,71,6986.65445238093,206.6,-0.146037392078564,13.24,5892.25</t>
  </si>
  <si>
    <t>2025-05-18 22:52:00,63304765.1056143,123325.150952002,0,0,0,0,0,0,21119</t>
  </si>
  <si>
    <t>2025-05-18 22:53:00,600,,,588,580,,592.5,,,,,600,580,,,588.16</t>
  </si>
  <si>
    <t>2025-05-18 22:53:00,,515,,515,500,,520,,,,,522,510,,0,514.5</t>
  </si>
  <si>
    <t>2025-05-18 22:53:00,5900,,5930,,5700,,5910,,,,,5930,5800,,,5891.75</t>
  </si>
  <si>
    <t>2025-05-18 22:53:00,21250,,21250,,19500,,21300,,,,,21250,20800,,,21118</t>
  </si>
  <si>
    <t>2025-05-18 22:53:00,378571655.066763,-9790091848.34556,0,0,0,0,0,0,588.16</t>
  </si>
  <si>
    <t>2025-05-18 22:53:00,-886038607.043488,-4014893658.06543,0,0,0,0,0,0,514.5</t>
  </si>
  <si>
    <t>2025-05-18 22:53:00,121291891.875877,-1140911.87842824,315.179761904762,12,5849.30551190474,106.4,-0.0182292345410626,2.68,5891.75</t>
  </si>
  <si>
    <t>2025-05-18 22:53:00,63240035.4971007,122618.581637902,0,0,0,0,0,0,21118</t>
  </si>
  <si>
    <t>2025-05-18 22:54:00,600,,,588,580,,592.5,,,,,600,580,,,588.1</t>
  </si>
  <si>
    <t>2025-05-18 22:54:00,,515,,515,500,,520,,,,,522,510,,,514.49</t>
  </si>
  <si>
    <t>2025-05-18 22:54:00,5900,,5930,,5700,,5910,,,,,5930,5800,5890,,5891.25</t>
  </si>
  <si>
    <t>2025-05-18 22:54:00,21250,,21250,,19500,,21300,,,,,21250,20800,,,21118</t>
  </si>
  <si>
    <t>2025-05-18 22:54:00,319378263.199402,-10089851488.6871,0,0,0,0,0,0,588.1</t>
  </si>
  <si>
    <t>2025-05-18 22:54:00,-895542704.109454,-4062521852.75085,0,0,0,0,0,0,514.49</t>
  </si>
  <si>
    <t>2025-05-18 22:54:00,120377116.859714,-1151929.59911935,1043.06666666667,24,19818.1821666666,231.91,-0.0296264453822367,7.69,5891.25</t>
  </si>
  <si>
    <t>2025-05-18 22:54:00,63225573.2327108,122561.263950864,0,0,0,0,0,0,21118</t>
  </si>
  <si>
    <t>2025-05-18 22:55:00,600,,,588,580,,592.5,,,,,600,580,,,588</t>
  </si>
  <si>
    <t>2025-05-18 22:55:00,,510,,518,500,,520,,,,,522,510,,,514.41</t>
  </si>
  <si>
    <t>2025-05-18 22:55:00,5900,,5930,,5700,,5910,,,,,5930,5800,5890,,5890.75</t>
  </si>
  <si>
    <t>2025-05-18 22:55:00,21250,,21250,,19500,,21300,,,,,21250,20800,,,21115.25</t>
  </si>
  <si>
    <t>2025-05-18 22:55:00,211862444.069316,-10655282932.4939,0,0,0,0,0,0,588</t>
  </si>
  <si>
    <t>2025-05-18 22:55:00,-646719585.251008,-2318729660.02368,0,0,0,0,0,0,514.41</t>
  </si>
  <si>
    <t>2025-05-18 22:55:00,120554107.325629,-1157943.15711909,869.883333333331,25,6678.20983333334,100.42,-0.0471619173268772,6.02,5890.75</t>
  </si>
  <si>
    <t>2025-05-18 22:55:00,63042557.2605686,120459.353765219,0,0,0,0,0,0,21115.25</t>
  </si>
  <si>
    <t>2025-05-18 22:56:00,600,,,588,580,,592.5,,,,,600,580,,,588.11</t>
  </si>
  <si>
    <t>2025-05-18 22:56:00,,515,,515,500,,520,,,,,522,510,,,514.48</t>
  </si>
  <si>
    <t>2025-05-18 22:56:00,5900,,5930,,5700,,5910,,,,,5930,5800,5890,,5891.25</t>
  </si>
  <si>
    <t>2025-05-18 22:56:00,21250,,21250,,19500,,21300,,,,,21250,20800,,,21118</t>
  </si>
  <si>
    <t>2025-05-18 22:56:00,329514520.939097,-10043321136.1141,0,0,0,0,0,0,588.11</t>
  </si>
  <si>
    <t>2025-05-18 22:56:00,-903913218.699958,-4104464323.52,0,0,0,0,0,0,514.48</t>
  </si>
  <si>
    <t>2025-05-18 22:56:00,120543186.90695,-1171057.99774431,738.200000000001,34,7647.80916666666,126.72,-0.0404148875025952,5.58,5891.25</t>
  </si>
  <si>
    <t>2025-05-18 22:56:00,63229528.7966172,122550.178833123,0,0,0,0,0,0,21118</t>
  </si>
  <si>
    <t>2025-05-18 22:57:00,600,,,588,580,,592.5,,,,,600,580,,,588.08</t>
  </si>
  <si>
    <t>2025-05-18 22:57:00,,515,,515,500,,520,,,,,522,510,,,514.49</t>
  </si>
  <si>
    <t>2025-05-18 22:57:00,5900,,5930,,5700,,5910,,,,,5930,5800,5890,,5891</t>
  </si>
  <si>
    <t>2025-05-18 22:57:00,21250,,21250,,19500,,21300,,,,,21250,20800,,,21117.25</t>
  </si>
  <si>
    <t>2025-05-18 22:57:00,299642854.328563,-10199905624.3103,0,0,0,0,0,0,588.08</t>
  </si>
  <si>
    <t>2025-05-18 22:57:00,-895285822.586577,-4061194639.16212,0,0,0,0,0,0,514.49</t>
  </si>
  <si>
    <t>2025-05-18 22:57:00,119962711.156458,-1175488.40593468,421.999999999999,18,11694.7486666666,133.19,-0.0174510331643068,3.2,5891</t>
  </si>
  <si>
    <t>2025-05-18 22:57:00,63178172.328636,122047.653522519,0,0,0,0,0,0,21117.25</t>
  </si>
  <si>
    <t>2025-05-18 22:58:00,600,,,588,580,,592.5,,,,,600,580,,,588.1</t>
  </si>
  <si>
    <t>2025-05-18 22:58:00,,515,,515,500,,520,,,,,522,510,,,514.56</t>
  </si>
  <si>
    <t>2025-05-18 22:58:00,5900,,5930,,5700,,5910,,,,,5930,5800,5890,,5891.25</t>
  </si>
  <si>
    <t>2025-05-18 22:58:00,21250,,21250,,19500,,21300,,,,,21250,20800,,,21120.75</t>
  </si>
  <si>
    <t>2025-05-18 22:58:00,319689496.116239,-10098646900.7438,0,0,0,0,0,0,588.1</t>
  </si>
  <si>
    <t>2025-05-18 22:58:00,-839761017.194867,-3793401427.92087,0,0,0,0,0,0,514.56</t>
  </si>
  <si>
    <t>2025-05-18 22:58:00,120253200.547299,-1182360.1230352,321.991666666667,26,702.237416666667,25.03,-0.0280152273411603,1.08,5891.25</t>
  </si>
  <si>
    <t>2025-05-18 22:58:00,63392591.7040684,124713.626085673,0,0,0,0,0,0,21120.75</t>
  </si>
  <si>
    <t>2025-05-18 22:59:00,600,,,588,580,,592.5,,,,,600,580,,,588.13</t>
  </si>
  <si>
    <t>2025-05-18 22:59:00,,515,,515,500,,520,,,,,522,510,,,514.55</t>
  </si>
  <si>
    <t>2025-05-18 22:59:00,5900,,5930,,5700,,5910,,,,,5930,5800,5890,,5891.75</t>
  </si>
  <si>
    <t>2025-05-18 22:59:00,21250,,21250,,19500,,21300,,,,,21250,20800,,,21120.25</t>
  </si>
  <si>
    <t>2025-05-18 22:59:00,354463856.734392,-9918712858.19617,0,0,0,0,0,0,588.13</t>
  </si>
  <si>
    <t>2025-05-18 22:59:00,-847320051.624469,-3828883818.54981,0,0,0,0,0,0,514.55</t>
  </si>
  <si>
    <t>2025-05-18 22:59:00,120809144.981686,-1180311.6879469,313.733333333333,12,4520.25833333333,64.62,-0.00849417963336136,2.16,5891.75</t>
  </si>
  <si>
    <t>2025-05-18 22:59:00,63375057.5210255,124280.191427416,0,0,0,0,0,0,21120.25</t>
  </si>
  <si>
    <t>2025-05-18 23:00:00,600,,,588,580,,592.5,,,,,600,580,,,588.28</t>
  </si>
  <si>
    <t>2025-05-18 23:00:00,,515,,515,500,,520,,,,,522,510,,,514.65</t>
  </si>
  <si>
    <t>2025-05-18 23:00:00,5900,,5930,,5700,,5910,,,,,5930,5800,5890,,5892.75</t>
  </si>
  <si>
    <t>2025-05-18 23:00:00,21250,,21250,,19500,,21300,,,,,21250,20800,,,21124.5</t>
  </si>
  <si>
    <t>2025-05-18 23:00:00,487497708.5544,-9283057137.72247,0,0,0,0,0,0,588.28</t>
  </si>
  <si>
    <t>2025-05-18 23:00:00,-784822366.627378,-3542591164.38288,0,0,0,0,0,0,514.65</t>
  </si>
  <si>
    <t>2025-05-18 23:00:00,121733813.461701,-1182474.98077958,564.2,15,6756.81633333333,131.82,-0.0160145993079173,5.46,5892.75</t>
  </si>
  <si>
    <t>2025-05-18 23:00:00,63653762.5149017,127633.086559495,0,0,0,0,0,0,21124.5</t>
  </si>
  <si>
    <t>2025-05-18 23:01:00,600,,,588,580,,592.5,,,,,600,580,,,588.12</t>
  </si>
  <si>
    <t>2025-05-18 23:01:00,,515,,515,500,,520,,,,,522,510,,,514.5</t>
  </si>
  <si>
    <t>2025-05-18 23:01:00,5900,,5930,,5700,,5910,,,,,5930,5800,5890,,5891.5</t>
  </si>
  <si>
    <t>2025-05-18 23:01:00,21250,,21250,,19500,,21300,,,,,21250,20800,,,21117</t>
  </si>
  <si>
    <t>2025-05-18 23:01:00,340105242.395816,-10002382045.4312,0,0,0,0,0,0,588.12</t>
  </si>
  <si>
    <t>2025-05-18 23:01:00,-886976580.635471,-4022227203.07075,0,0,0,0,0,0,514.5</t>
  </si>
  <si>
    <t>2025-05-18 23:01:00,120534172.153992,-1191965.28413759,454.724999999999,17,10195.33575,125.73,-0.0206642438849464,4.01,5891.5</t>
  </si>
  <si>
    <t>2025-05-18 23:01:00,63160317.8740146,121858.965872614,0,0,0,0,0,0,21117</t>
  </si>
  <si>
    <t>2025-05-18 23:02:00,600,,,588,580,,592.5,,,,,600,580,,,588.31</t>
  </si>
  <si>
    <t>2025-05-18 23:02:00,,515,,515,500,,520,,,,,522,510,,,514.71</t>
  </si>
  <si>
    <t>2025-05-18 23:02:00,5900,,5930,,5700,,5910,,,,,5930,5800,5810,,5893.5</t>
  </si>
  <si>
    <t>2025-05-18 23:02:00,21250,,21250,,19500,,21300,,,,,21250,20800,,,21126.5</t>
  </si>
  <si>
    <t>2025-05-18 23:02:00,512546249.744657,-9168648181.09272,0,0,0,0,0,0,588.31</t>
  </si>
  <si>
    <t>2025-05-18 23:02:00,-754324335.581739,-3410940875.02201,0,0,0,0,0,0,514.71</t>
  </si>
  <si>
    <t>2025-05-18 23:02:00,121538539.018465,-1190340.14505582,681.78,29,15098.6292,208.88,-0.041607980905166,5.58,5893.5</t>
  </si>
  <si>
    <t>2025-05-18 23:02:00,63797706.7553609,129212.873980106,0,0,0,0,0,0,21126.5</t>
  </si>
  <si>
    <t>2025-05-18 23:03:00,600,,,588,580,,592.5,,,,,600,580,,,588.25</t>
  </si>
  <si>
    <t>2025-05-18 23:03:00,,515,,515,500,,520,,,,,522,510,,,514.67</t>
  </si>
  <si>
    <t>2025-05-18 23:03:00,5900,,5930,,5700,,5910,,,,,5930,5800,5810,,5892.75</t>
  </si>
  <si>
    <t>2025-05-18 23:03:00,21250,,21250,,19500,,21300,,,,,21250,20800,,,21125.25</t>
  </si>
  <si>
    <t>2025-05-18 23:03:00,461220554.783942,-9415613205.75936,0,0,0,0,0,0,588.25</t>
  </si>
  <si>
    <t>2025-05-18 23:03:00,-774311905.505527,-3496947761.82035,0,0,0,0,0,0,514.67</t>
  </si>
  <si>
    <t>2025-05-18 23:03:00,121744608.345563,-1206287.31155596,1121.80833333333,35,6077.91775000001,135.38,-0.0601516103265701,8.01,5892.75</t>
  </si>
  <si>
    <t>2025-05-18 23:03:00,63704790.5999489,128289.667349943,0,0,0,0,0,0,21125.25</t>
  </si>
  <si>
    <t>2025-05-18 23:05:00,600,,,588,580,,592.5,,,,,600,580,,,588.36</t>
  </si>
  <si>
    <t>2025-05-18 23:05:00,,515,,515,500,,520,,,,,522,510,,,514.83</t>
  </si>
  <si>
    <t>2025-05-18 23:05:00,5900,,5930,,5700,,5910,,,,,5930,5800,5810,,5893.75</t>
  </si>
  <si>
    <t>2025-05-18 23:05:00,21250,,21250,,19500,,21300,,,,,21250,20800,,,21132</t>
  </si>
  <si>
    <t>2025-05-18 23:05:00,553926736.286616,-8983457017.59889,0,0,0,0,0,0,588.36</t>
  </si>
  <si>
    <t>2025-05-18 23:05:00,-702807568.267115,-3201868007.79048,0,0,0,0,0,0,514.83</t>
  </si>
  <si>
    <t>2025-05-18 23:05:00,121737900.537425,-1200852.31805712,685.623333333334,15,9772.1538,142.55,-0.00768371035538969,4.3,5893.75</t>
  </si>
  <si>
    <t>2025-05-18 23:05:00,64143436.1095857,133543.002026722,0,0,0,0,0,0,21132</t>
  </si>
  <si>
    <t>2025-05-18 23:06:00,600,,,588,580,,592.5,,,,,600,580,,,588.29</t>
  </si>
  <si>
    <t>2025-05-18 23:06:00,,515,,515,500,,520,,,,,522,510,,,514.75</t>
  </si>
  <si>
    <t>2025-05-18 23:06:00,5900,,5930,,5700,,5910,,,,,5930,5800,5810,,5893.25</t>
  </si>
  <si>
    <t>2025-05-18 23:06:00,21250,,21250,,19500,,21300,,,,,21250,20800,,,21127.75</t>
  </si>
  <si>
    <t>2025-05-18 23:06:00,495860406.957067,-9254639903.25889,0,0,0,0,0,0,588.29</t>
  </si>
  <si>
    <t>2025-05-18 23:06:00,-736163514.299413,-3336669343.7405,0,0,0,0,0,0,514.75</t>
  </si>
  <si>
    <t>2025-05-18 23:06:00,121096063.63663,-1198092.66307747,1125.2,20,38725.1800000001,409.36,0.0236615905118432,10.01,5893.25</t>
  </si>
  <si>
    <t>2025-05-18 23:06:00,63877199.5512646,130291.521377616,0,0,0,0,0,0,21127.75</t>
  </si>
  <si>
    <t>2025-05-18 23:07:00,600,,,588,580,,592.5,,,,,600,580,,,588.41</t>
  </si>
  <si>
    <t>2025-05-18 23:07:00,,515,,515,500,,520,,,,,522,510,,,514.89</t>
  </si>
  <si>
    <t>2025-05-18 23:07:00,5900,,5930,,5700,,5910,,,,,5930,5800,5810,,5894.25</t>
  </si>
  <si>
    <t>2025-05-18 23:07:00,21250,,21250,,19500,,21300,,,,,21250,20800,,,21135.25</t>
  </si>
  <si>
    <t>2025-05-18 23:07:00,593641974.677995,-8809620884.41646,0,0,0,0,0,0,588.41</t>
  </si>
  <si>
    <t>2025-05-18 23:07:00,-680513962.153994,-3116531831.71389,0,0,0,0,0,0,514.89</t>
  </si>
  <si>
    <t>2025-05-18 23:07:00,121938844.140422,-1197247.6600554,282.400000000001,10,10699.2843333333,117.24,-0.00451538391716634,2.34,5894.25</t>
  </si>
  <si>
    <t>2025-05-18 23:07:00,64355132.6621157,136182.909848826,0,0,0,0,0,0,21135.25</t>
  </si>
  <si>
    <t>2025-05-18 23:08:00,600,,,588,580,,592.5,,,,,600,580,,,588.36</t>
  </si>
  <si>
    <t>2025-05-18 23:08:00,,515,,515,500,,520,,,,,522,510,,,514.83</t>
  </si>
  <si>
    <t>2025-05-18 23:08:00,5900,,5930,,5700,,5910,,,,,5930,5800,5890,,5894</t>
  </si>
  <si>
    <t>2025-05-18 23:08:00,21250,,21250,,19500,,21300,,,,,21250,20800,,,21131.5</t>
  </si>
  <si>
    <t>2025-05-18 23:08:00,554188496.224551,-8990739189.00404,0,0,0,0,0,0,588.36</t>
  </si>
  <si>
    <t>2025-05-18 23:08:00,-702902400.914226,-3202811284.71268,0,0,0,0,0,0,514.83</t>
  </si>
  <si>
    <t>2025-05-18 23:08:00,121802427.572367,-1193264.68058535,684.633333333332,13,32547.9329999999,332.87,0.0169407553157677,5.59,5894</t>
  </si>
  <si>
    <t>2025-05-18 23:08:00,64125392.7865361,133203.14578838,0,0,0,0,0,0,21131.5</t>
  </si>
  <si>
    <t>2025-05-18 23:09:00,600,,,588,580,,592.5,,,,,600,580,,,588.27</t>
  </si>
  <si>
    <t>2025-05-18 23:09:00,,515,,515,500,,520,,,,,522,510,,,514.76</t>
  </si>
  <si>
    <t>2025-05-18 23:09:00,5900,,5930,,5700,,5910,,,,,5930,5800,5890,,5894</t>
  </si>
  <si>
    <t>2025-05-18 23:09:00,21250,,21250,,19500,,21300,,,,,21250,20800,,,21130.75</t>
  </si>
  <si>
    <t>2025-05-18 23:09:00,478462675.276317,-9345772653.96716,0,0,0,0,0,0,588.27</t>
  </si>
  <si>
    <t>2025-05-18 23:09:00,-731615591.921997,-3318836543.20276,0,0,0,0,0,0,514.76</t>
  </si>
  <si>
    <t>2025-05-18 23:09:00,121769623.401559,-1189476.55337755,270.383333333333,9,6503.83266666664,83.95,0.00559902297184816,1.54,5894</t>
  </si>
  <si>
    <t>2025-05-18 23:09:00,64085213.9637898,132655.485180494,0,0,0,0,0,0,21130.75</t>
  </si>
  <si>
    <t>2025-05-18 23:10:00,600,,,588,580,,592.5,,,,,600,580,,,588.34</t>
  </si>
  <si>
    <t>2025-05-18 23:10:00,,515,,515,500,,520,,,,,522,510,,,514.76</t>
  </si>
  <si>
    <t>2025-05-18 23:10:00,5900,,5930,,5700,,5910,,,,,5930,5800,5890,,5893.75</t>
  </si>
  <si>
    <t>2025-05-18 23:10:00,21250,,21250,,19500,,21300,,,,,21250,20800,,,21129.75</t>
  </si>
  <si>
    <t>2025-05-18 23:10:00,537496697.247369,-9073834088.50426,0,0,0,0,0,0,588.34</t>
  </si>
  <si>
    <t>2025-05-18 23:10:00,-731780195.85109,-3320019526.20026,0,0,0,0,0,0,514.76</t>
  </si>
  <si>
    <t>2025-05-18 23:10:00,121514567.449865,-1191219.20521352,81.1666666666666,4,300.5,8.05,-0.0058014205779805,0.32,5893.75</t>
  </si>
  <si>
    <t>2025-05-18 23:10:00,64015079.2241774,131940.451845444,0,0,0,0,0,0,21129.75</t>
  </si>
  <si>
    <t>2025-05-18 23:11:00,600,,,588,580,,592.5,,,,,600,580,,,588.28</t>
  </si>
  <si>
    <t>2025-05-18 23:11:00,,515,,515,500,,520,,,,,522,510,,,514.74</t>
  </si>
  <si>
    <t>2025-05-18 23:11:00,5900,,5930,,5700,,5910,,,,,5930,5800,5890,,5893.25</t>
  </si>
  <si>
    <t>2025-05-18 23:11:00,21250,,21250,,19500,,21300,,,,,21250,20800,,,21129</t>
  </si>
  <si>
    <t>2025-05-18 23:11:00,487455744.799662,-9308681033.9472,0,0,0,0,0,0,588.28</t>
  </si>
  <si>
    <t>2025-05-18 23:11:00,-740592455.637458,-3356418107.98171,0,0,0,0,0,0,514.74</t>
  </si>
  <si>
    <t>2025-05-18 23:11:00,121204225.83932,-1195112.02845438,71.4,2,286.72,7.9,-0.00259847381312885,0.37,5893.25</t>
  </si>
  <si>
    <t>2025-05-18 23:11:00,63961394.4970177,131308.488101172,0,0,0,0,0,0,21129</t>
  </si>
  <si>
    <t>2025-05-18 23:12:00,600,,,588,580,,592.5,,,,,600,580,,,588.23</t>
  </si>
  <si>
    <t>2025-05-18 23:12:00,,515,,515,500,,520,,,,,522,510,,,514.74</t>
  </si>
  <si>
    <t>2025-05-18 23:12:00,5900,,5930,,5700,,5910,,,,,5930,5800,5890,,5893</t>
  </si>
  <si>
    <t>2025-05-18 23:12:00,21250,,21250,,19500,,21300,,,,,21250,20800,,,21126.5</t>
  </si>
  <si>
    <t>2025-05-18 23:12:00,454948754.366951,-9444094464.78376,0,0,0,0,0,0,588.23</t>
  </si>
  <si>
    <t>2025-05-18 23:12:00,-742218570.469769,-3362145446.50621,0,0,0,0,0,0,514.74</t>
  </si>
  <si>
    <t>2025-05-18 23:12:00,121995803.647383,-1193144.40473399,88.5060606060605,5,9506.08312121211,699.76,0.00384790828317318,4.19,5893</t>
  </si>
  <si>
    <t>2025-05-18 23:12:00,63794553.1749727,129438.63574333,0,0,0,0,0,0,21126.5</t>
  </si>
  <si>
    <t>2025-05-18 23:13:00,600,,,588,580,,592.5,,,,,600,580,,,588.23</t>
  </si>
  <si>
    <t>2025-05-18 23:13:00,,515,,515,500,,520,,,,,522,510,,,514.71</t>
  </si>
  <si>
    <t>2025-05-18 23:13:00,5900,,5930,,5700,,5910,,,,,6050,5800,5890,,5892.5</t>
  </si>
  <si>
    <t>2025-05-18 23:13:00,21250,,21250,,19500,,21300,,,,,21250,20800,,,21127</t>
  </si>
  <si>
    <t>2025-05-18 23:13:00,443273659.320849,-9525576847.61541,0,0,0,0,0,0,588.23</t>
  </si>
  <si>
    <t>2025-05-18 23:13:00,-754884467.116193,-3416930613.70018,0,0,0,0,0,0,514.71</t>
  </si>
  <si>
    <t>2025-05-18 23:13:00,121712635.911252,-1127877.89577206,216.806666666667,5,9497.15913333333,116.73,0.00258210088294078,2.33,5892.5</t>
  </si>
  <si>
    <t>2025-05-18 23:13:00,63814398.9898103,129829.91864138,0,0,0,0,0,0,21127</t>
  </si>
  <si>
    <t>2025-05-18 23:14:00,600,,,588,580,,592.5,,,,,600,580,,,588.39</t>
  </si>
  <si>
    <t>2025-05-18 23:14:00,,515,,515,500,,520,,,,,522,510,,,514.83</t>
  </si>
  <si>
    <t>2025-05-18 23:14:00,5900,,5930,,5700,,5910,,,,,6050,5800,5810,,5894</t>
  </si>
  <si>
    <t>2025-05-18 23:14:00,21250,,21250,,19500,,21300,,,,,21250,20800,,,21131.75</t>
  </si>
  <si>
    <t>2025-05-18 23:14:00,578173675.262799,-8898291667.98159,0,0,0,0,0,0,588.39</t>
  </si>
  <si>
    <t>2025-05-18 23:14:00,-703366845.257326,-3207488337.3022,0,0,0,0,0,0,514.83</t>
  </si>
  <si>
    <t>2025-05-18 23:14:00,121877732.359795,-1113006.61583314,717.599999999999,12,21528.3463333333,242.91,0.0185680022113791,6.99,5894</t>
  </si>
  <si>
    <t>2025-05-18 23:14:00,64139573.90823,133518.160861795,0,0,0,0,0,0,21131.75</t>
  </si>
  <si>
    <t>2025-05-18 23:15:00,600,,,588,580,,592.5,,,,,600,580,,,588.37</t>
  </si>
  <si>
    <t>2025-05-18 23:15:00,,515,,515,500,,520,,,,,522,510,,,514.84</t>
  </si>
  <si>
    <t>2025-05-18 23:15:00,5900,,5930,,5700,,5910,,,,,6050,5800,5810,,5894.25</t>
  </si>
  <si>
    <t>2025-05-18 23:15:00,21250,,21250,,19500,,21300,,,,,21250,20800,,,21131.75</t>
  </si>
  <si>
    <t>2025-05-18 23:15:00,562023293.213679,-8974267078.64162,0,0,0,0,0,0,588.37</t>
  </si>
  <si>
    <t>2025-05-18 23:15:00,-699336908.727454,-3192119912.44312,0,0,0,0,0,0,514.84</t>
  </si>
  <si>
    <t>2025-05-18 23:15:00,121916689.431126,-1116754.40666146,77.9999999999999,5,21.84,1.4,-0.0115214802500456,0.35,5894.25</t>
  </si>
  <si>
    <t>2025-05-18 23:15:00,64144076.6883413,133586.705287223,0,0,0,0,0,0,21131.75</t>
  </si>
  <si>
    <t>2025-05-18 23:16:00,600,,,588,580,,592.5,,,,,600,580,,,588.39</t>
  </si>
  <si>
    <t>2025-05-18 23:16:00,,515,,515,500,,520,,,,,522,510,,,514.86</t>
  </si>
  <si>
    <t>2025-05-18 23:16:00,5900,,5930,,5700,,5910,,,,,6050,5800,5810,,5894.25</t>
  </si>
  <si>
    <t>2025-05-18 23:16:00,21250,,21250,,19500,,21300,,,,,21250,20800,,,21132.75</t>
  </si>
  <si>
    <t>2025-05-18 23:16:00,577908456.848885,-8905846554.2651,0,0,0,0,0,0,588.39</t>
  </si>
  <si>
    <t>2025-05-18 23:16:00,-692001737.654433,-3164372101.91947,0,0,0,0,0,0,514.86</t>
  </si>
  <si>
    <t>2025-05-18 23:16:00,121870426.357109,-1131845.02171949,6277.69666666666,128,219212.424966666,2516.52,0.0347605477742206,56.96,5894.25</t>
  </si>
  <si>
    <t>2025-05-18 23:16:00,64207701.915974,134329.207984939,0,0,0,0,0,0,21132.75</t>
  </si>
  <si>
    <t>2025-05-18 23:17:00,600,,,588,580,,592.5,,,,,600,580,,,588.29</t>
  </si>
  <si>
    <t>2025-05-18 23:17:00,,515,,515,500,,520,,,,,522,510,,,514.72</t>
  </si>
  <si>
    <t>2025-05-18 23:17:00,5900,,5930,,5700,,5910,,,,,6050,5800,5810,,5893</t>
  </si>
  <si>
    <t>2025-05-18 23:17:00,21250,,21250,,19500,,21300,,,,,21250,20800,,,21126.75</t>
  </si>
  <si>
    <t>2025-05-18 23:17:00,496156673.604726,-9283604799.18463,0,0,0,0,0,0,588.29</t>
  </si>
  <si>
    <t>2025-05-18 23:17:00,-750257358.466792,-3399122731.54201,0,0,0,0,0,0,514.72</t>
  </si>
  <si>
    <t>2025-05-18 23:17:00,121601589.326293,-1134130.63843795,677.716666666666,17,11647.2935,246.98,0.0114133271427982,6.84,5893</t>
  </si>
  <si>
    <t>2025-05-18 23:17:00,63813597.8062639,129677.388132537,0,0,0,0,0,0,21126.75</t>
  </si>
  <si>
    <t>2025-05-18 23:18:00,600,,,588,580,,592.5,,,,,600,580,,,588.23</t>
  </si>
  <si>
    <t>2025-05-18 23:18:00,,515,,515,500,,520,,,,,522,510,,,514.72</t>
  </si>
  <si>
    <t>2025-05-18 23:18:00,5900,,5930,,5700,,5910,,,,,6050,5800,5810,,5892.5</t>
  </si>
  <si>
    <t>2025-05-18 23:18:00,21250,,21250,,19500,,21300,,,,,21250,20800,,,21126.25</t>
  </si>
  <si>
    <t>2025-05-18 23:18:00,443871477.235671,-9535151698.04876,0,0,0,0,0,0,588.23</t>
  </si>
  <si>
    <t>2025-05-18 23:18:00,-751402296.918968,-3404454292.58296,0,0,0,0,0,0,514.72</t>
  </si>
  <si>
    <t>2025-05-18 23:18:00,121518254.036303,-1144612.7080351,42.7333333333332,2,48.5519999999999,1.68,-0.00520983732431249,0.25,5892.5</t>
  </si>
  <si>
    <t>2025-05-18 23:18:00,63771661.5495185,129319.637687747,0,0,0,0,0,0,21126.25</t>
  </si>
  <si>
    <t>2025-05-18 23:19:00,600,,,588,580,,592.5,,,,,600,580,,,588.29</t>
  </si>
  <si>
    <t>2025-05-18 23:19:00,,515,,515,500,,520,,,,,522,510,,,514.85</t>
  </si>
  <si>
    <t>2025-05-18 23:19:00,5900,,5930,,5700,,5910,,,,,6050,5800,5810,,5893.75</t>
  </si>
  <si>
    <t>2025-05-18 23:19:00,21250,,21250,,19500,,21300,,,,,21250,20800,,,21132.25</t>
  </si>
  <si>
    <t>2025-05-18 23:19:00,496655275.8751,-9291462447.53805,0,0,0,0,0,0,588.29</t>
  </si>
  <si>
    <t>2025-05-18 23:19:00,-695749774.670648,-3179907284.09162,0,0,0,0,0,0,514.85</t>
  </si>
  <si>
    <t>2025-05-18 23:19:00,121790811.306967,-1135668.12069701,270.3,12,1507.154,33.64,-0.00753364578849175,0.91,5893.75</t>
  </si>
  <si>
    <t>2025-05-18 23:19:00,64166985.3362652,133977.099656878,0,0,0,0,0,0,21132.25</t>
  </si>
  <si>
    <t>2025-05-18 23:20:00,600,,,588,580,,592.5,,,,,600,580,,,588.19</t>
  </si>
  <si>
    <t>2025-05-18 23:20:00,,515,,515,500,,520,,,,,522,510,,,514.7</t>
  </si>
  <si>
    <t>2025-05-18 23:20:00,5900,,5930,,5700,,5910,,,,,6050,5800,5810,,5892.25</t>
  </si>
  <si>
    <t>2025-05-18 23:20:00,21250,,21250,,19500,,21300,,,,,21250,20800,,,21126</t>
  </si>
  <si>
    <t>2025-05-18 23:20:00,406915561.599272,-9720036810.32969,0,0,0,0,0,0,588.19</t>
  </si>
  <si>
    <t>2025-05-18 23:20:00,-760023792.981704,-3442200585.66921,0,0,0,0,0,0,514.7</t>
  </si>
  <si>
    <t>2025-05-18 23:20:00,120927562.58325,-1147725.4045446,160.066666666667,4,1698.132,30.98,-0.00351575734903971,1.04,5892.25</t>
  </si>
  <si>
    <t>2025-05-18 23:20:00,63750868.5659381,129142.224408407,0,0,0,0,0,0,21126</t>
  </si>
  <si>
    <t>2025-05-18 23:21:00,600,,,588,580,,592.5,,,,,600,580,,,588.26</t>
  </si>
  <si>
    <t>2025-05-18 23:21:00,,515,,515,500,,520,,,,,522,510,,,514.69</t>
  </si>
  <si>
    <t>2025-05-18 23:21:00,5900,,5930,,5700,,5910,,,,,6050,5800,5810,,5893</t>
  </si>
  <si>
    <t>2025-05-18 23:21:00,21250,,21250,,19500,,21300,,,,,21250,20800,,,21126</t>
  </si>
  <si>
    <t>2025-05-18 23:21:00,470007417.495548,-9419843682.5348,0,0,0,0,0,0,588.26</t>
  </si>
  <si>
    <t>2025-05-18 23:21:00,-765034637.416484,-3463344424.24972,0,0,0,0,0,0,514.69</t>
  </si>
  <si>
    <t>2025-05-18 23:21:00,121834393.582851,-1145865.71491302,313.733333333333,13,1771.813,28.77,-0.0229408700628341,1.81,5893</t>
  </si>
  <si>
    <t>2025-05-18 23:21:00,63763561.107626,129184.763148427,0,0,0,0,0,0,21126</t>
  </si>
  <si>
    <t>2025-05-18 23:22:00,600,,,588,580,,592.5,,,,,600,580,,,588.23</t>
  </si>
  <si>
    <t>2025-05-18 23:22:00,,515,,515,500,,520,,,,,522,510,,,514.68</t>
  </si>
  <si>
    <t>2025-05-18 23:22:00,5900,,5930,,5700,,5910,,,,,6050,5800,5810,,5892.5</t>
  </si>
  <si>
    <t>2025-05-18 23:22:00,21250,,21250,,19500,,21300,,,,,21250,20800,,,21126</t>
  </si>
  <si>
    <t>2025-05-18 23:22:00,443573795.997074,-9546949418.99615,0,0,0,0,0,0,588.23</t>
  </si>
  <si>
    <t>2025-05-18 23:22:00,-770105438.70246,-3485007226.02901,0,0,0,0,0,0,514.68</t>
  </si>
  <si>
    <t>2025-05-18 23:22:00,121155898.587101,-1151619.86737392,44,3,10.616,0.72,-0.00642806670880806,0.17,5892.5</t>
  </si>
  <si>
    <t>2025-05-18 23:22:00,63755753.1402343,129134.421609849,0,0,0,0,0,0,21126</t>
  </si>
  <si>
    <t>2025-05-18 23:23:00,600,,,588,580,,592.5,,,,,600,580,,,588.22</t>
  </si>
  <si>
    <t>2025-05-18 23:23:00,,515,,515,500,,520,,,,,522,510,,,514.69</t>
  </si>
  <si>
    <t>2025-05-18 23:23:00,5900,,5930,,5700,,5910,,,,,6050,5800,5810,,5892.5</t>
  </si>
  <si>
    <t>2025-05-18 23:23:00,21250,,21250,,19500,,21300,,,,,21250,20800,,,21125.5</t>
  </si>
  <si>
    <t>2025-05-18 23:23:00,434718495.593924,-9592747362.48665,0,0,0,0,0,0,588.22</t>
  </si>
  <si>
    <t>2025-05-18 23:23:00,-764991956.348898,-3463197028.73281,0,0,0,0,0,0,514.69</t>
  </si>
  <si>
    <t>2025-05-18 23:23:00,121398659.407131,-1152640.95982332,239.716666666667,7,921.529500000001,23.34,-0.0082548074748483,0.9,5892.5</t>
  </si>
  <si>
    <t>2025-05-18 23:23:00,63724550.1019215,128826.034583692,0,0,0,0,0,0,21125.5</t>
  </si>
  <si>
    <t>2025-05-18 23:24:00,600,,,588,580,,592.5,,,,,600,580,,,588.19</t>
  </si>
  <si>
    <t>2025-05-18 23:24:00,,515,,515,500,,520,,,,,522,510,,,514.69</t>
  </si>
  <si>
    <t>2025-05-18 23:24:00,5900,,5930,,5700,,5910,,,,,6050,5800,5810,,5892.5</t>
  </si>
  <si>
    <t>2025-05-18 23:24:00,21250,,21250,,19500,,21300,,,,,21250,20800,,,21126</t>
  </si>
  <si>
    <t>2025-05-18 23:24:00,407104957.188489,-9729750920.75434,0,0,0,0,0,0,588.19</t>
  </si>
  <si>
    <t>2025-05-18 23:24:00,-765100870.743722,-3464171939.81571,0,0,0,0,0,0,514.69</t>
  </si>
  <si>
    <t>2025-05-18 23:24:00,121516317.843584,-1155273.54054117,103.933333333333,4,86.6596666666669,2.48,-0.00891629817180862,0.37,5892.5</t>
  </si>
  <si>
    <t>2025-05-18 23:24:00,63758084.9297774,129166.595739671,0,0,0,0,0,0,21126</t>
  </si>
  <si>
    <t>2025-05-18 23:25:00,600,,,588,580,,592.5,,,,,600,580,,,588.1</t>
  </si>
  <si>
    <t>2025-05-18 23:25:00,,515,,515,500,,520,,,,,522,510,,,514.58</t>
  </si>
  <si>
    <t>2025-05-18 23:25:00,5900,,5930,,5700,,5910,,,,,6050,5800,5810,,5891.25</t>
  </si>
  <si>
    <t>2025-05-18 23:25:00,21250,,21250,,19500,,21300,,,,,21250,20800,,,21122</t>
  </si>
  <si>
    <t>2025-05-18 23:25:00,320029998.73322,-10168327568.7936,0,0,0,0,0,0,588.1</t>
  </si>
  <si>
    <t>2025-05-18 23:25:00,-827335647.509082,-3743262076.41437,0,0,0,0,0,0,514.58</t>
  </si>
  <si>
    <t>2025-05-18 23:25:00,120161710.02352,-1163722.48503978,589.053333333333,15,6767.61826666667,151.03,-0.00784635651454714,4.39,5891.25</t>
  </si>
  <si>
    <t>2025-05-18 23:25:00,63494224.5595315,126066.897210504,0,0,0,0,0,0,21122</t>
  </si>
  <si>
    <t>2025-05-18 23:26:00,600,,,588,580,,592.5,,,,,600,580,,,587.99</t>
  </si>
  <si>
    <t>2025-05-18 23:26:00,,510,,518,500,,520,,,,,522,510,,,514.46</t>
  </si>
  <si>
    <t>2025-05-18 23:26:00,5900,,5930,,5700,,5910,,,,,6050,5800,6020,,5890.25</t>
  </si>
  <si>
    <t>2025-05-18 23:26:00,21250,,21250,,19500,,21300,,,,,21250,20800,,,21116.5</t>
  </si>
  <si>
    <t>2025-05-18 23:26:00,200264271.898008,-10797760423.925,0,0,0,0,0,0,587.99</t>
  </si>
  <si>
    <t>2025-05-18 23:26:00,-647781484.930204,-2569358349.99241,0,0,0,0,0,0,514.46</t>
  </si>
  <si>
    <t>2025-05-18 23:26:00,118724473.147396,-1167050.85147872,1704.4,110,11641.639,250.51,-0.000956192299234827,5.71,5890.25</t>
  </si>
  <si>
    <t>2025-05-18 23:26:00,63132109.7029302,121847.833710598,0,0,0,0,0,0,21116.5</t>
  </si>
  <si>
    <t>2025-05-18 23:27:00,600,,,588,580,,592.5,,,,,600,580,,,588.11</t>
  </si>
  <si>
    <t>2025-05-18 23:27:00,,515,,515,500,,520,,,,,522,510,,,514.6</t>
  </si>
  <si>
    <t>2025-05-18 23:27:00,5900,,5930,,5700,,5910,,,,,6050,5800,6020,,5891.5</t>
  </si>
  <si>
    <t>2025-05-18 23:27:00,21250,,21250,,19500,,21300,,,,,21250,20800,,,21122.75</t>
  </si>
  <si>
    <t>2025-05-18 23:27:00,330016050.241953,-10122130237.3835,0,0,0,0,0,0,588.11</t>
  </si>
  <si>
    <t>2025-05-18 23:27:00,-814852755.573997,-3686256499.10308,0,0,0,0,0,0,514.6</t>
  </si>
  <si>
    <t>2025-05-18 23:27:00,120300312.050646,-1158399.94179938,683.608333333334,25,7889.65058333336,104.82,-0.00171843189782869,2.19,5891.5</t>
  </si>
  <si>
    <t>2025-05-18 23:27:00,63548289.418401,126657.897053707,0,0,0,0,0,0,21122.75</t>
  </si>
  <si>
    <t>2025-05-18 23:28:00,600,,,588,580,,592.5,,,,,600,580,,,588.11</t>
  </si>
  <si>
    <t>2025-05-18 23:28:00,,515,,515,500,,520,,,,,522,510,,,514.63</t>
  </si>
  <si>
    <t>2025-05-18 23:28:00,5900,,5930,,5700,,5910,,,,,6050,5800,6020,,5891.5</t>
  </si>
  <si>
    <t>2025-05-18 23:28:00,21250,,21250,,19500,,21300,,,,,21250,20800,,,21123.5</t>
  </si>
  <si>
    <t>2025-05-18 23:28:00,329773641.05925,-10126600995.488,0,0,0,0,0,0,588.11</t>
  </si>
  <si>
    <t>2025-05-18 23:28:00,-797330651.441735,-3607442940.46515,0,0,0,0,0,0,514.63</t>
  </si>
  <si>
    <t>2025-05-18 23:28:00,120533841.571213,-1159778.75880352,52.7666666666668,3,35.3343333333334,1.55,-0.00722131897644273,0.28,5891.5</t>
  </si>
  <si>
    <t>2025-05-18 23:28:00,63594816.5900634,127313.075620986,0,0,0,0,0,0,21123.5</t>
  </si>
  <si>
    <t>2025-05-18 23:29:00,600,,,588,580,,592.5,,,,,600,580,,,588.09</t>
  </si>
  <si>
    <t>2025-05-18 23:29:00,,515,,515,500,,520,,,,,522,510,,,514.66</t>
  </si>
  <si>
    <t>2025-05-18 23:29:00,5900,,5930,,5700,,5910,,,,,6050,5800,6020,,5892</t>
  </si>
  <si>
    <t>2025-05-18 23:29:00,21250,,21250,,19500,,21300,,,,,21250,20800,,,21124.5</t>
  </si>
  <si>
    <t>2025-05-18 23:29:00,309505421.020604,-10233961250.5656,0,0,0,0,0,0,588.09</t>
  </si>
  <si>
    <t>2025-05-18 23:29:00,-780912047.498697,-3534818253.33302,0,0,0,0,0,0,514.66</t>
  </si>
  <si>
    <t>2025-05-18 23:29:00,121003524.038439,-1156838.25861813,35.3999999999999,3,11.662,0.98,-0.00725633733542487,0.23,5892</t>
  </si>
  <si>
    <t>2025-05-18 23:29:00,63664349.316861,128157.719553989,0,0,0,0,0,0,21124.5</t>
  </si>
  <si>
    <t>2025-05-18 23:30:00,600,,,588,580,,592.5,,,,,600,580,,,588.21</t>
  </si>
  <si>
    <t>2025-05-18 23:30:00,,515,,515,500,,520,,,,,522,510,,,514.65</t>
  </si>
  <si>
    <t>2025-05-18 23:30:00,5900,,5930,,5700,,5910,,,,,6050,5800,6020,,5892.5</t>
  </si>
  <si>
    <t>2025-05-18 23:30:00,21250,,21250,,19500,,21300,,,,,21250,20800,,,21126.5</t>
  </si>
  <si>
    <t>2025-05-18 23:30:00,425352491.628664,-9657679202.41535,0,0,0,0,0,0,588.21</t>
  </si>
  <si>
    <t>2025-05-18 23:30:00,-785991523.250598,-3557300824.45117,0,0,0,0,0,0,514.65</t>
  </si>
  <si>
    <t>2025-05-18 23:30:00,121363303.422758,-1156419.71514553,1019,82,1584.725,126.85,0.000174150445409369,2.46,5892.5</t>
  </si>
  <si>
    <t>2025-05-18 23:30:00,63800141.9797895,129647.650006851,0,0,0,0,0,0,21126.5</t>
  </si>
  <si>
    <t>2025-05-18 23:31:00,600,,,588,580,,592.5,,,,,600,580,,,588.19</t>
  </si>
  <si>
    <t>2025-05-18 23:31:00,,515,,515,500,,520,,,,,522,510,,,514.78</t>
  </si>
  <si>
    <t>2025-05-18 23:31:00,5900,,5930,,5700,,5910,,,,,6050,5800,6020,,5893.75</t>
  </si>
  <si>
    <t>2025-05-18 23:31:00,21250,,21250,,19500,,21300,,,,,21250,20800,,,21129.75</t>
  </si>
  <si>
    <t>2025-05-18 23:31:00,407837644.548814,-9747007766.32207,0,0,0,0,0,0,588.19</t>
  </si>
  <si>
    <t>2025-05-18 23:31:00,-724496013.92193,-3297728213.69347,0,0,0,0,0,0,514.78</t>
  </si>
  <si>
    <t>2025-05-18 23:31:00,121708573.290138,-1139872.9864019,242.108115942029,8,10890.4201623188,442.03,-0.00312875095556535,4.19,5893.75</t>
  </si>
  <si>
    <t>2025-05-18 23:31:00,64028290.9030663,132253.525716878,0,0,0,0,0,0,21129.75</t>
  </si>
  <si>
    <t>2025-05-18 23:32:00,600,,,588,580,,592.5,,,,,600,580,,,588.46</t>
  </si>
  <si>
    <t>2025-05-18 23:32:00,,515,,515,500,,520,,,,,522,510,,,514.93</t>
  </si>
  <si>
    <t>2025-05-18 23:32:00,5900,,5930,,5700,,5910,,,,,6050,5800,6020,,5895</t>
  </si>
  <si>
    <t>2025-05-18 23:32:00,21250,,21250,,19500,,21300,,,,,21250,20800,,,21135.75</t>
  </si>
  <si>
    <t>2025-05-18 23:32:00,632282895.000034,-8708485025.23313,0,0,0,0,0,0,588.46</t>
  </si>
  <si>
    <t>2025-05-18 23:32:00,-667608602.400201,-3078921511.72136,0,0,0,0,0,0,514.93</t>
  </si>
  <si>
    <t>2025-05-18 23:32:00,122531054.754717,-1147721.09005684,1829.59666666667,47,47248.8468333335,605.49,-0.0147427832736241,18.22,5895</t>
  </si>
  <si>
    <t>2025-05-18 23:32:00,64419262.5672875,136933.270086571,0,0,0,0,0,0,21135.75</t>
  </si>
  <si>
    <t>2025-05-18 23:33:00,600,,,588,580,,592.5,,,,,600,580,,,588.47</t>
  </si>
  <si>
    <t>2025-05-18 23:33:00,,515,,515,500,,520,,,,,522,510,,,514.96</t>
  </si>
  <si>
    <t>2025-05-18 23:33:00,5900,,5930,,5700,,5910,,,,,6050,5800,6020,,5895.25</t>
  </si>
  <si>
    <t>2025-05-18 23:33:00,21250,,21250,,19500,,21300,,,,,21250,20800,,,21136.75</t>
  </si>
  <si>
    <t>2025-05-18 23:33:00,639806908.756141,-8679322030.18334,0,0,0,0,0,0,588.47</t>
  </si>
  <si>
    <t>2025-05-18 23:33:00,-657421273.977987,-3041992672.66046,0,0,0,0,0,0,514.96</t>
  </si>
  <si>
    <t>2025-05-18 23:33:00,122255148.792941,-1110997.53100873,7816.60000000001,327,113908.632333333,2210.93,0.137932307868257,112.35,5895.25</t>
  </si>
  <si>
    <t>2025-05-18 23:33:00,64487663.5886426,137776.090631702,0,0,0,0,0,0,21136.75</t>
  </si>
  <si>
    <t>2025-05-18 23:34:00,600,,,588,580,,592.5,,,,,600,580,,,588.44</t>
  </si>
  <si>
    <t>2025-05-18 23:34:00,,515,,515,500,,520,,,,,522,510,,,514.92</t>
  </si>
  <si>
    <t>2025-05-18 23:34:00,5900,,5930,,5700,,5910,,,,,6050,5800,6020,,5894.75</t>
  </si>
  <si>
    <t>2025-05-18 23:34:00,21250,,21250,,19500,,21300,,,,,21250,20800,,,21135.75</t>
  </si>
  <si>
    <t>2025-05-18 23:34:00,617124474.622379,-8781046961.06942,0,0,0,0,0,0,588.44</t>
  </si>
  <si>
    <t>2025-05-18 23:34:00,-670922057.700226,-3092267678.67638,0,0,0,0,0,0,514.92</t>
  </si>
  <si>
    <t>2025-05-18 23:34:00,121760771.715532,-1115087.39345236,98.1,2,872.487999999999,10.68,-0.00230548980981477,0.3,5894.75</t>
  </si>
  <si>
    <t>2025-05-18 23:34:00,64418813.6493386,137056.51324215,0,0,0,0,0,0,21135.75</t>
  </si>
  <si>
    <t>2025-05-18 23:35:00,600,,,588,580,,592.5,,,,,600,580,,,588.4</t>
  </si>
  <si>
    <t>2025-05-18 23:35:00,,515,,515,500,,520,,,,,522,510,,,514.99</t>
  </si>
  <si>
    <t>2025-05-18 23:35:00,5900,,5930,,5700,,5910,,,,,6050,5800,6020,,5895</t>
  </si>
  <si>
    <t>2025-05-18 23:35:00,21250,,21250,,19500,,21300,,,,,21250,20800,,,21137.75</t>
  </si>
  <si>
    <t>2025-05-18 23:35:00,585944043.551453,-8923003415.75375,0,0,0,0,0,0,588.4</t>
  </si>
  <si>
    <t>2025-05-18 23:35:00,-647874053.688502,-3009120001.29661,0,0,0,0,0,0,514.99</t>
  </si>
  <si>
    <t>2025-05-18 23:35:00,122329663.410592,-1111064.53861421,489.027777777777,10,15640.1748888889,200.01,0.00214390407442367,4.28,5895</t>
  </si>
  <si>
    <t>2025-05-18 23:35:00,64546407.3282401,138604.382917369,0,0,0,0,0,0,21137.75</t>
  </si>
  <si>
    <t>2025-05-18 23:37:00,600,,,589,580,,592.5,,,,,600,580,,,588.5</t>
  </si>
  <si>
    <t>2025-05-18 23:37:00,,515,,515,500,,520,,,,,522,510,,,515.04</t>
  </si>
  <si>
    <t>2025-05-18 23:37:00,5900,,5930,,5700,,5910,,,,,6050,5800,6020,,5895.75</t>
  </si>
  <si>
    <t>2025-05-18 23:37:00,21250,,21250,,19500,,21300,,,,,21250,20800,,,21140.75</t>
  </si>
  <si>
    <t>2025-05-18 23:37:00,266672699.670813,-17074692347.2092,0,0,0,0,0,0,588.5</t>
  </si>
  <si>
    <t>2025-05-18 23:37:00,-632107231.660803,-2953871600.52674,0,0,0,0,0,0,515.04</t>
  </si>
  <si>
    <t>2025-05-18 23:37:00,122716488.618012,-1179740.62391782,2302.02888888889,135,14866.5088444445,249.48,-0.288769856708185,14.65,5895.75</t>
  </si>
  <si>
    <t>2025-05-18 23:37:00,64734459.6351345,140976.215150276,0,0,0,0,0,0,21140.75</t>
  </si>
  <si>
    <t>2025-05-18 23:38:00,600,,,589,580,,592.5,,,,,600,580,,,588.5</t>
  </si>
  <si>
    <t>2025-05-18 23:38:00,,515,,515,500,,520,,,,,522,510,,,515.04</t>
  </si>
  <si>
    <t>2025-05-18 23:38:00,5900,,5930,,5700,,5910,,,,,6050,5800,6020,,5895.25</t>
  </si>
  <si>
    <t>2025-05-18 23:38:00,21250,,21250,,19500,,21300,,,,,21250,20800,,,21140.5</t>
  </si>
  <si>
    <t>2025-05-18 23:38:00,266610223.59488,-17078475942.7791,0,0,0,0,0,0,588.5</t>
  </si>
  <si>
    <t>2025-05-18 23:38:00,-632205824.100621,-2954872579.86525,0,0,0,0,0,0,515.04</t>
  </si>
  <si>
    <t>2025-05-18 23:38:00,122243887.127739,-1187665.92687646,219.4,6,951.481999999999,17.58,-0.0106033718873336,0.76,5895.25</t>
  </si>
  <si>
    <t>2025-05-18 23:38:00,64694656.7507508,140745.350842254,0,0,0,0,0,0,21140.5</t>
  </si>
  <si>
    <t>2025-05-18 23:39:00,600,,,588,580,,592.5,,,,,600,580,,,588.48</t>
  </si>
  <si>
    <t>2025-05-18 23:39:00,,515,,515,500,,520,,,,,522,510,,,515</t>
  </si>
  <si>
    <t>2025-05-18 23:39:00,5900,,5930,,5700,,5910,,,,,6050,5800,6020,,5895</t>
  </si>
  <si>
    <t>2025-05-18 23:39:00,21250,,21250,,19500,,21300,,,,,21250,20800,,,21139.5</t>
  </si>
  <si>
    <t>2025-05-18 23:39:00,647550087.733127,-8659669009.14128,0,0,0,0,0,0,588.48</t>
  </si>
  <si>
    <t>2025-05-18 23:39:00,-644710098.978076,-2999145012.78126,0,0,0,0,0,0,515</t>
  </si>
  <si>
    <t>2025-05-18 23:39:00,121923941.033278,-1184445.02499866,41.9999999999998,1,16.7999999999999,0.4,-0.0025954451820452,0.09,5895</t>
  </si>
  <si>
    <t>2025-05-18 23:39:00,64633271.433314,139904.699528094,0,0,0,0,0,0,21139.5</t>
  </si>
  <si>
    <t>2025-05-18 23:40:00,600,,,589,580,,592.5,,,,,600,580,,,588.52</t>
  </si>
  <si>
    <t>2025-05-18 23:40:00,,515,,515,500,,520,,,,,522,510,,,515.08</t>
  </si>
  <si>
    <t>2025-05-18 23:40:00,5900,,5930,,5700,,5910,,,,,6050,5800,6020,,5895.5</t>
  </si>
  <si>
    <t>2025-05-18 23:40:00,21250,,21250,,19500,,21300,,,,,21250,20800,,,21142.25</t>
  </si>
  <si>
    <t>2025-05-18 23:40:00,303550595.400809,-16540771119.9847,0,0,0,0,0,0,588.52</t>
  </si>
  <si>
    <t>2025-05-18 23:40:00,-620175467.915672,-2914502512.65519,0,0,0,0,0,0,515.08</t>
  </si>
  <si>
    <t>2025-05-18 23:40:00,122555569.097824,-1174502.26445997,963.799999999998,21,21337.3126666666,277.44,0.0217443291115529,11.1,5895.5</t>
  </si>
  <si>
    <t>2025-05-18 23:40:00,64805692.596132,142147.019468901,0,0,0,0,0,0,21142.25</t>
  </si>
  <si>
    <t>2025-05-18 23:41:00,600,,,589,580,,592.5,,,,,600,580,,,588.53</t>
  </si>
  <si>
    <t>2025-05-18 23:41:00,,515,,515,500,,520,,,,,522,510,,,515.09</t>
  </si>
  <si>
    <t>2025-05-18 23:41:00,5900,,5930,,5700,,5910,,,,,6050,5800,6020,,5895.75</t>
  </si>
  <si>
    <t>2025-05-18 23:41:00,21250,,21250,,19500,,21300,,,,,21250,20800,,,21142.75</t>
  </si>
  <si>
    <t>2025-05-18 23:41:00,321977856.424518,-16278154571.6957,0,0,0,0,0,0,588.53</t>
  </si>
  <si>
    <t>2025-05-18 23:41:00,-628430467.777874,-2934580061.81974,0,0,0,0,0,0,515.09</t>
  </si>
  <si>
    <t>2025-05-18 23:41:00,122799729.580665,-1167984.12390776,317.35,11,3728.85900000001,69.34,0.00372618528798743,1.5,5895.75</t>
  </si>
  <si>
    <t>2025-05-18 23:41:00,64843652.8771912,142501.469826517,0,0,0,0,0,0,21142.75</t>
  </si>
  <si>
    <t>2025-05-18 23:42:00,600,,,589,580,,592.5,,,,,600,580,,,588.53</t>
  </si>
  <si>
    <t>2025-05-18 23:42:00,,515,,515,500,,520,,,,,522,510,,,515.09</t>
  </si>
  <si>
    <t>2025-05-18 23:42:00,5900,,5930,,5700,,5910,,,,,6050,5800,6020,,5895.75</t>
  </si>
  <si>
    <t>2025-05-18 23:42:00,21250,,21250,,19500,,21300,,,,,21250,20800,,,21143</t>
  </si>
  <si>
    <t>2025-05-18 23:42:00,321544401.150752,-16284449931.1101,0,0,0,0,0,0,588.53</t>
  </si>
  <si>
    <t>2025-05-18 23:42:00,-628544933.337642,-2935561635.19778,0,0,0,0,0,0,515.09</t>
  </si>
  <si>
    <t>2025-05-18 23:42:00,122788196.221281,-1170184.6024468,83.6499999999999,2,884.154499999999,15.33,-0.00271380783031591,0.56,5895.75</t>
  </si>
  <si>
    <t>2025-05-18 23:42:00,64854546.6542436,142750.925877874,0,0,0,0,0,0,21143</t>
  </si>
  <si>
    <t>2025-05-18 23:43:00,600,,,589,580,,592.5,,,,,600,580,,,588.53</t>
  </si>
  <si>
    <t>2025-05-18 23:43:00,,515,,515,500,,520,,,,,522,510,,,515.11</t>
  </si>
  <si>
    <t>2025-05-18 23:43:00,5900,,5930,,5700,,5910,,,,,6050,5800,6020,,5895.5</t>
  </si>
  <si>
    <t>2025-05-18 23:43:00,21250,,21250,,19500,,21300,,,,,21250,20800,,,21143</t>
  </si>
  <si>
    <t>2025-05-18 23:43:00,322925319.964903,-16262578610.2455,0,0,0,0,0,0,588.53</t>
  </si>
  <si>
    <t>2025-05-18 23:43:00,-622904667.514787,-2916990174.86645,0,0,0,0,0,0,515.11</t>
  </si>
  <si>
    <t>2025-05-18 23:43:00,122485206.533082,-1174009.83528646,228.133333333333,3,2884.17066666666,35.58,1.63978505842745E-05,0.93,5895.5</t>
  </si>
  <si>
    <t>2025-05-18 23:43:00,64851981.5894702,142789.722654072,0,0,0,0,0,0,21143</t>
  </si>
  <si>
    <t>2025-05-18 23:44:00,600,,,589,580,,592.5,,,,,600,580,,,588.5</t>
  </si>
  <si>
    <t>2025-05-18 23:44:00,,515,,515,500,,520,,,,,522,510,,,515.08</t>
  </si>
  <si>
    <t>2025-05-18 23:44:00,5900,,5930,,5700,,5910,,,,,6050,5800,6020,,5895.5</t>
  </si>
  <si>
    <t>2025-05-18 23:44:00,21250,,21250,,19500,,21300,,,,,21250,20800,,,21142.5</t>
  </si>
  <si>
    <t>2025-05-18 23:44:00,267055563.05204,-17079926319.0071,0,0,0,0,0,0,588.5</t>
  </si>
  <si>
    <t>2025-05-18 23:44:00,-620429225.224875,-2917209403.37557,0,0,0,0,0,0,515.08</t>
  </si>
  <si>
    <t>2025-05-18 23:44:00,122522893.431178,-1162989.80338466,640.200000000001,8,11345.806,130.34,0.0183721072945268,5.97,5895.5</t>
  </si>
  <si>
    <t>2025-05-18 23:44:00,64825828.9775408,142342.996807615,0,0,0,0,0,0,21142.5</t>
  </si>
  <si>
    <t>2025-05-18 23:45:00,600,,,589,580,,592.5,,,,,600,580,,,588.5</t>
  </si>
  <si>
    <t>2025-05-18 23:45:00,,515,,515,500,,520,,,,,522,510,,,515.08</t>
  </si>
  <si>
    <t>2025-05-18 23:45:00,5900,,5930,,5700,,5910,,,,,6050,5800,5800,,5895.5</t>
  </si>
  <si>
    <t>2025-05-18 23:45:00,21250,,21250,,19500,,21300,,,,,21250,20800,,,21142.25</t>
  </si>
  <si>
    <t>2025-05-18 23:45:00,267310271.097576,-17081683152.77,0,0,0,0,0,0,588.5</t>
  </si>
  <si>
    <t>2025-05-18 23:45:00,-620387270.836351,-2917249937.4135,0,0,0,0,0,0,515.08</t>
  </si>
  <si>
    <t>2025-05-18 23:45:00,122439655.546407,-1254490.49904917,1999.45833333334,149,1040.95625,65.4,-0.339496454846727,11.91,5895.5</t>
  </si>
  <si>
    <t>2025-05-18 23:45:00,64811552.5189299,142213.653709131,0,0,0,0,0,0,21142.25</t>
  </si>
  <si>
    <t>2025-05-18 23:46:00,600,,,589,580,,592.5,,,,,600,580,,,588.5</t>
  </si>
  <si>
    <t>2025-05-18 23:46:00,,510,,515,500,,520,,,,,522,510,,,515.18</t>
  </si>
  <si>
    <t>2025-05-18 23:46:00,5900,,5930,,5700,,5910,,,,,6050,5800,5800,,5896</t>
  </si>
  <si>
    <t>2025-05-18 23:46:00,21250,,21250,,19500,,21300,,,,,21250,20800,,,21146.5</t>
  </si>
  <si>
    <t>2025-05-18 23:46:00,267312551.382026,-17085587315.1949,0,0,0,0,0,0,588.5</t>
  </si>
  <si>
    <t>2025-05-18 23:46:00,-603018386.304258,-2853269142.38463,0,0,0,0,0,0,515.18</t>
  </si>
  <si>
    <t>2025-05-18 23:46:00,122850240.972028,-1258953.04804323,778.494444444443,23,20158.7170555555,233.04,-0.0153889538230039,7.1,5896</t>
  </si>
  <si>
    <t>2025-05-18 23:46:00,65069890.1917864,145633.789432161,0,0,0,0,0,0,21146.5</t>
  </si>
  <si>
    <t>2025-05-18 23:47:00,600,,,589,580,,592.5,,,,,600,580,,,588.5</t>
  </si>
  <si>
    <t>2025-05-18 23:47:00,,510,,515,500,,520,,,,,522,510,,,515.21</t>
  </si>
  <si>
    <t>2025-05-18 23:47:00,5900,,5930,,5700,,5910,,,,,6050,5800,5800,,5896</t>
  </si>
  <si>
    <t>2025-05-18 23:47:00,21250,,21250,,19500,,21300,,,,,21250,20800,,,21147</t>
  </si>
  <si>
    <t>2025-05-18 23:47:00,267163529.752041,-17089508589.5755,0,0,0,0,0,0,588.5</t>
  </si>
  <si>
    <t>2025-05-18 23:47:00,-592801985.64847,-2824987139.85098,0,0,0,0,0,0,515.21</t>
  </si>
  <si>
    <t>2025-05-18 23:47:00,122460158.408241,-1263652.96140511,787.033333333332,22,3666.08116666666,83.06,-0.0176705565181044,2.46,5896</t>
  </si>
  <si>
    <t>2025-05-18 23:47:00,65102055.8490473,146001.343623602,0,0,0,0,0,0,21147</t>
  </si>
  <si>
    <t>2025-05-18 23:48:00,600,,,588,580,,592.5,,,,,600,580,,,588.49</t>
  </si>
  <si>
    <t>2025-05-18 23:48:00,,515,,515,500,,520,,,,,522,510,,,515.05</t>
  </si>
  <si>
    <t>2025-05-18 23:48:00,5900,,5930,,5700,,5910,,,,,6050,5800,5800,,5895.25</t>
  </si>
  <si>
    <t>2025-05-18 23:48:00,21250,,21250,,19500,,21300,,,,,21250,20800,,,21141.25</t>
  </si>
  <si>
    <t>2025-05-18 23:48:00,654942016.771391,-8652715469.23726,0,0,0,0,0,0,588.49</t>
  </si>
  <si>
    <t>2025-05-18 23:48:00,-629669256.278212,-2950597872.42388,0,0,0,0,0,0,515.05</t>
  </si>
  <si>
    <t>2025-05-18 23:48:00,122352985.649146,-1263113.59691207,980.866666666665,16,21748.0698333333,262.88,0.0112670715100372,7.98,5895.25</t>
  </si>
  <si>
    <t>2025-05-18 23:48:00,64748456.4935965,141479.962127817,0,0,0,0,0,0,21141.25</t>
  </si>
  <si>
    <t>2025-05-18 23:49:00,600,,,588,580,,592.5,,,,,600,580,,,588.39</t>
  </si>
  <si>
    <t>2025-05-18 23:49:00,,515,,515,500,,520,,,,,522,510,,,515.01</t>
  </si>
  <si>
    <t>2025-05-18 23:49:00,5900,,5930,,5700,,5910,,,,,6050,5800,5800,,5894.5</t>
  </si>
  <si>
    <t>2025-05-18 23:49:00,21250,,21250,,19500,,21300,,,,,21250,20800,,,21139.5</t>
  </si>
  <si>
    <t>2025-05-18 23:49:00,578123641.432888,-8996113240.58932,0,0,0,0,0,0,588.39</t>
  </si>
  <si>
    <t>2025-05-18 23:49:00,-641972822.017503,-2994104834.41188,0,0,0,0,0,0,515.01</t>
  </si>
  <si>
    <t>2025-05-18 23:49:00,121876848.710587,-1263110.6992035,341.616666666667,7,7317.37600000002,91.61,0.00335305816705651,3.56,5894.5</t>
  </si>
  <si>
    <t>2025-05-18 23:49:00,64632287.4207708,140055.586248266,0,0,0,0,0,0,21139.5</t>
  </si>
  <si>
    <t>2025-05-18 23:50:00,600,,,588,580,,592.5,,,,,600,580,,,588.31</t>
  </si>
  <si>
    <t>2025-05-18 23:50:00,,515,,515,500,,520,,,,,522,510,,,514.95</t>
  </si>
  <si>
    <t>2025-05-18 23:50:00,5900,,5930,,5700,,5910,,,,,6050,5800,5800,,5893.25</t>
  </si>
  <si>
    <t>2025-05-18 23:50:00,21250,,21250,,19500,,21300,,,,,21250,20800,,,21136.75</t>
  </si>
  <si>
    <t>2025-05-18 23:50:00,512808634.699486,-9298161823.90785,0,0,0,0,0,0,588.31</t>
  </si>
  <si>
    <t>2025-05-18 23:50:00,-661506581.095798,-3064120244.48491,0,0,0,0,0,0,514.95</t>
  </si>
  <si>
    <t>2025-05-18 23:50:00,121981450.055011,-1279529.99382481,493.276666666666,12,12615.9731333333,164.29,-0.00646861000572182,3.81,5893.25</t>
  </si>
  <si>
    <t>2025-05-18 23:50:00,64442863.8495884,137920.84883611,0,0,0,0,0,0,21136.75</t>
  </si>
  <si>
    <t>2025-05-18 23:51:00,600,,,588,580,,592.5,,,,,600,580,,,588.29</t>
  </si>
  <si>
    <t>2025-05-18 23:51:00,,515,,515,500,,520,,,,,522,510,,,514.85</t>
  </si>
  <si>
    <t>2025-05-18 23:51:00,5900,,5930,,5700,,5910,,,,,6050,5800,5800,,5893</t>
  </si>
  <si>
    <t>2025-05-18 23:51:00,21250,,21250,,19500,,21300,,,,,21250,20800,,,21136</t>
  </si>
  <si>
    <t>2025-05-18 23:51:00,496142207.302551,-9378950506.29322,0,0,0,0,0,0,588.29</t>
  </si>
  <si>
    <t>2025-05-18 23:51:00,-697185838.50037,-3197330049.4677,0,0,0,0,0,0,514.85</t>
  </si>
  <si>
    <t>2025-05-18 23:51:00,121662200.761615,-1275073.02402769,94.8766666666671,3,431.43436666667,10.27,-0.00775040612221216,0.7,5893</t>
  </si>
  <si>
    <t>2025-05-18 23:51:00,64392981.6424298,137354.457237125,0,0,0,0,0,0,21136</t>
  </si>
  <si>
    <t>2025-05-18 23:52:00,600,,,588,580,,592.5,,,,,600,580,,,588.23</t>
  </si>
  <si>
    <t>2025-05-18 23:52:00,,515,,515,500,,520,,,,,522,510,,,514.87</t>
  </si>
  <si>
    <t>2025-05-18 23:52:00,5900,,5930,,5700,,5910,,,,,6050,5800,5800,,5892.75</t>
  </si>
  <si>
    <t>2025-05-18 23:52:00,21250,,21250,,19500,,21300,,,,,21250,20800,,,21133.25</t>
  </si>
  <si>
    <t>2025-05-18 23:52:00,443966182.718759,-9627623335.32298,0,0,0,0,0,0,588.23</t>
  </si>
  <si>
    <t>2025-05-18 23:52:00,-689985207.828364,-3170451009.47938,0,0,0,0,0,0,514.87</t>
  </si>
  <si>
    <t>2025-05-18 23:52:00,121323504.105094,-1258018.05369451,405.74,6,21754.4248,300.1,0.0262276473682011,5.23,5892.75</t>
  </si>
  <si>
    <t>2025-05-18 23:52:00,64227310.1923152,135191.978065782,0,0,0,0,0,0,21133.25</t>
  </si>
  <si>
    <t>2025-05-18 23:53:00,600,,,588,580,,592.5,,,,,600,580,,,588.26</t>
  </si>
  <si>
    <t>2025-05-18 23:53:00,,515,,515,500,,520,,,,,522,510,,,514.89</t>
  </si>
  <si>
    <t>2025-05-18 23:53:00,5900,,5930,,5700,,5910,,,,,6050,5800,5800,,5893</t>
  </si>
  <si>
    <t>2025-05-18 23:53:00,21250,,21250,,19500,,21300,,,,,21250,20800,,,21134</t>
  </si>
  <si>
    <t>2025-05-18 23:53:00,470111696.893731,-9505125422.22976,0,0,0,0,0,0,588.26</t>
  </si>
  <si>
    <t>2025-05-18 23:53:00,-682531953.748567,-3142727372.50862,0,0,0,0,0,0,514.89</t>
  </si>
  <si>
    <t>2025-05-18 23:53:00,121752078.301013,-1259907.77328003,77.05,8,59.0855,3.1,-0.0128747705660667,0.47,5893</t>
  </si>
  <si>
    <t>2025-05-18 23:53:00,64276352.9484496,135843.481552743,0,0,0,0,0,0,21134</t>
  </si>
  <si>
    <t>2025-05-18 23:54:00,600,,,588,580,,592.5,,,,,600,580,,,588.28</t>
  </si>
  <si>
    <t>2025-05-18 23:54:00,,515,,515,500,,520,,,,,522,510,,,514.87</t>
  </si>
  <si>
    <t>2025-05-18 23:54:00,5900,,5930,,5700,,5910,,,,,6050,5800,5800,,5893</t>
  </si>
  <si>
    <t>2025-05-18 23:54:00,21250,,21250,,19500,,21300,,,,,21250,20800,,,21134</t>
  </si>
  <si>
    <t>2025-05-18 23:54:00,487438818.465411,-9426096613.94569,0,0,0,0,0,0,588.28</t>
  </si>
  <si>
    <t>2025-05-18 23:54:00,-689859504.06937,-3170998155.45057,0,0,0,0,0,0,514.87</t>
  </si>
  <si>
    <t>2025-05-18 23:54:00,121754644.86127,-1258345.23729811,123.52,2,4453.8992,58.36,0.00275388717372743,1.1,5893</t>
  </si>
  <si>
    <t>2025-05-18 23:54:00,64272266.5562214,135856.79399906,0,0,0,0,0,0,21134</t>
  </si>
  <si>
    <t>2025-05-18 23:55:00,600,,,588,580,,592.5,,,,,600,580,,,588.17</t>
  </si>
  <si>
    <t>2025-05-18 23:55:00,,515,,515,500,,520,,,,,522,510,,,514.76</t>
  </si>
  <si>
    <t>2025-05-18 23:55:00,5900,,5930,,5700,,5910,,,,,6050,5800,5800,,5892</t>
  </si>
  <si>
    <t>2025-05-18 23:55:00,21250,,21250,,19500,,21300,,,,,21250,20800,,,21129</t>
  </si>
  <si>
    <t>2025-05-18 23:55:00,388634392.26873,-9904482232.33377,0,0,0,0,0,0,588.17</t>
  </si>
  <si>
    <t>2025-05-18 23:55:00,-733853116.883492,-3344075150.29711,0,0,0,0,0,0,514.76</t>
  </si>
  <si>
    <t>2025-05-18 23:55:00,121006315.973354,-1268320.75982745,119.7,8,1187.621,15.73,-0.00897461704339066,0.6,5892</t>
  </si>
  <si>
    <t>2025-05-18 23:55:00,63955272.4915538,131891.110648471,0,0,0,0,0,0,21129</t>
  </si>
  <si>
    <t>2025-05-18 23:56:00,600,,,588,580,,592.5,,,,,600,580,,,588.18</t>
  </si>
  <si>
    <t>2025-05-18 23:56:00,,515,,515,500,,520,,,,,522,510,,,514.79</t>
  </si>
  <si>
    <t>2025-05-18 23:56:00,5900,,5930,,5700,,5910,,,,,6050,5800,5800,,5892.25</t>
  </si>
  <si>
    <t>2025-05-18 23:56:00,21250,,21250,,19500,,21300,,,,,21250,20800,,,21130.25</t>
  </si>
  <si>
    <t>2025-05-18 23:56:00,398253387.597707,-9860732849.95158,0,0,0,0,0,0,588.18</t>
  </si>
  <si>
    <t>2025-05-18 23:56:00,-721378716.085206,-3294456038.84021,0,0,0,0,0,0,514.79</t>
  </si>
  <si>
    <t>2025-05-18 23:56:00,121285687.12907,-1266496.574136,64.1666666666667,2,310.333333333334,7.8,-0.00255880560154078,0.24,5892.25</t>
  </si>
  <si>
    <t>2025-05-18 23:56:00,64031211.1473378,132936.43284056,0,0,0,0,0,0,21130.25</t>
  </si>
  <si>
    <t>2025-05-18 23:57:00,600,,,588,580,,592.5,,,,,600,580,,,588.17</t>
  </si>
  <si>
    <t>2025-05-18 23:57:00,,515,,515,500,,520,,,,,522,510,,,514.8</t>
  </si>
  <si>
    <t>2025-05-18 23:57:00,5900,,5930,,5700,,5910,,,,,6050,5800,5800,,5892.25</t>
  </si>
  <si>
    <t>2025-05-18 23:57:00,21250,,21250,,19500,,21300,,,,,21250,20800,,,21130.75</t>
  </si>
  <si>
    <t>2025-05-18 23:57:00,388188453.941512,-9913601155.67074,0,0,0,0,0,0,588.17</t>
  </si>
  <si>
    <t>2025-05-18 23:57:00,-717203231.55408,-3278361437.95678,0,0,0,0,0,0,514.8</t>
  </si>
  <si>
    <t>2025-05-18 23:57:00,121295048.530971,-1267601.65539301,1066.475,21,12046.0840833333,193.82,-0.00405074164952022,4.98,5892.25</t>
  </si>
  <si>
    <t>2025-05-18 23:57:00,64065543.9751792,133380.607818601,0,0,0,0,0,0,21130.75</t>
  </si>
  <si>
    <t>2025-05-18 23:58:00,600,,,588,580,,592.5,,,,,600,580,,,588.18</t>
  </si>
  <si>
    <t>2025-05-18 23:58:00,,515,,515,500,,520,,,,,522,510,,,514.78</t>
  </si>
  <si>
    <t>2025-05-18 23:58:00,5900,,5930,,5700,,5910,,,,,6050,5800,5800,,5892.25</t>
  </si>
  <si>
    <t>2025-05-18 23:58:00,21250,,21250,,19500,,21300,,,,,21250,20800,,,21130.25</t>
  </si>
  <si>
    <t>2025-05-18 23:58:00,397730431.484471,-9869389515.97387,0,0,0,0,0,0,588.18</t>
  </si>
  <si>
    <t>2025-05-18 23:58:00,-725415907.623123,-3311755238.8228,0,0,0,0,0,0,514.78</t>
  </si>
  <si>
    <t>2025-05-18 23:58:00,121283115.633624,-1270850.76256974,51.5333333333333,4,12.7826666666667,0.86,-0.00755435094156131,0.21,5892.25</t>
  </si>
  <si>
    <t>2025-05-18 23:58:00,64038654.1355421,132938.484956833,0,0,0,0,0,0,21130.25</t>
  </si>
  <si>
    <t>2025-05-18 23:59:00,600,,,588,580,,592.5,,,,,600,580,,,588.25</t>
  </si>
  <si>
    <t>2025-05-18 23:59:00,,515,,515,500,,520,,,,,522,510,,,514.82</t>
  </si>
  <si>
    <t>2025-05-18 23:59:00,5900,,5930,,5700,,5910,,,,,6050,5800,5800,,5892.75</t>
  </si>
  <si>
    <t>2025-05-18 23:59:00,21250,,21250,,19500,,21300,,,,,21250,20800,,,21131.75</t>
  </si>
  <si>
    <t>2025-05-18 23:59:00,461300689.463498,-9566499329.81271,0,0,0,0,0,0,588.25</t>
  </si>
  <si>
    <t>2025-05-18 23:59:00,-709091992.81484,-3247171707.13645,0,0,0,0,0,0,514.82</t>
  </si>
  <si>
    <t>2025-05-18 23:59:00,121285666.161057,-1272478.38730091,429.94,11,24387.7252666667,261.25,-0.0060613364188155,3.89,5892.75</t>
  </si>
  <si>
    <t>2025-05-18 23:59:00,64139381.3406749,134184.243393416,0,0,0,0,0,0,21131.75</t>
  </si>
  <si>
    <t>2025-05-19 00:00:00,600,,,588,580,,592.5,,,,,600,580,,,588.22</t>
  </si>
  <si>
    <t>2025-05-19 00:00:00,,515,,515,500,,520,,,,,522,510,,,514.77</t>
  </si>
  <si>
    <t>2025-05-19 00:00:00,5900,,5930,,5700,,5910,,,,,6050,5800,5800,,5892.25</t>
  </si>
  <si>
    <t>2025-05-19 00:00:00,21250,,21250,,19500,,21300,,,,,21250,20800,,,21129.5</t>
  </si>
  <si>
    <t>2025-05-19 00:00:00,434296699.43502,-9697236452.44888,0,0,0,0,0,0,588.22</t>
  </si>
  <si>
    <t>2025-05-19 00:00:00,-729764463.399269,-3329702208.89788,0,0,0,0,0,0,514.77</t>
  </si>
  <si>
    <t>2025-05-19 00:00:00,121037025.808612,-1266516.08322753,945.066666666666,10,34135.2333333334,504.32,0.0180733459217924,6.7,5892.25</t>
  </si>
  <si>
    <t>2025-05-19 00:00:00,63997257.4796981,132375.810379011,0,0,0,0,0,0,21129.5</t>
  </si>
  <si>
    <t>2025-05-19 00:01:00,600,,,588,580,,592.5,,,,,600,580,,,588.2</t>
  </si>
  <si>
    <t>2025-05-19 00:01:00,,515,,515,500,,520,,,,,522,510,,,514.79</t>
  </si>
  <si>
    <t>2025-05-19 00:01:00,5900,,5930,,5700,,5910,,,,,6050,5800,5800,,5892.25</t>
  </si>
  <si>
    <t>2025-05-19 00:01:00,21250,,21250,,19500,,21300,,,,,21250,20800,,,21130</t>
  </si>
  <si>
    <t>2025-05-19 00:01:00,416744435.841584,-9785446456.3203,0,0,0,0,0,0,588.2</t>
  </si>
  <si>
    <t>2025-05-19 00:01:00,-724092621.371662,-3311421298.0281,0,0,0,0,0,0,514.79</t>
  </si>
  <si>
    <t>2025-05-19 00:01:00,120967477.244151,-1268761.26506316,700.300000000002,11,5059.877,58.84,-0.0236693279441723,3.1,5892.25</t>
  </si>
  <si>
    <t>2025-05-19 00:01:00,64028121.0117125,132804.644765172,0,0,0,0,0,0,21130</t>
  </si>
  <si>
    <t>2025-05-19 00:02:00,600,,,588,580,,592.5,,,,,600,580,,,588.21</t>
  </si>
  <si>
    <t>2025-05-19 00:02:00,,515,,515,500,,520,,,,,522,510,,,514.79</t>
  </si>
  <si>
    <t>2025-05-19 00:02:00,5900,,5930,,5700,,5910,,,,,6050,5800,5800,,5892.25</t>
  </si>
  <si>
    <t>2025-05-19 00:02:00,21250,,21250,,19500,,21300,,,,,21250,20800,,,21130</t>
  </si>
  <si>
    <t>2025-05-19 00:02:00,425657446.2385,-9743219460.48601,0,0,0,0,0,0,588.21</t>
  </si>
  <si>
    <t>2025-05-19 00:02:00,-721584154.999765,-3297196509.27534,0,0,0,0,0,0,514.79</t>
  </si>
  <si>
    <t>2025-05-19 00:02:00,121089062.826682,-1270247.98872893,46.8,3,13.104,0.84,-0.00698803312254738,0.21,5892.25</t>
  </si>
  <si>
    <t>2025-05-19 00:02:00,64027923.6733861,132868.236338226,0,0,0,0,0,0,21130</t>
  </si>
  <si>
    <t>2025-05-19 00:03:00,600,,,588,580,,592.5,,,,,600,580,,,588.23</t>
  </si>
  <si>
    <t>2025-05-19 00:03:00,,515,,515,500,,520,,,,,522,510,,,514.81</t>
  </si>
  <si>
    <t>2025-05-19 00:03:00,5900,,5930,,5700,,5910,,,,,6050,5800,5800,,5892.5</t>
  </si>
  <si>
    <t>2025-05-19 00:03:00,21250,,21250,,19500,,21300,,,,,21250,20800,,,21131.5</t>
  </si>
  <si>
    <t>2025-05-19 00:03:00,443892132.042856,-9658787189.99506,0,0,0,0,0,0,588.23</t>
  </si>
  <si>
    <t>2025-05-19 00:03:00,-713410121.648054,-3266138399.01973,0,0,0,0,0,0,514.81</t>
  </si>
  <si>
    <t>2025-05-19 00:03:00,121337339.770454,-1264748.89733115,155.1,3,2905.69233333333,40.7,0.00277825968804686,1.48,5892.5</t>
  </si>
  <si>
    <t>2025-05-19 00:03:00,64125631.2313152,133990.65321693,0,0,0,0,0,0,21131.5</t>
  </si>
  <si>
    <t>2025-05-19 00:04:00,600,,,588,580,,592.5,,,,,600,580,,,588.2</t>
  </si>
  <si>
    <t>2025-05-19 00:04:00,,515,,515,500,,520,,,,,522,510,,,514.79</t>
  </si>
  <si>
    <t>2025-05-19 00:04:00,5900,,5930,,5700,,5910,,,,,6050,5800,5800,,5892.25</t>
  </si>
  <si>
    <t>2025-05-19 00:04:00,21250,,21250,,19500,,21300,,,,,21250,20800,,,21130</t>
  </si>
  <si>
    <t>2025-05-19 00:04:00,417058515.04331,-9793019769.7506,0,0,0,0,0,0,588.2</t>
  </si>
  <si>
    <t>2025-05-19 00:04:00,-721829114.216753,-3299444108.23239,0,0,0,0,0,0,514.79</t>
  </si>
  <si>
    <t>2025-05-19 00:04:00,121095900.667063,-1268498.07446945,0,0,0,0,0,0,5892.25</t>
  </si>
  <si>
    <t>2025-05-19 00:04:00,64030599.4633956,132890.463210762,0,0,0,0,0,0,21130</t>
  </si>
  <si>
    <t>2025-05-19 00:05:00,600,,,588,580,,592.5,,,,,600,580,,,588.23</t>
  </si>
  <si>
    <t>2025-05-19 00:05:00,,515,,515,500,,520,,,,,522,510,,,514.83</t>
  </si>
  <si>
    <t>2025-05-19 00:05:00,5900,,5930,,5700,,5910,,,,,6050,5800,5800,,5892.5</t>
  </si>
  <si>
    <t>2025-05-19 00:05:00,21250,,21250,,19500,,21300,,,,,21250,20800,,,21131.75</t>
  </si>
  <si>
    <t>2025-05-19 00:05:00,443559006.121659,-9667101487.7228,0,0,0,0,0,0,588.23</t>
  </si>
  <si>
    <t>2025-05-19 00:05:00,-705583776.913876,-3235521896.28209,0,0,0,0,0,0,514.83</t>
  </si>
  <si>
    <t>2025-05-19 00:05:00,121319046.922023,-1258849.94231702,376.1,8,8629.21633333334,129.48,0.0159766350165405,5.16,5892.5</t>
  </si>
  <si>
    <t>2025-05-19 00:05:00,64136585.2127406,134327.257457719,0,0,0,0,0,0,21131.75</t>
  </si>
  <si>
    <t>2025-05-19 00:06:00,600,,,588,580,,592.5,,,,,600,580,,,588.15</t>
  </si>
  <si>
    <t>2025-05-19 00:06:00,,515,,515,500,,520,,,,,522,510,,,514.75</t>
  </si>
  <si>
    <t>2025-05-19 00:06:00,5900,,,5800,5700,,5910,,,,,6050,5800,5800,,5891.5</t>
  </si>
  <si>
    <t>2025-05-19 00:06:00,21250,,21250,,19500,,21300,,,,,21250,20800,,,21128.75</t>
  </si>
  <si>
    <t>2025-05-19 00:06:00,369693713.710274,-10029516194.8085,0,0,0,0,0,0,588.15</t>
  </si>
  <si>
    <t>2025-05-19 00:06:00,-739058044.618776,-3370438305.39361,0,0,0,0,0,0,514.75</t>
  </si>
  <si>
    <t>2025-05-19 00:06:00,120432203.995665,-1273356.85131495,1093.11666666667,17,25119.4340000001,221.08,-0.0136854403107394,6.86,5891.5</t>
  </si>
  <si>
    <t>2025-05-19 00:06:00,63939193.0714352,131925.368662189,0,0,0,0,0,0,21128.75</t>
  </si>
  <si>
    <t>2025-05-19 00:08:00,600,,,588,580,,592.5,,,,,600,580,,,588.27</t>
  </si>
  <si>
    <t>2025-05-19 00:08:00,,515,,515,500,,520,,,,,522,510,,,514.82</t>
  </si>
  <si>
    <t>2025-05-19 00:08:00,5900,,5930,,5700,,5910,,,,,6050,5800,5800,,5892.75</t>
  </si>
  <si>
    <t>2025-05-19 00:08:00,21250,,21250,,19500,,21300,,,,,21250,20800,,,21131.5</t>
  </si>
  <si>
    <t>2025-05-19 00:08:00,479125122.609975,-9505740155.71182,0,0,0,0,0,0,588.27</t>
  </si>
  <si>
    <t>2025-05-19 00:08:00,-709658777.528946,-3252492593.21261,0,0,0,0,0,0,514.82</t>
  </si>
  <si>
    <t>2025-05-19 00:08:00,120739782.562262,-1257976.77930274,2108.7,54,39247.7429999999,552.19,0.0162819369766445,17.33,5892.75</t>
  </si>
  <si>
    <t>2025-05-19 00:08:00,64127780.157335,134104.162383559,0,0,0,0,0,0,21131.5</t>
  </si>
  <si>
    <t>2025-05-19 00:09:00,600,,,588,580,,592.5,,,,,600,580,,,588.27</t>
  </si>
  <si>
    <t>2025-05-19 00:09:00,,515,,515,500,,520,,,,,522,510,,,514.85</t>
  </si>
  <si>
    <t>2025-05-19 00:09:00,5900,,5930,,5700,,5910,,,,,6050,5800,5800,,5893.75</t>
  </si>
  <si>
    <t>2025-05-19 00:09:00,21250,,21250,,19500,,21300,,,,,21250,20800,,,21135</t>
  </si>
  <si>
    <t>2025-05-19 00:09:00,478866940.984985,-9510525012.88011,0,0,0,0,0,0,588.27</t>
  </si>
  <si>
    <t>2025-05-19 00:09:00,-697984981.080276,-3206954730.42452,0,0,0,0,0,0,514.85</t>
  </si>
  <si>
    <t>2025-05-19 00:09:00,121531129.633158,-1138176.15962435,8857.93333333333,209,165366.137,2147.59,0.41456876472311,103.35,5893.75</t>
  </si>
  <si>
    <t>2025-05-19 00:09:00,64359481.331992,136780.734426171,0,0,0,0,0,0,21135</t>
  </si>
  <si>
    <t>2025-05-19 00:10:00,600,,,588,580,,592.5,,,,,600,580,,,588.25</t>
  </si>
  <si>
    <t>2025-05-19 00:10:00,,515,,515,500,,520,,,,,522,510,,,514.82</t>
  </si>
  <si>
    <t>2025-05-19 00:10:00,5900,,5930,,5700,,5910,,,,,6050,5800,5800,,5892.75</t>
  </si>
  <si>
    <t>2025-05-19 00:10:00,21250,,21250,,19500,,21300,,,,,21250,20800,,,21132.5</t>
  </si>
  <si>
    <t>2025-05-19 00:10:00,461345240.090019,-9594126181.35682,0,0,0,0,0,0,588.25</t>
  </si>
  <si>
    <t>2025-05-19 00:10:00,-709622873.421255,-3252602643.18701,0,0,0,0,0,0,514.82</t>
  </si>
  <si>
    <t>2025-05-19 00:10:00,121791754.369754,-1146149.06942722,240.966666666666,4,11389.5813333333,123.42,0.00935156444717643,2.16,5892.75</t>
  </si>
  <si>
    <t>2025-05-19 00:10:00,64187711.1950542,134889.650712077,0,0,0,0,0,0,21132.5</t>
  </si>
  <si>
    <t>2025-05-19 00:11:00,600,,,588,580,,592.5,,,,,600,580,,,588.3</t>
  </si>
  <si>
    <t>2025-05-19 00:11:00,,515,,515,500,,520,,,,,522,510,,,515</t>
  </si>
  <si>
    <t>2025-05-19 00:11:00,5900,,5930,,5700,,5910,,,,,6050,5800,5800,,5893.75</t>
  </si>
  <si>
    <t>2025-05-19 00:11:00,21250,,21250,,19500,,21300,,,,,21250,20800,,,21139.25</t>
  </si>
  <si>
    <t>2025-05-19 00:11:00,504747445.141753,-9393427183.63963,0,0,0,0,0,0,588.3</t>
  </si>
  <si>
    <t>2025-05-19 00:11:00,-646030999.056986,-3017317363.42782,0,0,0,0,0,0,515</t>
  </si>
  <si>
    <t>2025-05-19 00:11:00,121525670.920038,-1142332.77559388,127.783333333333,7,174.582333333333,5.77,-0.0164503051008696,0.75,5893.75</t>
  </si>
  <si>
    <t>2025-05-19 00:11:00,64606218.6640582,140277.708449818,0,0,0,0,0,0,21139.25</t>
  </si>
  <si>
    <t>2025-05-19 00:12:00,600,,,588,580,,592.5,,,,,600,580,,,588.29</t>
  </si>
  <si>
    <t>2025-05-19 00:12:00,,515,,515,500,,520,,,,,522,510,,,514.87</t>
  </si>
  <si>
    <t>2025-05-19 00:12:00,5900,,5930,,5700,,5910,,,,,6050,5800,5800,,5893.5</t>
  </si>
  <si>
    <t>2025-05-19 00:12:00,21250,,21250,,19500,,21300,,,,,21250,20800,,,21134</t>
  </si>
  <si>
    <t>2025-05-19 00:12:00,495996280.523738,-9436694232.72527,0,0,0,0,0,0,588.29</t>
  </si>
  <si>
    <t>2025-05-19 00:12:00,-690745255.361499,-3181118908.45956,0,0,0,0,0,0,514.87</t>
  </si>
  <si>
    <t>2025-05-19 00:12:00,121103331.268682,-1137711.06109251,102.5,2,1617,20.5,0.00150482714560584,1.1,5893.5</t>
  </si>
  <si>
    <t>2025-05-19 00:12:00,64293840.3392852,136133.888189566,0,0,0,0,0,0,21134</t>
  </si>
  <si>
    <t>2025-05-19 00:13:00,600,,,588,580,,592.5,,,,,600,580,,,588.26</t>
  </si>
  <si>
    <t>2025-05-19 00:13:00,,515,,515,500,,520,,,,,522,510,,,514.83</t>
  </si>
  <si>
    <t>2025-05-19 00:13:00,5900,,5930,,5700,,5910,,,,,6050,5800,5800,,5892.75</t>
  </si>
  <si>
    <t>2025-05-19 00:13:00,21250,,21250,,19500,,21300,,,,,21250,20800,,,21133</t>
  </si>
  <si>
    <t>2025-05-19 00:13:00,470316386.353853,-9561528603.26658,0,0,0,0,0,0,588.26</t>
  </si>
  <si>
    <t>2025-05-19 00:13:00,-705878750.652088,-3239777399.68235,0,0,0,0,0,0,514.83</t>
  </si>
  <si>
    <t>2025-05-19 00:13:00,121316157.583085,-1143722.85418201,474.406666666665,6,16610.5621333333,169.7,0.0174440095046169,4.1,5892.75</t>
  </si>
  <si>
    <t>2025-05-19 00:13:00,64221906.8209688,135337.587197122,0,0,0,0,0,0,21133</t>
  </si>
  <si>
    <t>2025-05-19 00:14:00,600,,,588,580,,592.5,,,,,600,580,,,588.28</t>
  </si>
  <si>
    <t>2025-05-19 00:14:00,,515,,515,500,,520,,,,,522,510,,,514.87</t>
  </si>
  <si>
    <t>2025-05-19 00:14:00,5900,,5930,,5700,,5910,,,,,6050,5800,5800,,5893.25</t>
  </si>
  <si>
    <t>2025-05-19 00:14:00,21250,,21250,,19500,,21300,,,,,21250,20800,,,21134.5</t>
  </si>
  <si>
    <t>2025-05-19 00:14:00,487195030.968077,-9484068032.35286,0,0,0,0,0,0,588.28</t>
  </si>
  <si>
    <t>2025-05-19 00:14:00,-690154583.065324,-3179709040.18993,0,0,0,0,0,0,514.87</t>
  </si>
  <si>
    <t>2025-05-19 00:14:00,121986009.330949,-1136109.55212802,95.6499999999995,1,5543.87399999997,57.96,0.00538063114125957,1,5893.25</t>
  </si>
  <si>
    <t>2025-05-19 00:14:00,64324147.5655922,136473.088354009,0,0,0,0,0,0,21134.5</t>
  </si>
  <si>
    <t>2025-05-19 00:15:00,600,,,588,580,,592.5,,,,,600,580,,,588.27</t>
  </si>
  <si>
    <t>2025-05-19 00:15:00,,515,,515,500,,520,,,,,522,510,,,514.87</t>
  </si>
  <si>
    <t>2025-05-19 00:15:00,5900,,5930,,5700,,5910,,,,,6050,5800,5800,,5893</t>
  </si>
  <si>
    <t>2025-05-19 00:15:00,21250,,21250,,19500,,21300,,,,,21250,20800,,,21134</t>
  </si>
  <si>
    <t>2025-05-19 00:15:00,478954234.239766,-9527119790.23895,0,0,0,0,0,0,588.27</t>
  </si>
  <si>
    <t>2025-05-19 00:15:00,-690726050.346173,-3182647091.31036,0,0,0,0,0,0,514.87</t>
  </si>
  <si>
    <t>2025-05-19 00:15:00,121676469.278574,-1142445.42898236,0,0,0,0,0,0,5893</t>
  </si>
  <si>
    <t>2025-05-19 00:15:00,64288214.0544728,136145.230968126,0,0,0,0,0,0,21134</t>
  </si>
  <si>
    <t>2025-05-19 00:16:00,600,,,588,580,,592.5,,,,,600,580,,,588.3</t>
  </si>
  <si>
    <t>2025-05-19 00:16:00,,515,,515,500,,520,,,,,522,510,,,514.98</t>
  </si>
  <si>
    <t>2025-05-19 00:16:00,5900,,5930,,5700,,5910,,,,,6050,5800,5800,,5894</t>
  </si>
  <si>
    <t>2025-05-19 00:16:00,21250,,21250,,19500,,21300,,,,,21250,20800,,,21138.5</t>
  </si>
  <si>
    <t>2025-05-19 00:16:00,504414390.228847,-9410787011.67062,0,0,0,0,0,0,588.3</t>
  </si>
  <si>
    <t>2025-05-19 00:16:00,-652798501.391155,-3043286812.70528,0,0,0,0,0,0,514.98</t>
  </si>
  <si>
    <t>2025-05-19 00:16:00,121728504.528268,-1136235.81723227,416.366666666668,17,5837.01700000002,64.46,-0.0332844521866483,3.06,5894</t>
  </si>
  <si>
    <t>2025-05-19 00:16:00,64568592.9791516,139751.793958477,0,0,0,0,0,0,21138.5</t>
  </si>
  <si>
    <t>2025-05-19 00:17:00,600,,,588,580,,592.5,,,,,600,580,,,588.29</t>
  </si>
  <si>
    <t>2025-05-19 00:17:00,,515,,515,500,,520,,,,,522,510,,,514.93</t>
  </si>
  <si>
    <t>2025-05-19 00:17:00,5900,,5930,,5700,,5910,,,,,6050,5800,5800,,5893.25</t>
  </si>
  <si>
    <t>2025-05-19 00:17:00,21250,,21250,,19500,,21300,,,,,21250,20800,,,21136.25</t>
  </si>
  <si>
    <t>2025-05-19 00:17:00,495554634.702963,-9453962606.5188,0,0,0,0,0,0,588.29</t>
  </si>
  <si>
    <t>2025-05-19 00:17:00,-669467766.115855,-3103783544.69609,0,0,0,0,0,0,514.93</t>
  </si>
  <si>
    <t>2025-05-19 00:17:00,121211536.39261,-1146341.53770845,29.5,1,106.2,3.6,5.32866183062789E-05,0.06,5893.25</t>
  </si>
  <si>
    <t>2025-05-19 00:17:00,64423759.1510104,137936.609549994,0,0,0,0,0,0,21136.25</t>
  </si>
  <si>
    <t>2025-05-19 00:18:00,600,,,588,580,,592.5,,,,,600,580,,,588.39</t>
  </si>
  <si>
    <t>2025-05-19 00:18:00,,515,,515,500,,520,,,,,522,510,,,515</t>
  </si>
  <si>
    <t>2025-05-19 00:18:00,5900,,5930,,5700,,5910,,,,,6050,5800,5800,,5894</t>
  </si>
  <si>
    <t>2025-05-19 00:18:00,21250,,21250,,19500,,21300,,,,,21250,20800,,,21139.75</t>
  </si>
  <si>
    <t>2025-05-19 00:18:00,578006937.236866,-9079626659.30776,0,0,0,0,0,0,588.39</t>
  </si>
  <si>
    <t>2025-05-19 00:18:00,-646552967.802116,-3022065361.1962,0,0,0,0,0,0,515</t>
  </si>
  <si>
    <t>2025-05-19 00:18:00,121659387.400646,-1140286.31244767,541.933333333334,13,5360.328,80.67,-0.00145651623983757,2.24,5894</t>
  </si>
  <si>
    <t>2025-05-19 00:18:00,64642933.1543652,140744.9059993,0,0,0,0,0,0,21139.75</t>
  </si>
  <si>
    <t>2025-05-19 00:19:00,600,,,588,580,,592.5,,,,,600,580,,,588.34</t>
  </si>
  <si>
    <t>2025-05-19 00:19:00,,515,,515,500,,520,,,,,522,510,,,514.94</t>
  </si>
  <si>
    <t>2025-05-19 00:19:00,5900,,5930,,5700,,5900,,,,,6050,5800,5800,,5893.5</t>
  </si>
  <si>
    <t>2025-05-19 00:19:00,21250,,21250,,19500,,21300,,,,,21250,20800,,,21136.75</t>
  </si>
  <si>
    <t>2025-05-19 00:19:00,537793724.225343,-9266223346.96164,0,0,0,0,0,0,588.34</t>
  </si>
  <si>
    <t>2025-05-19 00:19:00,-666206218.899418,-3093338746.52043,0,0,0,0,0,0,514.94</t>
  </si>
  <si>
    <t>2025-05-19 00:19:00,121521700.821345,-1087175.39468641,10842.4,135,333469.973999999,3015.08,0.206985641650729,68.47,5893.5</t>
  </si>
  <si>
    <t>2025-05-19 00:19:00,64441270.1615734,138325.714439453,0,0,0,0,0,0,21136.75</t>
  </si>
  <si>
    <t>2025-05-19 00:20:00,600,,,588,580,,592.5,,,,,600,580,,,588.36</t>
  </si>
  <si>
    <t>2025-05-19 00:20:00,,515,,515,500,,520,,,,,522,510,,,514.96</t>
  </si>
  <si>
    <t>2025-05-19 00:20:00,5900,,5930,,5700,,5900,,,,,6050,5800,5800,,5893.5</t>
  </si>
  <si>
    <t>2025-05-19 00:20:00,21250,,21250,,19500,,21300,,,,,21250,20800,,,21137.5</t>
  </si>
  <si>
    <t>2025-05-19 00:20:00,554081712.323336,-9194459202.62837,0,0,0,0,0,0,588.36</t>
  </si>
  <si>
    <t>2025-05-19 00:20:00,-659684662.712777,-3069989483.04503,0,0,0,0,0,0,514.96</t>
  </si>
  <si>
    <t>2025-05-19 00:20:00,121053626.850267,-1093443.6069622,71.6666666666668,2,342.333333333334,8.8,-0.0028790711556712,0.32,5893.5</t>
  </si>
  <si>
    <t>2025-05-19 00:20:00,64487988.0949026,138872.924019437,0,0,0,0,0,0,21137.5</t>
  </si>
  <si>
    <t>2025-05-19 00:21:00,600,,,588,580,,592.5,,,,,600,580,,,588.34</t>
  </si>
  <si>
    <t>2025-05-19 00:21:00,,515,,515,500,,520,,,,,522,510,,,514.98</t>
  </si>
  <si>
    <t>2025-05-19 00:21:00,5900,,5930,,5700,,5900,,,,,6050,5800,5800,,5894</t>
  </si>
  <si>
    <t>2025-05-19 00:21:00,21250,,21250,,19500,,21300,,,,,21250,20800,,,21138</t>
  </si>
  <si>
    <t>2025-05-19 00:21:00,537923245.674741,-9271148113.11628,0,0,0,0,0,0,588.34</t>
  </si>
  <si>
    <t>2025-05-19 00:21:00,-652997637.95791,-3046002687.84148,0,0,0,0,0,0,514.98</t>
  </si>
  <si>
    <t>2025-05-19 00:21:00,121951196.136922,-1055837.19727405,2379.38333333334,27,109692.7095,984.24,0.0899593681763753,20.72,5894</t>
  </si>
  <si>
    <t>2025-05-19 00:21:00,64527414.1602472,139334.670439274,0,0,0,0,0,0,21138</t>
  </si>
  <si>
    <t>2025-05-19 00:22:00,600,,,588,580,,592.5,,,,,600,580,,,588.24</t>
  </si>
  <si>
    <t>2025-05-19 00:22:00,,515,,515,500,,520,,,,,522,510,,,514.85</t>
  </si>
  <si>
    <t>2025-05-19 00:22:00,5900,,5930,,5700,,5900,,,,,6050,5800,5800,,5892.5</t>
  </si>
  <si>
    <t>2025-05-19 00:22:00,21250,,21250,,19500,,21300,,,,,21250,20800,,,21133.25</t>
  </si>
  <si>
    <t>2025-05-19 00:22:00,452662644.68861,-9671940029.2488,0,0,0,0,0,0,588.24</t>
  </si>
  <si>
    <t>2025-05-19 00:22:00,-698507596.651786,-3214770149.02625,0,0,0,0,0,0,514.85</t>
  </si>
  <si>
    <t>2025-05-19 00:22:00,121468313.062371,-1073322.31498682,604.999999999997,4,11000.528,71.3,0.00220095359171349,2.08,5892.5</t>
  </si>
  <si>
    <t>2025-05-19 00:22:00,64219786.8082694,135543.165395499,0,0,0,0,0,0,21133.25</t>
  </si>
  <si>
    <t>2025-05-19 00:23:00,600,,,588,580,,592.5,,,,,600,580,,,588.24</t>
  </si>
  <si>
    <t>2025-05-19 00:23:00,,515,,515,500,,520,,,,,522,510,,,514.82</t>
  </si>
  <si>
    <t>2025-05-19 00:23:00,5900,,5930,,5700,,5900,,,,,6050,5800,5800,,5892.5</t>
  </si>
  <si>
    <t>2025-05-19 00:23:00,21250,,21250,,19500,,21300,,,,,21250,20800,,,21131.25</t>
  </si>
  <si>
    <t>2025-05-19 00:23:00,452827624.405447,-9672073772.84063,0,0,0,0,0,0,588.24</t>
  </si>
  <si>
    <t>2025-05-19 00:23:00,-710375563.449599,-3261580777.63834,0,0,0,0,0,0,514.82</t>
  </si>
  <si>
    <t>2025-05-19 00:23:00,121392874.184811,-1083675.65488405,835.433333333331,20,5805.71966666664,56.33,-0.0455822855907001,4.39,5892.5</t>
  </si>
  <si>
    <t>2025-05-19 00:23:00,64105180.5150962,134052.464561016,0,0,0,0,0,0,21131.25</t>
  </si>
  <si>
    <t>2025-05-19 00:24:00,600,,,588,580,,592.5,,,,,600,580,,,588.14</t>
  </si>
  <si>
    <t>2025-05-19 00:24:00,,515,,515,500,,520,,,,,522,510,,,514.75</t>
  </si>
  <si>
    <t>2025-05-19 00:24:00,5900,,5930,,5700,,5900,,,,,6050,5800,5800,,5891.5</t>
  </si>
  <si>
    <t>2025-05-19 00:24:00,21250,,21250,,19500,,21300,,,,,21250,20800,,,21128</t>
  </si>
  <si>
    <t>2025-05-19 00:24:00,359951137.753316,-10126625429.6492,0,0,0,0,0,0,588.14</t>
  </si>
  <si>
    <t>2025-05-19 00:24:00,-739601865.503256,-3378658930.18587,0,0,0,0,0,0,514.75</t>
  </si>
  <si>
    <t>2025-05-19 00:24:00,120679551.79206,-1087305.54005042,397.5,7,6677.507,92.25,0.00932449320200581,4.07,5891.5</t>
  </si>
  <si>
    <t>2025-05-19 00:24:00,63899140.367527,131536.696143058,0,0,0,0,0,0,21128</t>
  </si>
  <si>
    <t>2025-05-19 00:25:00,600,,,588,580,,592.5,,,,,600,580,,,588.34</t>
  </si>
  <si>
    <t>2025-05-19 00:25:00,,515,,515,500,,520,,,,,522,510,,,514.93</t>
  </si>
  <si>
    <t>2025-05-19 00:25:00,5900,,5930,,5700,,5900,,,,,6050,5800,5800,,5893.5</t>
  </si>
  <si>
    <t>2025-05-19 00:25:00,21250,,21250,,19500,,21300,,,,,21250,20800,,,21136.5</t>
  </si>
  <si>
    <t>2025-05-19 00:25:00,537821425.203724,-9284268776.7522,0,0,0,0,0,0,588.34</t>
  </si>
  <si>
    <t>2025-05-19 00:25:00,-669967350.805598,-3109382844.07732,0,0,0,0,0,0,514.93</t>
  </si>
  <si>
    <t>2025-05-19 00:25:00,121440613.377413,-1081021.08633441,704.633333333336,22,6348.68133333336,83.96,-0.0534732372996054,4.49,5893.5</t>
  </si>
  <si>
    <t>2025-05-19 00:25:00,64445226.2862779,138146.381622295,0,0,0,0,0,0,21136.5</t>
  </si>
  <si>
    <t>2025-05-19 00:26:00,600,,,588,580,,592.5,,,,,600,580,,,588.37</t>
  </si>
  <si>
    <t>2025-05-19 00:26:00,,515,,515,500,,520,,,,,522,510,,,514.96</t>
  </si>
  <si>
    <t>2025-05-19 00:26:00,5900,,5930,,5700,,5900,,,,,6050,5800,5800,,5894.25</t>
  </si>
  <si>
    <t>2025-05-19 00:26:00,21250,,21250,,19500,,21300,,,,,21250,20800,,,21137.75</t>
  </si>
  <si>
    <t>2025-05-19 00:26:00,562046721.531006,-9176446008.10234,0,0,0,0,0,0,588.37</t>
  </si>
  <si>
    <t>2025-05-19 00:26:00,-659701913.982713,-3072426862.49325,0,0,0,0,0,0,514.96</t>
  </si>
  <si>
    <t>2025-05-19 00:26:00,122042055.40966,-1067335.09807266,112.816666666667,2,1254.59833333333,17.4,-0.00288632125078272,0.69,5894.25</t>
  </si>
  <si>
    <t>2025-05-19 00:26:00,64531678.2671908,139189.364434964,0,0,0,0,0,0,21137.75</t>
  </si>
  <si>
    <t>2025-05-19 00:27:00,600,,,588,580,,592.5,,,,,600,580,,,588.39</t>
  </si>
  <si>
    <t>2025-05-19 00:27:00,,515,,515,500,,520,,,,,522,510,,,515</t>
  </si>
  <si>
    <t>2025-05-19 00:27:00,5900,,5930,,5700,,5900,,,,,6050,5800,5800,,5894</t>
  </si>
  <si>
    <t>2025-05-19 00:27:00,21250,,21250,,19500,,21300,,,,,21250,20800,,,21139.75</t>
  </si>
  <si>
    <t>2025-05-19 00:27:00,578280316.65963,-9106331089.12424,0,0,0,0,0,0,588.39</t>
  </si>
  <si>
    <t>2025-05-19 00:27:00,-646900113.600204,-3028049828.19668,0,0,0,0,0,0,515</t>
  </si>
  <si>
    <t>2025-05-19 00:27:00,121441536.743968,-1077416.2904959,375.566666666666,7,4563.299,77.27,0.001349008886735,2.54,5894</t>
  </si>
  <si>
    <t>2025-05-19 00:27:00,64642331.9447706,140827.133092164,0,0,0,0,0,0,21139.75</t>
  </si>
  <si>
    <t>2025-05-19 00:28:00,600,,,588,580,,592.5,,,,,600,580,,,588.45</t>
  </si>
  <si>
    <t>2025-05-19 00:28:00,,515,,515,500,,520,,,,,522,510,,,515.15</t>
  </si>
  <si>
    <t>2025-05-19 00:28:00,5900,,5950,,5700,,5900,,,,,6050,5800,5800,,5895.75</t>
  </si>
  <si>
    <t>2025-05-19 00:28:00,21250,,21250,,19500,,21300,,,,,21250,20800,,,21146</t>
  </si>
  <si>
    <t>2025-05-19 00:28:00,624994910.871514,-8903445079.37168,0,0,0,0,0,0,588.45</t>
  </si>
  <si>
    <t>2025-05-19 00:28:00,-613501607.81707,-2907195304.39624,0,0,0,0,0,0,515.15</t>
  </si>
  <si>
    <t>2025-05-19 00:28:00,122464048.657408,-1070676.2351638,291.566666666667,19,1259.27633333333,43.59,-0.0453449090722164,2.8,5895.75</t>
  </si>
  <si>
    <t>2025-05-19 00:28:00,65042834.8200517,145723.991013792,0,0,0,0,0,0,21146</t>
  </si>
  <si>
    <t>2025-05-19 00:29:00,600,,,588,580,,592.5,,,,,600,580,,,588.49</t>
  </si>
  <si>
    <t>2025-05-19 00:29:00,,515,,515,500,,520,,,,,522,510,,,515.06</t>
  </si>
  <si>
    <t>2025-05-19 00:29:00,5900,,5930,,5700,,5900,,,,,6050,5800,5800,,5894.75</t>
  </si>
  <si>
    <t>2025-05-19 00:29:00,21250,,21250,,19500,,21300,,,,,21250,20800,,,21143</t>
  </si>
  <si>
    <t>2025-05-19 00:29:00,650318294.294194,-8807504497.046,0,0,0,0,0,0,588.49</t>
  </si>
  <si>
    <t>2025-05-19 00:29:00,-636858042.168211,-2984577982.72836,0,0,0,0,0,0,515.06</t>
  </si>
  <si>
    <t>2025-05-19 00:29:00,121840101.186102,-1101691.56487985,222.82558139535,9,570.934302325582,41.45,-0.0246115607171759,2.17,5894.75</t>
  </si>
  <si>
    <t>2025-05-19 00:29:00,64851403.055474,143408.52906851,0,0,0,0,0,0,21143</t>
  </si>
  <si>
    <t>2025-05-19 00:30:00,600,,,588,580,,592.5,,,,,600,580,,,588.17</t>
  </si>
  <si>
    <t>2025-05-19 00:30:00,,515,,515,500,,520,,,,,522,510,,,514.74</t>
  </si>
  <si>
    <t>2025-05-19 00:30:00,5900,,5930,,5700,,5900,,,,,6050,5800,5800,,5891.75</t>
  </si>
  <si>
    <t>2025-05-19 00:30:00,21250,,21250,,19500,,21300,,,,,21250,20800,,,21128</t>
  </si>
  <si>
    <t>2025-05-19 00:30:00,388275402.167982,-10004623176.4882,0,0,0,0,0,0,588.17</t>
  </si>
  <si>
    <t>2025-05-19 00:30:00,-744597233.988993,-3401567000.58481,0,0,0,0,0,0,514.74</t>
  </si>
  <si>
    <t>2025-05-19 00:30:00,120605147.571008,-1131064.3775676,172.95,6,1819.2955,25.23,-0.0062895997291502,1.5,5891.75</t>
  </si>
  <si>
    <t>2025-05-19 00:30:00,63914570.1485816,131588.534977746,0,0,0,0,0,0,21128</t>
  </si>
  <si>
    <t>2025-05-19 00:31:00,600,,,588,580,,592.5,,,,,600,580,,,588</t>
  </si>
  <si>
    <t>2025-05-19 00:31:00,,515,,515,500,,520,,,,,522,510,,,514.69</t>
  </si>
  <si>
    <t>2025-05-19 00:31:00,5900,,,5800,5700,,5900,,,,,6050,5800,5800,,5891.5</t>
  </si>
  <si>
    <t>2025-05-19 00:31:00,21250,,21250,,19500,,21300,,,,,21250,20800,,,21126</t>
  </si>
  <si>
    <t>2025-05-19 00:31:00,211413429.044259,-10914346210.1782,0,0,0,0,0,0,588</t>
  </si>
  <si>
    <t>2025-05-19 00:31:00,-768055493.038117,-3499932253.30786,0,0,0,0,0,0,514.69</t>
  </si>
  <si>
    <t>2025-05-19 00:31:00,120361276.332281,-1121165.4653951,1561.66666666667,32,50238.358,631.17,0.0245033028151063,14.94,5891.5</t>
  </si>
  <si>
    <t>2025-05-19 00:31:00,63784501.9525341,130061.121494259,0,0,0,0,0,0,21126</t>
  </si>
  <si>
    <t>2025-05-19 00:32:00,600,,,588,580,,592.5,,,,,600,580,,,588.21</t>
  </si>
  <si>
    <t>2025-05-19 00:32:00,,515,,515,500,,520,,,,,522,510,,,514.78</t>
  </si>
  <si>
    <t>2025-05-19 00:32:00,5900,,,5800,5700,,5900,,,,,6050,5800,5800,,5892.25</t>
  </si>
  <si>
    <t>2025-05-19 00:32:00,21250,,21250,,19500,,21300,,,,,21250,20800,,,21129</t>
  </si>
  <si>
    <t>2025-05-19 00:32:00,429550621.013629,-9803801200.94033,0,0,0,0,0,0,588.21</t>
  </si>
  <si>
    <t>2025-05-19 00:32:00,-727596425.299616,-3332947409.72471,0,0,0,0,0,0,514.78</t>
  </si>
  <si>
    <t>2025-05-19 00:32:00,121190559.954216,-1111893.06541713,450.333333333333,17,6888.47950000002,85.88,-0.0214107387043736,2.46,5892.25</t>
  </si>
  <si>
    <t>2025-05-19 00:32:00,63978268.3006386,132467.840631399,0,0,0,0,0,0,21129</t>
  </si>
  <si>
    <t>2025-05-19 00:33:00,600,,,588,580,,592.5,,,,,600,580,,,588.16</t>
  </si>
  <si>
    <t>2025-05-19 00:33:00,,515,,515,500,,520,,,,,522,510,,,514.71</t>
  </si>
  <si>
    <t>2025-05-19 00:33:00,5900,,,5800,5700,,5900,,,,,6050,5800,5800,,5891.75</t>
  </si>
  <si>
    <t>2025-05-19 00:33:00,21250,,21250,,19500,,21300,,,,,21250,20800,,,21126.25</t>
  </si>
  <si>
    <t>2025-05-19 00:33:00,378704552.021169,-10060749289.326,0,0,0,0,0,0,588.16</t>
  </si>
  <si>
    <t>2025-05-19 00:33:00,-758616184.041848,-3460972674.05553,0,0,0,0,0,0,514.71</t>
  </si>
  <si>
    <t>2025-05-19 00:33:00,120577677.974386,-1124421.46958553,341.6,27,2883.33866666667,51.22,-0.0272458720832893,2.06,5891.75</t>
  </si>
  <si>
    <t>2025-05-19 00:33:00,63807609.9962881,130268.313781734,0,0,0,0,0,0,21126.25</t>
  </si>
  <si>
    <t>2025-05-19 00:34:00,600,,,588,580,,592.5,,,,,600,580,,,588.25</t>
  </si>
  <si>
    <t>2025-05-19 00:34:00,,515,,515,500,,520,,,,,522,510,,,514.83</t>
  </si>
  <si>
    <t>2025-05-19 00:34:00,5900,,5950,,5700,,5900,,,,,6050,5800,5800,,5893</t>
  </si>
  <si>
    <t>2025-05-19 00:34:00,21250,,21250,,19500,,21300,,,,,21250,20800,,,21131.25</t>
  </si>
  <si>
    <t>2025-05-19 00:34:00,461282899.481406,-9665409150.33678,0,0,0,0,0,0,588.25</t>
  </si>
  <si>
    <t>2025-05-19 00:34:00,-706970233.553106,-3252394847.72306,0,0,0,0,0,0,514.83</t>
  </si>
  <si>
    <t>2025-05-19 00:34:00,121789963.037338,-1109329.94298307,115.7,2,887.536000000001,10.68,-0.00231938687669276,0.3,5893</t>
  </si>
  <si>
    <t>2025-05-19 00:34:00,64129664.3839833,134255.04046147,0,0,0,0,0,0,21131.25</t>
  </si>
  <si>
    <t>2025-05-19 00:35:00,600,,,588,580,,592.5,,,,,600,580,,,588.28</t>
  </si>
  <si>
    <t>2025-05-19 00:35:00,,515,,515,500,,520,,,,,522,510,,,514.84</t>
  </si>
  <si>
    <t>2025-05-19 00:35:00,5900,,5950,,5700,,5900,,,,,6050,5800,5800,,5893</t>
  </si>
  <si>
    <t>2025-05-19 00:35:00,21250,,21250,,19500,,21300,,,,,21250,20800,,,21132</t>
  </si>
  <si>
    <t>2025-05-19 00:35:00,487184790.719502,-9550003987.58658,0,0,0,0,0,0,588.28</t>
  </si>
  <si>
    <t>2025-05-19 00:35:00,-703093846.993054,-3237603663.42852,0,0,0,0,0,0,514.84</t>
  </si>
  <si>
    <t>2025-05-19 00:35:00,121933843.181269,-1118066.83982137,235.9,23,5991.88400000002,69.86,-0.0114569521672828,1.28,5893</t>
  </si>
  <si>
    <t>2025-05-19 00:35:00,64175218.9308689,134909.305465098,0,0,0,0,0,0,21132</t>
  </si>
  <si>
    <t>2025-05-19 00:36:00,600,,,588,580,,592.5,,,,,600,580,,,588.24</t>
  </si>
  <si>
    <t>2025-05-19 00:36:00,,515,,515,500,,520,,,,,522,510,,,514.8</t>
  </si>
  <si>
    <t>2025-05-19 00:36:00,5900,,5950,,5700,,5900,,,,,6050,5800,5800,,5892.75</t>
  </si>
  <si>
    <t>2025-05-19 00:36:00,21250,,21250,,19500,,21300,,,,,21250,20800,,,21129.75</t>
  </si>
  <si>
    <t>2025-05-19 00:36:00,452568772.084127,-9713167633.10493,0,0,0,0,0,0,588.24</t>
  </si>
  <si>
    <t>2025-05-19 00:36:00,-718835151.38976,-3299894421.85417,0,0,0,0,0,0,514.8</t>
  </si>
  <si>
    <t>2025-05-19 00:36:00,121353787.174663,-1121753.60825923,100.1,2,888.227999999999,10.68,-0.00232742607220424,0.3,5892.75</t>
  </si>
  <si>
    <t>2025-05-19 00:36:00,64040625.7335407,133106.359549559,0,0,0,0,0,0,21129.75</t>
  </si>
  <si>
    <t>2025-05-19 00:37:00,600,,,588,580,,592.5,,,,,600,580,,,588.25</t>
  </si>
  <si>
    <t>2025-05-19 00:37:00,,515,,515,500,,520,,,,,522,510,,,514.82</t>
  </si>
  <si>
    <t>2025-05-19 00:37:00,5900,,5950,,5700,,5900,,,,,6050,5800,5800,,5893</t>
  </si>
  <si>
    <t>2025-05-19 00:37:00,21250,,21250,,19500,,21300,,,,,21250,20800,,,21131</t>
  </si>
  <si>
    <t>2025-05-19 00:37:00,461455065.540702,-9674478008.57115,0,0,0,0,0,0,588.25</t>
  </si>
  <si>
    <t>2025-05-19 00:37:00,-711091921.799109,-3269925693.60938,0,0,0,0,0,0,514.82</t>
  </si>
  <si>
    <t>2025-05-19 00:37:00,121613869.738763,-1127083.35682155,593.999999999997,12,2621.39999999999,53.2,-0.0269705641445426,3.28,5893</t>
  </si>
  <si>
    <t>2025-05-19 00:37:00,64112049.4145846,134098.831147953,0,0,0,0,0,0,21131</t>
  </si>
  <si>
    <t>2025-05-19 00:39:00,600,,,588,580,,592.5,,,,,600,580,,,588.31</t>
  </si>
  <si>
    <t>2025-05-19 00:39:00,,515,,515,500,,520,,,,,522,510,,,514.92</t>
  </si>
  <si>
    <t>2025-05-19 00:39:00,5900,,5950,,5700,,5900,,,,,6050,5800,5800,,5893.25</t>
  </si>
  <si>
    <t>2025-05-19 00:39:00,21250,,21250,,19500,,21300,,,,,21250,20800,,,21134.5</t>
  </si>
  <si>
    <t>2025-05-19 00:39:00,513256389.274527,-9435201875.29723,0,0,0,0,0,0,588.31</t>
  </si>
  <si>
    <t>2025-05-19 00:39:00,-679503428.987147,-3161048115.14754,0,0,0,0,0,0,514.92</t>
  </si>
  <si>
    <t>2025-05-19 00:39:00,121096869.850541,-1123699.74936749,66.9,1,1724.013,25.77,0.00450115504545544,1,5893.25</t>
  </si>
  <si>
    <t>2025-05-19 00:39:00,64324690.4822818,136805.604279265,0,0,0,0,0,0,21134.5</t>
  </si>
  <si>
    <t>2025-05-19 00:40:00,600,,,588,580,,592.5,,,,,600,580,,,588.35</t>
  </si>
  <si>
    <t>2025-05-19 00:40:00,,515,,515,500,,520,,,,,522,510,,,514.95</t>
  </si>
  <si>
    <t>2025-05-19 00:40:00,5900,,5950,,5700,,5900,,,,,6050,5800,5800,,5893.75</t>
  </si>
  <si>
    <t>2025-05-19 00:40:00,21250,,21250,,19500,,21300,,,,,21250,20800,,,21136.75</t>
  </si>
  <si>
    <t>2025-05-19 00:40:00,545859778.056077,-9288982453.1299,0,0,0,0,0,0,588.35</t>
  </si>
  <si>
    <t>2025-05-19 00:40:00,-663716776.969884,-3093020305.37258,0,0,0,0,0,0,514.95</t>
  </si>
  <si>
    <t>2025-05-19 00:40:00,121479356.763319,-1117385.91036606,133.75,4,5529.25699999997,58.89,-0.000835225394154778,1.2,5893.75</t>
  </si>
  <si>
    <t>2025-05-19 00:40:00,64463294.3194237,138647.026716988,0,0,0,0,0,0,21136.75</t>
  </si>
  <si>
    <t>2025-05-19 00:41:00,600,,,589,580,,592.5,,,,,600,580,,,588.56</t>
  </si>
  <si>
    <t>2025-05-19 00:41:00,,515,,515,500,,520,,,,,522,510,,,515.15</t>
  </si>
  <si>
    <t>2025-05-19 00:41:00,5900,,5950,,5700,,5900,,,,,6050,5800,5800,,5895.75</t>
  </si>
  <si>
    <t>2025-05-19 00:41:00,21250,,21250,,19500,,21300,,,,,21250,20800,,,21146.25</t>
  </si>
  <si>
    <t>2025-05-19 00:41:00,372724928.550835,-15740009557.8978,0,0,0,0,0,0,588.56</t>
  </si>
  <si>
    <t>2025-05-19 00:41:00,-614070495.133258,-2914940321.19527,0,0,0,0,0,0,515.15</t>
  </si>
  <si>
    <t>2025-05-19 00:41:00,122556120.797742,-1107813.19700279,699.286231884058,24,12865.9409202898,753.14,-0.0418860456994211,7.88,5895.75</t>
  </si>
  <si>
    <t>2025-05-19 00:41:00,65051193.3539542,146190.915835753,0,0,0,0,0,0,21146.25</t>
  </si>
  <si>
    <t>2025-05-19 00:42:00,600,,,589,580,,592.5,,,,,600,580,,,588.55</t>
  </si>
  <si>
    <t>2025-05-19 00:42:00,,515,,515,500,,520,,,,,522,510,,,515.15</t>
  </si>
  <si>
    <t>2025-05-19 00:42:00,5900,,5930,,5700,,5900,,,,,6050,5800,5800,,5895.75</t>
  </si>
  <si>
    <t>2025-05-19 00:42:00,21250,,21250,,19500,,21300,,,,,21250,20800,,,21146.25</t>
  </si>
  <si>
    <t>2025-05-19 00:42:00,356782550.130997,-15956699528.3624,0,0,0,0,0,0,588.55</t>
  </si>
  <si>
    <t>2025-05-19 00:42:00,-613975866.351223,-2914917517.58817,0,0,0,0,0,0,515.15</t>
  </si>
  <si>
    <t>2025-05-19 00:42:00,122591083.821169,-1076726.36456629,3535.86666666667,43,142681.737333334,1378.12,0.133074704268767,31.81,5895.75</t>
  </si>
  <si>
    <t>2025-05-19 00:42:00,65054193.0405488,146148.442101929,0,0,0,0,0,0,21146.25</t>
  </si>
  <si>
    <t>2025-05-19 00:43:00,600,,,589,580,,592.5,,,,,600,580,,,588.55</t>
  </si>
  <si>
    <t>2025-05-19 00:43:00,,510,,515,500,,520,,,,,522,510,,,515.2</t>
  </si>
  <si>
    <t>2025-05-19 00:43:00,5900,,5930,,5700,,5900,,,,,6050,5800,5800,,5895.75</t>
  </si>
  <si>
    <t>2025-05-19 00:43:00,21250,,21250,,19500,,21300,,,,,21250,20800,,,21147.5</t>
  </si>
  <si>
    <t>2025-05-19 00:43:00,356805383.710368,-15961058163.2933,0,0,0,0,0,0,588.55</t>
  </si>
  <si>
    <t>2025-05-19 00:43:00,-598183178.11653,-2869198504.51121,0,0,0,0,0,0,515.2</t>
  </si>
  <si>
    <t>2025-05-19 00:43:00,122586526.473872,-1022100.25863228,4202.18333333334,42,187236.521666667,1778.65,0.194339414864355,38.57,5895.75</t>
  </si>
  <si>
    <t>2025-05-19 00:43:00,65124392.4621523,147171.178552321,0,0,0,0,0,0,21147.5</t>
  </si>
  <si>
    <t>2025-05-19 00:44:00,600,,,589,580,,592.5,,,,,600,580,,,588.52</t>
  </si>
  <si>
    <t>2025-05-19 00:44:00,,510,,515,500,,520,,,,,522,510,,,515.19</t>
  </si>
  <si>
    <t>2025-05-19 00:44:00,5900,,5930,,5700,,5900,,,,,6050,5800,5800,,5895.5</t>
  </si>
  <si>
    <t>2025-05-19 00:44:00,21250,,21250,,19500,,21300,,,,,21250,20800,,,21147</t>
  </si>
  <si>
    <t>2025-05-19 00:44:00,305722938.347769,-16688113906.5299,0,0,0,0,0,0,588.52</t>
  </si>
  <si>
    <t>2025-05-19 00:44:00,-600908957.054608,-2878258454.70281,0,0,0,0,0,0,515.19</t>
  </si>
  <si>
    <t>2025-05-19 00:44:00,122247793.336611,-1029144.32275887,209.9,4,2199.832,32.68,-0.00120209085730125,0.84,5895.5</t>
  </si>
  <si>
    <t>2025-05-19 00:44:00,65087820.2001339,146829.959013932,0,0,0,0,0,0,21147</t>
  </si>
  <si>
    <t>2025-05-19 00:45:00,600,,,588,580,,592.5,,,,,600,580,,,588.43</t>
  </si>
  <si>
    <t>2025-05-19 00:45:00,,515,,515,500,,520,,,,,522,510,,,515.11</t>
  </si>
  <si>
    <t>2025-05-19 00:45:00,5900,,5930,,5700,,5900,,,,,6050,5800,5800,,5894.5</t>
  </si>
  <si>
    <t>2025-05-19 00:45:00,21250,,21250,,19500,,21300,,,,,21250,20800,,,21143.25</t>
  </si>
  <si>
    <t>2025-05-19 00:45:00,609687663.16772,-9018367976.41098,0,0,0,0,0,0,588.43</t>
  </si>
  <si>
    <t>2025-05-19 00:45:00,-625632544.978079,-2954148311.69704,0,0,0,0,0,0,515.11</t>
  </si>
  <si>
    <t>2025-05-19 00:45:00,121801825.209226,-1045206.33534373,580.000000000002,12,2975.85000000001,53.5,-0.0289765640532702,3.35,5894.5</t>
  </si>
  <si>
    <t>2025-05-19 00:45:00,64856032.2417342,143825.380837858,0,0,0,0,0,0,21143.25</t>
  </si>
  <si>
    <t>2025-05-19 00:46:00,600,,,588,580,,592.5,,,,,600,580,,,588.44</t>
  </si>
  <si>
    <t>2025-05-19 00:46:00,,515,,515,500,,520,,,,,522,510,,,515.12</t>
  </si>
  <si>
    <t>2025-05-19 00:46:00,5900,,5930,,5700,,5900,,,,,6050,5800,5800,,5894.5</t>
  </si>
  <si>
    <t>2025-05-19 00:46:00,21250,,21250,,19500,,21300,,,,,21250,20800,,,21144.5</t>
  </si>
  <si>
    <t>2025-05-19 00:46:00,617258430.487393,-8988522285.02787,0,0,0,0,0,0,588.44</t>
  </si>
  <si>
    <t>2025-05-19 00:46:00,-622764328.422601,-2945485963.92591,0,0,0,0,0,0,515.12</t>
  </si>
  <si>
    <t>2025-05-19 00:46:00,121931386.893245,-1044899.51668676,353.716666666666,9,8589.70883333333,108.22,-0.00462727404690675,2.73,5894.5</t>
  </si>
  <si>
    <t>2025-05-19 00:46:00,64926232.6554104,144870.820001521,0,0,0,0,0,0,21144.5</t>
  </si>
  <si>
    <t>2025-05-19 00:47:00,600,,,589,580,,592.5,,,,,600,580,,,588.51</t>
  </si>
  <si>
    <t>2025-05-19 00:47:00,,510,,515,500,,520,,,,,522,510,,,515.23</t>
  </si>
  <si>
    <t>2025-05-19 00:47:00,5900,,5930,,5700,,5900,,,,,6050,5800,5800,,5895.25</t>
  </si>
  <si>
    <t>2025-05-19 00:47:00,21250,,21250,,19500,,21300,,,,,21250,20800,,,21148.5</t>
  </si>
  <si>
    <t>2025-05-19 00:47:00,287711982.236513,-16962355473.7957,0,0,0,0,0,0,588.51</t>
  </si>
  <si>
    <t>2025-05-19 00:47:00,-590276124.502221,-2846273511.00867,0,0,0,0,0,0,515.23</t>
  </si>
  <si>
    <t>2025-05-19 00:47:00,122206016.01803,-1012276.82204626,2792.91666666667,29,116278.439833334,1086.27,0.102543538706748,24.01,5895.25</t>
  </si>
  <si>
    <t>2025-05-19 00:47:00,65171908.2902117,148003.615018227,0,0,0,0,0,0,21148.5</t>
  </si>
  <si>
    <t>2025-05-19 00:48:00,600,,,588,580,,592.5,,,,,600,580,,,588.43</t>
  </si>
  <si>
    <t>2025-05-19 00:48:00,,510,,515,500,,520,,,,,522,510,,,515.29</t>
  </si>
  <si>
    <t>2025-05-19 00:48:00,5900,,5930,,5700,,5900,,,,,6050,5800,5800,,5896</t>
  </si>
  <si>
    <t>2025-05-19 00:48:00,21250,,21250,,19500,,21300,,,,,21250,20800,,,21151.25</t>
  </si>
  <si>
    <t>2025-05-19 00:48:00,609573747.969979,-9028757482.58541,0,0,0,0,0,0,588.43</t>
  </si>
  <si>
    <t>2025-05-19 00:48:00,-574793257.929624,-2799119271.32051,0,0,0,0,0,0,515.29</t>
  </si>
  <si>
    <t>2025-05-19 00:48:00,122813283.621469,-994267.549058078,16,1,2.4,0.15,-0.00186817660795355,0.04,5896</t>
  </si>
  <si>
    <t>2025-05-19 00:48:00,65340800.7306747,150269.248474118,0,0,0,0,0,0,21151.25</t>
  </si>
  <si>
    <t>2025-05-19 00:49:00,600,,,588,580,,592.5,,,,,600,580,,,588.43</t>
  </si>
  <si>
    <t>2025-05-19 00:49:00,,510,,515,500,,520,,,,,522,510,,,515.25</t>
  </si>
  <si>
    <t>2025-05-19 00:49:00,5900,,5930,,5700,,5900,,,,,6050,5800,5800,,5895.5</t>
  </si>
  <si>
    <t>2025-05-19 00:49:00,21250,,21250,,19500,,21300,,,,,21250,20800,,,21149.75</t>
  </si>
  <si>
    <t>2025-05-19 00:49:00,609469463.870622,-9032403511.13617,0,0,0,0,0,0,588.43</t>
  </si>
  <si>
    <t>2025-05-19 00:49:00,-585289548.702521,-2831704711.09494,0,0,0,0,0,0,515.25</t>
  </si>
  <si>
    <t>2025-05-19 00:49:00,122212193.540589,-1003320.09670502,252,21,201.6,16.8,0.00139117846994343,0.42,5895.5</t>
  </si>
  <si>
    <t>2025-05-19 00:49:00,65245724.677254,149068.640090746,0,0,0,0,0,0,21149.75</t>
  </si>
  <si>
    <t>2025-05-19 00:50:00,600,,,589,580,,592.5,,,,,600,580,,,588.6</t>
  </si>
  <si>
    <t>2025-05-19 00:50:00,,510,,516,500,,520,,,,,522,510,,,515.33</t>
  </si>
  <si>
    <t>2025-05-19 00:50:00,5900,,5930,,5700,,5900,,,,,6050,5800,5800,,5896.25</t>
  </si>
  <si>
    <t>2025-05-19 00:50:00,21250,,21250,,19500,,21300,,,,,21250,20800,,,21153</t>
  </si>
  <si>
    <t>2025-05-19 00:50:00,431395984.908245,-14999107703.1606,0,0,0,0,0,0,588.6</t>
  </si>
  <si>
    <t>2025-05-19 00:50:00,-727120029.716186,-3914537792.72697,0,0,0,0,0,0,515.33</t>
  </si>
  <si>
    <t>2025-05-19 00:50:00,122600207.496482,-996686.115810553,1714.03333333333,32,34005.6655000001,453.28,-0.00216840690408985,12.6,5896.25</t>
  </si>
  <si>
    <t>2025-05-19 00:50:00,65444972.4355851,151675.429098924,0,0,0,0,0,0,21153</t>
  </si>
  <si>
    <t>2025-05-19 00:51:00,600,,,589,580,,592.5,,,,,600,580,,,588.65</t>
  </si>
  <si>
    <t>2025-05-19 00:51:00,,510,,516,500,,520,,,,,522,510,,,515.41</t>
  </si>
  <si>
    <t>2025-05-19 00:51:00,5900,,5930,,5700,,5900,,,,,6050,5800,5800,,5897</t>
  </si>
  <si>
    <t>2025-05-19 00:51:00,21250,,21250,,19500,,21300,,,,,21250,20800,,,21155.5</t>
  </si>
  <si>
    <t>2025-05-19 00:51:00,491311667.373931,-14432279152.0454,0,0,0,0,0,0,588.65</t>
  </si>
  <si>
    <t>2025-05-19 00:51:00,-686656586.580195,-3709593653.27029,0,0,0,0,0,0,515.41</t>
  </si>
  <si>
    <t>2025-05-19 00:51:00,123334839.422142,-983812.570587978,582.666666666668,14,12403.895,137.06,0.00252814946399542,4.81,5897</t>
  </si>
  <si>
    <t>2025-05-19 00:51:00,65603431.5391384,153634.351757272,0,0,0,0,0,0,21155.5</t>
  </si>
  <si>
    <t>2025-05-19 00:52:00,600,,,589,580,,592.5,,,,,600,580,,,588.65</t>
  </si>
  <si>
    <t>2025-05-19 00:52:00,,510,,516,500,,520,,,,,522,510,,,515.4</t>
  </si>
  <si>
    <t>2025-05-19 00:52:00,5900,,5930,,5700,,5900,,,,,6050,5800,5800,,5896.75</t>
  </si>
  <si>
    <t>2025-05-19 00:52:00,21250,,21250,,19500,,21300,,,,,21250,20800,,,21156.25</t>
  </si>
  <si>
    <t>2025-05-19 00:52:00,491069610.397703,-14439586463.1326,0,0,0,0,0,0,588.65</t>
  </si>
  <si>
    <t>2025-05-19 00:52:00,-691811613.130061,-3736530520.43029,0,0,0,0,0,0,515.4</t>
  </si>
  <si>
    <t>2025-05-19 00:52:00,123084310.265871,-991191.649225184,503.533333333333,14,4661.02766666666,83.05,-0.0132755347605927,2.41,5896.75</t>
  </si>
  <si>
    <t>2025-05-19 00:52:00,65638511.8780111,154262.294953203,0,0,0,0,0,0,21156.25</t>
  </si>
  <si>
    <t>2025-05-19 00:53:00,600,,,589,580,,592.5,,,,,600,580,,,588.7</t>
  </si>
  <si>
    <t>2025-05-19 00:53:00,,510,,516,500,,520,,,,,522,510,,,515.49</t>
  </si>
  <si>
    <t>2025-05-19 00:53:00,5900,,5950,,5700,,5900,,,,,6050,5800,5800,,5897.25</t>
  </si>
  <si>
    <t>2025-05-19 00:53:00,21250,,21250,,19500,,21300,,,,,21250,20800,,,21158.5</t>
  </si>
  <si>
    <t>2025-05-19 00:53:00,549398436.107875,-13771392738.5531,0,0,0,0,0,0,588.7</t>
  </si>
  <si>
    <t>2025-05-19 00:53:00,-648645917.591433,-3521123156.84619,0,0,0,0,0,0,515.49</t>
  </si>
  <si>
    <t>2025-05-19 00:53:00,123275661.866783,-966992.313882709,2098.50833333333,42,43828.5474166667,583.16,0.0670629066685296,22.5,5897.25</t>
  </si>
  <si>
    <t>2025-05-19 00:53:00,65772584.5222443,156083.987731253,0,0,0,0,0,0,21158.5</t>
  </si>
  <si>
    <t>2025-05-19 00:54:00,600,,,589,580,,592.5,,,,,600,580,,,588.75</t>
  </si>
  <si>
    <t>2025-05-19 00:54:00,,510,,516,500,,520,,,,,522,510,,,515.53</t>
  </si>
  <si>
    <t>2025-05-19 00:54:00,6000,,5950,,5700,,5900,,,,,6050,5800,5800,,5898</t>
  </si>
  <si>
    <t>2025-05-19 00:54:00,21250,,21250,,19500,,21300,,,,,21250,20800,,,21159.75</t>
  </si>
  <si>
    <t>2025-05-19 00:54:00,602894935.202045,-13198586790.1011,0,0,0,0,0,0,588.75</t>
  </si>
  <si>
    <t>2025-05-19 00:54:00,-631737783.377907,-3441665352.25414,0,0,0,0,0,0,515.53</t>
  </si>
  <si>
    <t>2025-05-19 00:54:00,122115128.808613,-949393.066239437,7616.11666666667,128,137407.130166667,2056.23,0.0234851417189545,60.72,5898</t>
  </si>
  <si>
    <t>2025-05-19 00:54:00,65850494.2872374,157112.544677783,0,0,0,0,0,0,21159.75</t>
  </si>
  <si>
    <t>2025-05-19 00:55:00,600,,,589,580,,592.5,,,,,600,580,,,588.75</t>
  </si>
  <si>
    <t>2025-05-19 00:55:00,,510,,516,500,,520,,,,,522,510,,,515.54</t>
  </si>
  <si>
    <t>2025-05-19 00:55:00,6000,,5950,,5700,,5900,,,,,6050,5800,5800,,5898</t>
  </si>
  <si>
    <t>2025-05-19 00:55:00,21250,,21250,,19500,,21300,,,,,21250,20800,,,21160.75</t>
  </si>
  <si>
    <t>2025-05-19 00:55:00,602586642.711715,-13205333293.0778,0,0,0,0,0,0,588.75</t>
  </si>
  <si>
    <t>2025-05-19 00:55:00,-627834457.741993,-3423462806.81419,0,0,0,0,0,0,515.54</t>
  </si>
  <si>
    <t>2025-05-19 00:55:00,122273583.728673,-962827.246296714,656.833333333334,18,6173.22,91.57,-0.0379201145991896,4.39,5898</t>
  </si>
  <si>
    <t>2025-05-19 00:55:00,65908348.577897,157862.905919306,0,0,0,0,0,0,21160.75</t>
  </si>
  <si>
    <t>2025-05-19 00:56:00,600,,,589,580,,592.5,,,,,600,580,,,588.68</t>
  </si>
  <si>
    <t>2025-05-19 00:56:00,,510,,516,500,,520,,,,,522,510,,,515.45</t>
  </si>
  <si>
    <t>2025-05-19 00:56:00,5900,,5950,,5700,,5900,,,,,6050,5800,5800,,5897.25</t>
  </si>
  <si>
    <t>2025-05-19 00:56:00,21250,,21250,,19500,,21300,,,,,21250,20800,,,21157.25</t>
  </si>
  <si>
    <t>2025-05-19 00:56:00,526191993.197525,-14047831345.7119,0,0,0,0,0,0,588.68</t>
  </si>
  <si>
    <t>2025-05-19 00:56:00,-666988153.231101,-3613250172.90781,0,0,0,0,0,0,515.45</t>
  </si>
  <si>
    <t>2025-05-19 00:56:00,122109612.862187,-977750.03411007,1305.56666666667,32,12813.2046666667,207.66,-0.041485325385044,8.01,5897.25</t>
  </si>
  <si>
    <t>2025-05-19 00:56:00,65702454.906276,155138.35082329,0,0,0,0,0,0,21157.25</t>
  </si>
  <si>
    <t>2025-05-19 00:57:00,600,,,589,580,,592.5,,,,,600,580,,,588.67</t>
  </si>
  <si>
    <t>2025-05-19 00:57:00,,510,,516,500,,520,,,,,522,510,,,515.4</t>
  </si>
  <si>
    <t>2025-05-19 00:57:00,5900,,5950,,5700,,5900,,,,,6050,5800,5800,,5897</t>
  </si>
  <si>
    <t>2025-05-19 00:57:00,21250,,21250,,19500,,21300,,,,,21250,20800,,,21157</t>
  </si>
  <si>
    <t>2025-05-19 00:57:00,514696711.583293,-14184270619.3757,0,0,0,0,0,0,588.67</t>
  </si>
  <si>
    <t>2025-05-19 00:57:00,-692024694.087691,-3739866977.32272,0,0,0,0,0,0,515.4</t>
  </si>
  <si>
    <t>2025-05-19 00:57:00,121265795.702982,-981404.243452533,356.000000000001,5,6370.20000000002,81.8,0.0141113784565777,4.17,5897</t>
  </si>
  <si>
    <t>2025-05-19 00:57:00,65680900.2326159,154977.864672892,0,0,0,0,0,0,21157</t>
  </si>
  <si>
    <t>2025-05-19 00:58:00,600,,,589,580,,592.5,,,,,600,580,,,588.64</t>
  </si>
  <si>
    <t>2025-05-19 00:58:00,,510,,516,500,,520,,,,,522,510,,,515.4</t>
  </si>
  <si>
    <t>2025-05-19 00:58:00,5900,,5950,,5700,,5900,,,,,6050,5800,5800,,5897</t>
  </si>
  <si>
    <t>2025-05-19 00:58:00,21250,,21250,,19500,,21300,,,,,21250,20800,,,21156</t>
  </si>
  <si>
    <t>2025-05-19 00:58:00,483383549.973377,-14385818615.0816,0,0,0,0,0,0,588.64</t>
  </si>
  <si>
    <t>2025-05-19 00:58:00,-692100399.120171,-3740544480.09107,0,0,0,0,0,0,515.4</t>
  </si>
  <si>
    <t>2025-05-19 00:58:00,121584332.675714,-977205.611645077,128.25,3,1594.81250000001,20.8,-0.000155387216816145,1.14,5897</t>
  </si>
  <si>
    <t>2025-05-19 00:58:00,65628999.1728367,154155.809641333,0,0,0,0,0,0,21156</t>
  </si>
  <si>
    <t>2025-05-19 00:59:00,600,,,589,580,,592.5,,,,,600,580,,,588.54</t>
  </si>
  <si>
    <t>2025-05-19 00:59:00,,510,,516,500,,520,,,,,522,510,,,515.43</t>
  </si>
  <si>
    <t>2025-05-19 00:59:00,5900,,5950,,5700,,5900,,,,,6050,5800,5800,,5896.75</t>
  </si>
  <si>
    <t>2025-05-19 00:59:00,21250,,21250,,19500,,21300,,,,,21250,20800,,,21156.5</t>
  </si>
  <si>
    <t>2025-05-19 00:59:00,341104735.141995,-16228533814.6088,0,0,0,0,0,0,588.54</t>
  </si>
  <si>
    <t>2025-05-19 00:59:00,-676775837.442889,-3662287804.5677,0,0,0,0,0,0,515.43</t>
  </si>
  <si>
    <t>2025-05-19 00:59:00,120993506.194881,-987328.390391044,83.7666666666667,2,167.618666666667,4.02,-0.00594892832948437,0.4,5896.75</t>
  </si>
  <si>
    <t>2025-05-19 00:59:00,65633965.6262052,154520.113552134,0,0,0,0,0,0,21156.5</t>
  </si>
  <si>
    <t>2025-05-19 01:00:00,600,,,589,580,,592.5,,,,,600,580,,,588.56</t>
  </si>
  <si>
    <t>2025-05-19 01:00:00,,510,,516,500,,520,,,,,522,510,,,515.39</t>
  </si>
  <si>
    <t>2025-05-19 01:00:00,5900,,5950,,5700,,5900,,,,,6050,5800,5800,,5896.5</t>
  </si>
  <si>
    <t>2025-05-19 01:00:00,21250,,21250,,19500,,21300,,,,,21250,20800,,,21155</t>
  </si>
  <si>
    <t>2025-05-19 01:00:00,372628532.578905,-15803949393.9806,0,0,0,0,0,0,588.56</t>
  </si>
  <si>
    <t>2025-05-19 01:00:00,-697234872.986073,-3767891695.73151,0,0,0,0,0,0,515.39</t>
  </si>
  <si>
    <t>2025-05-19 01:00:00,121533356.386096,-986978.084681791,107.3,3,265.133999999999,5.98,-0.00808583898085678,0.53,5896.5</t>
  </si>
  <si>
    <t>2025-05-19 01:00:00,65548901.8339492,153283.518131567,0,0,0,0,0,0,21155</t>
  </si>
  <si>
    <t>2025-05-19 01:01:00,600,,,589,580,,592.5,,,,,600,580,,,588.53</t>
  </si>
  <si>
    <t>2025-05-19 01:01:00,,510,,516,500,,520,,,,,522,510,,,515.33</t>
  </si>
  <si>
    <t>2025-05-19 01:01:00,5900,,5950,,5700,,5900,,,,,6050,5800,5800,,5895.75</t>
  </si>
  <si>
    <t>2025-05-19 01:01:00,21250,,21250,,19500,,21300,,,,,21250,20800,,,21152</t>
  </si>
  <si>
    <t>2025-05-19 01:01:00,324093632.195775,-16477182586.7137,0,0,0,0,0,0,588.53</t>
  </si>
  <si>
    <t>2025-05-19 01:01:00,-727368108.894284,-3919453853.16574,0,0,0,0,0,0,515.33</t>
  </si>
  <si>
    <t>2025-05-19 01:01:00,122634579.654123,-992042.433430533,934.25,16,10265.6515,152.86,0.00525480880346784,4.49,5895.75</t>
  </si>
  <si>
    <t>2025-05-19 01:01:00,65368269.9139002,150954.030560402,0,0,0,0,0,0,21152</t>
  </si>
  <si>
    <t>2025-05-19 01:02:00,600,,,589,580,,592.5,,,,,600,580,,,588.73</t>
  </si>
  <si>
    <t>2025-05-19 01:02:00,,510,,516,500,,520,,,,,522,510,,,515.6</t>
  </si>
  <si>
    <t>2025-05-19 01:02:00,5900,,5950,,5700,,5900,,,,,6050,5800,5800,,5897.75</t>
  </si>
  <si>
    <t>2025-05-19 01:02:00,21250,,21250,,19500,,21300,,,,,21250,20800,,,21163.25</t>
  </si>
  <si>
    <t>2025-05-19 01:02:00,582130254.299023,-13441968730.8579,0,0,0,0,0,0,588.73</t>
  </si>
  <si>
    <t>2025-05-19 01:02:00,-604710519.902668,-3320970748.96413,0,0,0,0,0,0,515.6</t>
  </si>
  <si>
    <t>2025-05-19 01:02:00,122344818.517779,-966665.209030567,1079.1747311828,30,19184.2696989248,276.75,-0.030765550385663,8.03,5897.75</t>
  </si>
  <si>
    <t>2025-05-19 01:02:00,66023307.2061294,159965.696786838,0,0,0,0,0,0,21163.25</t>
  </si>
  <si>
    <t>2025-05-19 01:03:00,600,,,589,580,,592.5,,,,,600,580,,,588.79</t>
  </si>
  <si>
    <t>2025-05-19 01:03:00,,510,,516,500,,520,,,,,522,510,,,515.66</t>
  </si>
  <si>
    <t>2025-05-19 01:03:00,6000,,5950,,5700,,5900,,,,,6050,5800,5800,,5898.25</t>
  </si>
  <si>
    <t>2025-05-19 01:03:00,21250,,21250,,19500,,21300,,,,,21250,20800,,,21166.25</t>
  </si>
  <si>
    <t>2025-05-19 01:03:00,643294480.88552,-12815641554.8931,0,0,0,0,0,0,588.79</t>
  </si>
  <si>
    <t>2025-05-19 01:03:00,-583679939.38133,-3228355120.98539,0,0,0,0,0,0,515.66</t>
  </si>
  <si>
    <t>2025-05-19 01:03:00,123078830.549765,-952023.502527353,481.2,12,4851.286,86.99,-0.00832893924949307,3.34,5898.25</t>
  </si>
  <si>
    <t>2025-05-19 01:03:00,66199439.9922614,162316.124150771,0,0,0,0,0,0,21166.25</t>
  </si>
  <si>
    <t>2025-05-19 01:04:00,600,,,589,580,,592.5,,,,,600,580,,,588.9</t>
  </si>
  <si>
    <t>2025-05-19 01:04:00,,510,,516,500,,520,,,,,522,510,,,515.9</t>
  </si>
  <si>
    <t>2025-05-19 01:04:00,6000,,5950,,5700,,5900,,,,,6050,5800,5800,,5900.25</t>
  </si>
  <si>
    <t>2025-05-19 01:04:00,21250,,21250,,19500,,21300,,,,,21250,20800,,,21177.5</t>
  </si>
  <si>
    <t>2025-05-19 01:04:00,743771504.189033,-11864371985.9634,0,0,0,0,0,0,588.9</t>
  </si>
  <si>
    <t>2025-05-19 01:04:00,-533101675.40998,-3002147478.89055,0,0,0,0,0,0,515.9</t>
  </si>
  <si>
    <t>2025-05-19 01:04:00,124228649.402526,-909609.614455902,1991.51666666667,41,48345.1038333334,537.24,0.0193466317454103,16.78,5900.25</t>
  </si>
  <si>
    <t>2025-05-19 01:04:00,66838454.8526602,171347.036751556,0,0,0,0,0,0,21177.5</t>
  </si>
  <si>
    <t>2025-05-19 01:05:00,600,,,589,580,,592.5,,,,,600,580,,,588.8</t>
  </si>
  <si>
    <t>2025-05-19 01:05:00,,510,,516,500,,520,,,,,522,510,,,515.87</t>
  </si>
  <si>
    <t>2025-05-19 01:05:00,6000,,5930,,5700,,5900,,,,,6050,5800,5800,,5900</t>
  </si>
  <si>
    <t>2025-05-19 01:05:00,21250,,21250,,19500,,21300,,,,,21250,20800,,,21175</t>
  </si>
  <si>
    <t>2025-05-19 01:05:00,653225662.806024,-12719725842.5293,0,0,0,0,0,0,588.8</t>
  </si>
  <si>
    <t>2025-05-19 01:05:00,-541574534.81286,-3035914298.40009,0,0,0,0,0,0,515.87</t>
  </si>
  <si>
    <t>2025-05-19 01:05:00,124233134.429422,-913425.218435862,1358.21666666667,24,23162.5795,299.53,0.0175922571743453,9.61,5900</t>
  </si>
  <si>
    <t>2025-05-19 01:05:00,66705174.5635395,169329.03155006,0,0,0,0,0,0,21175</t>
  </si>
  <si>
    <t>2025-05-19 01:06:00,600,,,589,580,,592.5,,,,,600,580,,,589.09</t>
  </si>
  <si>
    <t>2025-05-19 01:06:00,,510,,516,500,,520,,,,,522,510,,,516</t>
  </si>
  <si>
    <t>2025-05-19 01:06:00,6000,,5950,,5700,,5900,,,,,6050,5800,5800,,5901.25</t>
  </si>
  <si>
    <t>2025-05-19 01:06:00,21250,,21250,,19500,,21300,,,,,21250,20800,,,21182.25</t>
  </si>
  <si>
    <t>2025-05-19 01:06:00,895140575.083486,-10596057388.3691,0,0,0,0,0,0,589.09</t>
  </si>
  <si>
    <t>2025-05-19 01:06:00,-505972136.675514,-2903207707.28158,0,0,0,0,0,0,516</t>
  </si>
  <si>
    <t>2025-05-19 01:06:00,124262245.325993,-898673.961640549,337.883333333333,11,2524.234,54.52,-0.00724093137784886,2.83,5901.25</t>
  </si>
  <si>
    <t>2025-05-19 01:06:00,67111258.3680908,175140.788640197,0,0,0,0,0,0,21182.25</t>
  </si>
  <si>
    <t>2025-05-19 01:07:00,600,,,589,580,,592.5,,,,,600,580,,,589.07</t>
  </si>
  <si>
    <t>2025-05-19 01:07:00,,510,,516,500,,520,,,,,522,510,,,516.08</t>
  </si>
  <si>
    <t>2025-05-19 01:07:00,6000,,5950,,5700,,5900,,,,,6050,5800,5800,,5901.5</t>
  </si>
  <si>
    <t>2025-05-19 01:07:00,21250,,21250,,19500,,21300,,,,,21250,20800,,,21185</t>
  </si>
  <si>
    <t>2025-05-19 01:07:00,879896665.247202,-10718505917.6296,0,0,0,0,0,0,589.07</t>
  </si>
  <si>
    <t>2025-05-19 01:07:00,-485567570.025039,-2831113685.68602,0,0,0,0,0,0,516.08</t>
  </si>
  <si>
    <t>2025-05-19 01:07:00,114745328.335206,-882469.947674937,1067.8,17,34524.7949999999,419.78,0.0435226921409749,11.85,5901.5</t>
  </si>
  <si>
    <t>2025-05-19 01:07:00,67251807.981939,177404.849519755,0,0,0,0,0,0,21185</t>
  </si>
  <si>
    <t>2025-05-19 01:08:00,600,,,589,580,,592.5,,,,,600,580,,,589.09</t>
  </si>
  <si>
    <t>2025-05-19 01:08:00,,510,,516,500,,520,,,,,522,510,,,516.09</t>
  </si>
  <si>
    <t>2025-05-19 01:08:00,6000,,5950,,5700,,5900,,,,,6050,5800,5960,,5901.75</t>
  </si>
  <si>
    <t>2025-05-19 01:08:00,21250,,21250,,19500,,21300,,,,,21250,20800,,,21183.5</t>
  </si>
  <si>
    <t>2025-05-19 01:08:00,894935624.717243,-10606857736.6009,0,0,0,0,0,0,589.09</t>
  </si>
  <si>
    <t>2025-05-19 01:08:00,-483132971.565957,-2822787629.85839,0,0,0,0,0,0,516.09</t>
  </si>
  <si>
    <t>2025-05-19 01:08:00,114600651.955708,-954356.44500043,16688.8666666667,244,203262.68,1876.23,-0.28766213570539,63.75,5901.75</t>
  </si>
  <si>
    <t>2025-05-19 01:08:00,67183970.465038,176202.549359951,0,0,0,0,0,0,21183.5</t>
  </si>
  <si>
    <t>2025-05-19 01:09:00,600,,,589,580,,592.5,,,,,600,580,,,589.06</t>
  </si>
  <si>
    <t>2025-05-19 01:09:00,,510,,516,500,,520,,,,,522,510,,,516.11</t>
  </si>
  <si>
    <t>2025-05-19 01:09:00,6000,,5950,,5700,,5900,,,,,6050,5800,5960,,5901.75</t>
  </si>
  <si>
    <t>2025-05-19 01:09:00,21250,,21250,,19500,,21300,,,,,21250,20800,,,21184.5</t>
  </si>
  <si>
    <t>2025-05-19 01:09:00,873219082.230941,-10780529505.6557,0,0,0,0,0,0,589.06</t>
  </si>
  <si>
    <t>2025-05-19 01:09:00,-478241620.750179,-2806334872.10636,0,0,0,0,0,0,516.11</t>
  </si>
  <si>
    <t>2025-05-19 01:09:00,114773306.303952,-949322.786727376,485.4,10,9976.59400000002,160.62,0.0158050472789734,4.68,5901.75</t>
  </si>
  <si>
    <t>2025-05-19 01:09:00,67238080.0366064,177060.523211295,0,0,0,0,0,0,21184.5</t>
  </si>
  <si>
    <t>2025-05-19 01:10:00,600,,,589,580,,592.5,,,,,600,580,,,589.04</t>
  </si>
  <si>
    <t>2025-05-19 01:10:00,,510,,516,500,,520,,,,,522,510,,,516.07</t>
  </si>
  <si>
    <t>2025-05-19 01:10:00,6000,,5950,,5700,,5900,,,,,6050,5800,5960,,5901.25</t>
  </si>
  <si>
    <t>2025-05-19 01:10:00,21250,,21250,,19500,,21300,,,,,21250,20800,,,21184</t>
  </si>
  <si>
    <t>2025-05-19 01:10:00,857846005.782276,-10906469640.4447,0,0,0,0,0,0,589.04</t>
  </si>
  <si>
    <t>2025-05-19 01:10:00,-488146436.919162,-2841919712.63426,0,0,0,0,0,0,516.07</t>
  </si>
  <si>
    <t>2025-05-19 01:10:00,114506782.131442,-947963.244584436,528.55,15,9991.58200000002,133.42,-0.00345779761046518,3.56,5901.25</t>
  </si>
  <si>
    <t>2025-05-19 01:10:00,67198669.2121398,176697.573644323,0,0,0,0,0,0,21184</t>
  </si>
  <si>
    <t>2025-05-19 01:11:00,600,,,589,580,,592.5,,,,,600,580,,,589.06</t>
  </si>
  <si>
    <t>2025-05-19 01:11:00,,510,,516,500,,520,,,,,522,510,,,516.12</t>
  </si>
  <si>
    <t>2025-05-19 01:11:00,6000,,5950,,5700,,5900,,,,,6050,5800,5960,,5901.25</t>
  </si>
  <si>
    <t>2025-05-19 01:11:00,21250,,21250,,19500,,21300,,,,,21250,20800,,,21185.5</t>
  </si>
  <si>
    <t>2025-05-19 01:11:00,872534269.973351,-10791752541.13,0,0,0,0,0,0,589.06</t>
  </si>
  <si>
    <t>2025-05-19 01:11:00,-475870357.795618,-2799704049.14977,0,0,0,0,0,0,516.12</t>
  </si>
  <si>
    <t>2025-05-19 01:11:00,114693892.297172,-951431.895143407,608.483333333333,13,16332.7345,175.37,-0.0011933093771279,4.98,5901.25</t>
  </si>
  <si>
    <t>2025-05-19 01:11:00,67278916.2546782,177881.673517656,0,0,0,0,0,0,21185.5</t>
  </si>
  <si>
    <t>2025-05-19 01:12:00,600,,,589,580,,592.5,,,,,600,580,,,589.06</t>
  </si>
  <si>
    <t>2025-05-19 01:12:00,,510,,517,500,,520,,,,,522,510,,,516.17</t>
  </si>
  <si>
    <t>2025-05-19 01:12:00,6000,,5950,,5700,,5900,,,,,6050,5800,5960,,5901.5</t>
  </si>
  <si>
    <t>2025-05-19 01:12:00,21250,,21250,,19500,,21300,,,,,21250,20800,,,21187.75</t>
  </si>
  <si>
    <t>2025-05-19 01:12:00,872597300.470065,-10790260956.3651,0,0,0,0,0,0,589.06</t>
  </si>
  <si>
    <t>2025-05-19 01:12:00,-602126706.869655,-3652822573.32117,0,0,0,0,0,0,516.17</t>
  </si>
  <si>
    <t>2025-05-19 01:12:00,114060532.62864,-942377.534125528,183.2,5,1821.656,31.18,0.00268646071767104,1.27,5901.5</t>
  </si>
  <si>
    <t>2025-05-19 01:12:00,67395193.9051926,179705.513634896,0,0,0,0,0,0,21187.75</t>
  </si>
  <si>
    <t>2025-05-19 01:13:00,600,,,589,580,,592.5,,,,,600,580,,,589.06</t>
  </si>
  <si>
    <t>2025-05-19 01:13:00,,510,,517,500,,520,,,,,522,510,,,516.18</t>
  </si>
  <si>
    <t>2025-05-19 01:13:00,6000,,5950,,5700,,5900,,,,,6050,5800,5960,,5902.25</t>
  </si>
  <si>
    <t>2025-05-19 01:13:00,21250,,21250,,19500,,21300,,,,,21250,20800,,,21190.5</t>
  </si>
  <si>
    <t>2025-05-19 01:13:00,872601676.536496,-10795322340.8416,0,0,0,0,0,0,589.06</t>
  </si>
  <si>
    <t>2025-05-19 01:13:00,-599057904.520754,-3640974848.25312,0,0,0,0,0,0,516.18</t>
  </si>
  <si>
    <t>2025-05-19 01:13:00,114771054.643624,-926730.667246706,1248.81666666667,23,45944.5366666667,556.54,0.0443559263191137,13.05,5902.25</t>
  </si>
  <si>
    <t>2025-05-19 01:13:00,67554902.2450149,181847.34682346,0,0,0,0,0,0,21190.5</t>
  </si>
  <si>
    <t>2025-05-19 01:14:00,600,,,589,580,,592.5,,,,,600,580,,,589.13</t>
  </si>
  <si>
    <t>2025-05-19 01:14:00,,510,,517,500,,520,,,,,522,510,,,516.37</t>
  </si>
  <si>
    <t>2025-05-19 01:14:00,6000,,5950,,5700,,5900,,,,,6050,5800,5960,,5902.75</t>
  </si>
  <si>
    <t>2025-05-19 01:14:00,21250,,21250,,19500,,21300,,,,,21250,20800,,,21195.75</t>
  </si>
  <si>
    <t>2025-05-19 01:14:00,924585319.19264,-10398177229.0082,0,0,0,0,0,0,589.13</t>
  </si>
  <si>
    <t>2025-05-19 01:14:00,-523641516.513519,-3301529752.71236,0,0,0,0,0,0,516.37</t>
  </si>
  <si>
    <t>2025-05-19 01:14:00,115530957.893653,-937484.268750128,2188.06666666667,50,33141.681,532.41,-0.01710531351101,19.94,5902.75</t>
  </si>
  <si>
    <t>2025-05-19 01:14:00,67826188.1312116,186161.171985395,0,0,0,0,0,0,21195.75</t>
  </si>
  <si>
    <t>2025-05-19 01:16:00,600,,,589,580,,592.5,,,,,600,580,,,589</t>
  </si>
  <si>
    <t>2025-05-19 01:16:00,,510,,516,500,,520,,,,,522,510,,,516.01</t>
  </si>
  <si>
    <t>2025-05-19 01:16:00,6000,,5950,,5700,,5900,,,,,6050,5800,5960,,5900.75</t>
  </si>
  <si>
    <t>2025-05-19 01:16:00,21250,,21250,,19500,,21300,,,,,21250,20800,,,21181</t>
  </si>
  <si>
    <t>2025-05-19 01:16:00,828081711.2594,-11163560191.0032,0,0,0,0,0,0,589</t>
  </si>
  <si>
    <t>2025-05-19 01:16:00,-499303350.773579,-2875520297.44052,0,0,0,0,0,0,516.01</t>
  </si>
  <si>
    <t>2025-05-19 01:16:00,113865306.931342,-959648.437664378,2511.09999999999,37,50831.2374999998,508.48,0.035487990782517,17.6,5900.75</t>
  </si>
  <si>
    <t>2025-05-19 01:16:00,67032292.2654174,174383.98903733,0,0,0,0,0,0,21181</t>
  </si>
  <si>
    <t>2025-05-19 01:17:00,600,,,589,580,,592.5,,,,,600,580,,,588.92</t>
  </si>
  <si>
    <t>2025-05-19 01:17:00,,510,,516,500,,520,,,,,522,510,,,515.93</t>
  </si>
  <si>
    <t>2025-05-19 01:17:00,6000,,5950,,5700,,5900,,,,,6050,5800,5960,,5900</t>
  </si>
  <si>
    <t>2025-05-19 01:17:00,21250,,21250,,19500,,21300,,,,,21250,20800,,,21177.25</t>
  </si>
  <si>
    <t>2025-05-19 01:17:00,761043191.593881,-11741859944.2377,0,0,0,0,0,0,588.92</t>
  </si>
  <si>
    <t>2025-05-19 01:17:00,-525158426.498793,-2979565158.28289,0,0,0,0,0,0,515.93</t>
  </si>
  <si>
    <t>2025-05-19 01:17:00,114049734.410716,-964387.644663136,2691.31666666667,40,41039.6716666667,500.36,0.0146414707100299,21.11,5900</t>
  </si>
  <si>
    <t>2025-05-19 01:17:00,66824340.7126717,171352.616033765,0,0,0,0,0,0,21177.25</t>
  </si>
  <si>
    <t>2025-05-19 01:18:00,600,,,589,580,,592.5,,,,,600,580,,,588.92</t>
  </si>
  <si>
    <t>2025-05-19 01:18:00,,510,,516,500,,520,,,,,522,510,,,515.94</t>
  </si>
  <si>
    <t>2025-05-19 01:18:00,6000,,5950,,5700,,5900,,,,,6050,5800,5960,,5900</t>
  </si>
  <si>
    <t>2025-05-19 01:18:00,21250,,21250,,19500,,21300,,,,,21250,20800,,,21177.75</t>
  </si>
  <si>
    <t>2025-05-19 01:18:00,761033691.156319,-11746833287.1433,0,0,0,0,0,0,588.92</t>
  </si>
  <si>
    <t>2025-05-19 01:18:00,-522528675.504884,-2969804195.38285,0,0,0,0,0,0,515.94</t>
  </si>
  <si>
    <t>2025-05-19 01:18:00,113888037.01425,-969509.409345729,353.083333333333,11,600.230833333333,17.08,-0.0266783058961664,1.44,5900</t>
  </si>
  <si>
    <t>2025-05-19 01:18:00,66844736.9045582,171794.245383457,0,0,0,0,0,0,21177.75</t>
  </si>
  <si>
    <t>2025-05-19 01:19:00,600,,,589,580,,592.5,,,,,600,580,,,588.97</t>
  </si>
  <si>
    <t>2025-05-19 01:19:00,,510,,516,500,,520,,,,,522,510,,,515.95</t>
  </si>
  <si>
    <t>2025-05-19 01:19:00,6000,,5950,,5700,,5900,,,,,6050,5800,5960,,5900.5</t>
  </si>
  <si>
    <t>2025-05-19 01:19:00,21250,,21250,,19500,,21300,,,,,21250,20800,,,21177.75</t>
  </si>
  <si>
    <t>2025-05-19 01:19:00,802666302.203367,-11385897414.2477,0,0,0,0,0,0,588.97</t>
  </si>
  <si>
    <t>2025-05-19 01:19:00,-519869720.410023,-2960907245.92342,0,0,0,0,0,0,515.95</t>
  </si>
  <si>
    <t>2025-05-19 01:19:00,114158733.174015,-962269.180073306,405.933333333332,7,5662.78799999999,79.42,0.00280655984673409,2.87,5900.5</t>
  </si>
  <si>
    <t>2025-05-19 01:19:00,66859392.3987459,171768.34970566,0,0,0,0,0,0,21177.75</t>
  </si>
  <si>
    <t>2025-05-19 01:20:00,600,,,589,580,,592.5,,,,,600,580,,,588.9</t>
  </si>
  <si>
    <t>2025-05-19 01:20:00,,510,,516,500,,520,,,,,522,510,,,515.85</t>
  </si>
  <si>
    <t>2025-05-19 01:20:00,6000,,5950,,5700,,5900,,,,,6050,5800,5960,,5899.5</t>
  </si>
  <si>
    <t>2025-05-19 01:20:00,21250,,21250,,19500,,21300,,,,,21250,20800,,,21174</t>
  </si>
  <si>
    <t>2025-05-19 01:20:00,743763005.917381,-11900964473.8936,0,0,0,0,0,0,588.9</t>
  </si>
  <si>
    <t>2025-05-19 01:20:00,-547815405.048205,-3066631661.46048,0,0,0,0,0,0,515.85</t>
  </si>
  <si>
    <t>2025-05-19 01:20:00,123735929.386089,-976221.546582322,351.033333333333,10,4732.32533333333,63.34,-0.00328599393380057,3.52,5899.5</t>
  </si>
  <si>
    <t>2025-05-19 01:20:00,66628084.1991082,168784.022523064,0,0,0,0,0,0,21174</t>
  </si>
  <si>
    <t>2025-05-19 01:21:00,600,,,589,580,,592.5,,,,,600,580,,,588.85</t>
  </si>
  <si>
    <t>2025-05-19 01:21:00,,510,,516,500,,520,,,,,522,510,,,515.77</t>
  </si>
  <si>
    <t>2025-05-19 01:21:00,6000,,5950,,5700,,5900,,,,,6050,5800,5960,,5899.25</t>
  </si>
  <si>
    <t>2025-05-19 01:21:00,21250,,21250,,19500,,21300,,,,,21250,20800,,,21170.25</t>
  </si>
  <si>
    <t>2025-05-19 01:21:00,699743413.052328,-12317259295.0379,0,0,0,0,0,0,588.85</t>
  </si>
  <si>
    <t>2025-05-19 01:21:00,-571800538.810151,-3162041809.82917,0,0,0,0,0,0,515.77</t>
  </si>
  <si>
    <t>2025-05-19 01:21:00,122990478.172408,-931467.850900905,7545.24999999999,115,135008.3575,1788.25,0.304224529832063,88.25,5899.25</t>
  </si>
  <si>
    <t>2025-05-19 01:21:00,66425088.9159639,165847.131689346,0,0,0,0,0,0,21170.25</t>
  </si>
  <si>
    <t>2025-05-19 01:22:00,600,,,589,580,,592.5,,,,,600,580,,,588.83</t>
  </si>
  <si>
    <t>2025-05-19 01:22:00,,510,,516,500,,520,,,,,522,510,,,515.7</t>
  </si>
  <si>
    <t>2025-05-19 01:22:00,6000,,5950,,5700,,5900,,,,,6050,5800,5960,,5898.75</t>
  </si>
  <si>
    <t>2025-05-19 01:22:00,21250,,21250,,19500,,21300,,,,,21250,20800,,,21168</t>
  </si>
  <si>
    <t>2025-05-19 01:22:00,681741940.891162,-12488860169.9376,0,0,0,0,0,0,588.83</t>
  </si>
  <si>
    <t>2025-05-19 01:22:00,-570813608.485671,-3182383557.64077,0,0,0,0,0,0,515.7</t>
  </si>
  <si>
    <t>2025-05-19 01:22:00,122295024.822434,-873478.344637617,4720.70000000002,55,263729.821000001,2913.84,0.271023804755809,50.67,5898.75</t>
  </si>
  <si>
    <t>2025-05-19 01:22:00,66297880.9415614,164003.194224322,0,0,0,0,0,0,21168</t>
  </si>
  <si>
    <t>2025-05-19 01:23:00,600,,,589,580,,592.5,,,,,600,580,,,588.9</t>
  </si>
  <si>
    <t>2025-05-19 01:23:00,,510,,516,500,,520,,,,,522,510,,,515.75</t>
  </si>
  <si>
    <t>2025-05-19 01:23:00,6000,,5950,,5700,,5900,,,,,6050,5800,5960,,5899.5</t>
  </si>
  <si>
    <t>2025-05-19 01:23:00,21250,,21250,,19500,,21300,,,,,21250,20800,,,21169.5</t>
  </si>
  <si>
    <t>2025-05-19 01:23:00,744052219.480427,-11906968154.0496,0,0,0,0,0,0,588.9</t>
  </si>
  <si>
    <t>2025-05-19 01:23:00,-577933023.035667,-3188276793.88841,0,0,0,0,0,0,515.75</t>
  </si>
  <si>
    <t>2025-05-19 01:23:00,123432575.96594,-830314.899176185,1925.03333333333,62,8035.89233333334,217.4,-0.0198753251406163,4.96,5899.5</t>
  </si>
  <si>
    <t>2025-05-19 01:23:00,66392457.4441672,165257.295012449,0,0,0,0,0,0,21169.5</t>
  </si>
  <si>
    <t>2025-05-19 01:24:00,600,,,589,580,,592.5,,,,,600,580,,,588.77</t>
  </si>
  <si>
    <t>2025-05-19 01:24:00,,510,,516,500,,520,,,,,522,510,,,515.61</t>
  </si>
  <si>
    <t>2025-05-19 01:24:00,6000,,5950,,5700,,5900,,,,,6050,5800,5960,,5898.5</t>
  </si>
  <si>
    <t>2025-05-19 01:24:00,21250,,21250,,19500,,21300,,,,,21250,20800,,,21164.25</t>
  </si>
  <si>
    <t>2025-05-19 01:24:00,623506553.228243,-13077480678.8849,0,0,0,0,0,0,588.77</t>
  </si>
  <si>
    <t>2025-05-19 01:24:00,-601932216.10115,-3318783260.28548,0,0,0,0,0,0,515.61</t>
  </si>
  <si>
    <t>2025-05-19 01:24:00,122350194.335093,-896526.262590481,816.066666666667,25,2841.308,60.33,-0.0626011316380662,4.65,5898.5</t>
  </si>
  <si>
    <t>2025-05-19 01:24:00,66093965.4534158,161019.798997984,0,0,0,0,0,0,21164.25</t>
  </si>
  <si>
    <t>2025-05-19 01:25:00,600,,,589,580,,592.5,,,,,600,580,,,588.72</t>
  </si>
  <si>
    <t>2025-05-19 01:25:00,,510,,516,500,,520,,,,,522,510,,,515.6</t>
  </si>
  <si>
    <t>2025-05-19 01:25:00,6000,,5950,,5700,,5900,,,,,6050,5800,5960,,5898.5</t>
  </si>
  <si>
    <t>2025-05-19 01:25:00,21250,,21250,,19500,,21300,,,,,21250,20800,,,21164</t>
  </si>
  <si>
    <t>2025-05-19 01:25:00,571985782.873586,-13620537457.323,0,0,0,0,0,0,588.72</t>
  </si>
  <si>
    <t>2025-05-19 01:25:00,-605572943.31865,-3334683521.73472,0,0,0,0,0,0,515.6</t>
  </si>
  <si>
    <t>2025-05-19 01:25:00,122290698.267627,-897711.950184039,205.683333333333,10,726.018833333333,13.56,-0.0156458679770935,0.72,5898.5</t>
  </si>
  <si>
    <t>2025-05-19 01:25:00,66082318.3644565,160862.349528709,0,0,0,0,0,0,21164</t>
  </si>
  <si>
    <t>2025-05-19 01:26:00,600,,,589,580,,592.5,,,,,600,580,,,588.65</t>
  </si>
  <si>
    <t>2025-05-19 01:26:00,,510,,516,500,,520,,,,,522,510,,,515.49</t>
  </si>
  <si>
    <t>2025-05-19 01:26:00,5900,,5950,,5700,,5900,,,,,6050,5800,5960,,5897</t>
  </si>
  <si>
    <t>2025-05-19 01:26:00,21250,,21250,,19500,,21300,,,,,21250,20800,,,21159</t>
  </si>
  <si>
    <t>2025-05-19 01:26:00,491632613.208491,-14532529315.543,0,0,0,0,0,0,588.65</t>
  </si>
  <si>
    <t>2025-05-19 01:26:00,-649892622.927647,-3541557226.55157,0,0,0,0,0,0,515.49</t>
  </si>
  <si>
    <t>2025-05-19 01:26:00,121479657.845905,-915968.587826289,1182.63333333333,19,30478.7041666666,382.59,0.037120994176517,11.55,5897</t>
  </si>
  <si>
    <t>2025-05-19 01:26:00,65775822.7173924,156937.609327401,0,0,0,0,0,0,21159</t>
  </si>
  <si>
    <t>2025-05-19 01:27:00,600,,,589,580,,592.5,,,,,600,580,,,588.6</t>
  </si>
  <si>
    <t>2025-05-19 01:27:00,,510,,516,500,,520,,,,,522,510,,,515.41</t>
  </si>
  <si>
    <t>2025-05-19 01:27:00,5900,,5950,,5700,,5900,,,,,6050,5800,5960,,5896.75</t>
  </si>
  <si>
    <t>2025-05-19 01:27:00,21250,,21250,,19500,,21300,,,,,21250,20800,,,21155.5</t>
  </si>
  <si>
    <t>2025-05-19 01:27:00,431583354.650955,-15112838022.9473,0,0,0,0,0,0,588.6</t>
  </si>
  <si>
    <t>2025-05-19 01:27:00,-687689265.217891,-3730116897.17074,0,0,0,0,0,0,515.41</t>
  </si>
  <si>
    <t>2025-05-19 01:27:00,121305873.369048,-925725.225687678,538.216666666666,17,3178.95483333333,47.23,-0.0394166160916693,2.95,5896.75</t>
  </si>
  <si>
    <t>2025-05-19 01:27:00,65583410.6396911,154116.834997015,0,0,0,0,0,0,21155.5</t>
  </si>
  <si>
    <t>2025-05-19 01:28:00,600,,,589,580,,592.5,,,,,600,580,,,588.59</t>
  </si>
  <si>
    <t>2025-05-19 01:28:00,,510,,516,500,,520,,,,,522,510,,,515.38</t>
  </si>
  <si>
    <t>2025-05-19 01:28:00,5900,,5950,,5700,,5900,,,,,6050,5800,5960,,5896.5</t>
  </si>
  <si>
    <t>2025-05-19 01:28:00,21250,,21250,,19500,,21300,,,,,21250,20800,,,21155</t>
  </si>
  <si>
    <t>2025-05-19 01:28:00,418274744.389158,-15277437888.2688,0,0,0,0,0,0,588.59</t>
  </si>
  <si>
    <t>2025-05-19 01:28:00,-703570231.214906,-3811582018.70034,0,0,0,0,0,0,515.38</t>
  </si>
  <si>
    <t>2025-05-19 01:28:00,122570665.357824,-968008.653841724,3275.10000000001,78,32863.7563333333,404.24,-0.140181260239979,18.05,5896.5</t>
  </si>
  <si>
    <t>2025-05-19 01:28:00,65548268.2224794,153789.926603721,0,0,0,0,0,0,21155</t>
  </si>
  <si>
    <t>2025-05-19 01:29:00,600,,,589,580,,592.5,,,,,600,580,,,588.52</t>
  </si>
  <si>
    <t>2025-05-19 01:29:00,,510,,515,500,,520,,,,,522,510,,,515.32</t>
  </si>
  <si>
    <t>2025-05-19 01:29:00,5900,,5950,,5700,,5900,,,,,6050,5800,5960,,5895.75</t>
  </si>
  <si>
    <t>2025-05-19 01:29:00,21250,,21250,,19500,,21300,,,,,21250,20800,,,21152</t>
  </si>
  <si>
    <t>2025-05-19 01:29:00,306326747.809101,-16809938310.9573,0,0,0,0,0,0,588.52</t>
  </si>
  <si>
    <t>2025-05-19 01:29:00,-569227921.76405,-2804088521.36798,0,0,0,0,0,0,515.32</t>
  </si>
  <si>
    <t>2025-05-19 01:29:00,122076167.795132,-967894.774088678,2076.13333333333,53,23256.7473333333,359.26,0.0277494864476861,13.53,5895.75</t>
  </si>
  <si>
    <t>2025-05-19 01:29:00,65370643.6297781,151373.872238032,0,0,0,0,0,0,21152</t>
  </si>
  <si>
    <t>2025-05-19 01:30:00,600,,,588,580,,592.5,,,,,600,580,,,588.45</t>
  </si>
  <si>
    <t>2025-05-19 01:30:00,,510,,515,500,,520,,,,,522,510,,,515.25</t>
  </si>
  <si>
    <t>2025-05-19 01:30:00,5900,,5950,,5700,,5900,,,,,6050,5800,5960,,5895.25</t>
  </si>
  <si>
    <t>2025-05-19 01:30:00,21250,,21250,,19500,,21300,,,,,21250,20800,,,21149.25</t>
  </si>
  <si>
    <t>2025-05-19 01:30:00,624761444.795736,-9092764657.87617,0,0,0,0,0,0,588.45</t>
  </si>
  <si>
    <t>2025-05-19 01:30:00,-587253123.128117,-2858905169.32465,0,0,0,0,0,0,515.25</t>
  </si>
  <si>
    <t>2025-05-19 01:30:00,122035516.249034,-985112.894680277,1484.2,30,14379.8626666667,191.21,-0.0404646242382553,8.33,5895.25</t>
  </si>
  <si>
    <t>2025-05-19 01:30:00,65206622.8852661,149221.610397026,0,0,0,0,0,0,21149.25</t>
  </si>
  <si>
    <t>2025-05-19 01:31:00,600,,,588,580,,592.5,,,,,600,580,,,588.33</t>
  </si>
  <si>
    <t>2025-05-19 01:31:00,,515,,515,500,,520,,,,,522,510,,,515.12</t>
  </si>
  <si>
    <t>2025-05-19 01:31:00,5900,,5950,,5700,,5900,,,,,6050,5800,5960,,5894</t>
  </si>
  <si>
    <t>2025-05-19 01:31:00,21250,,21250,,19500,,21300,,,,,21250,20800,,,21144</t>
  </si>
  <si>
    <t>2025-05-19 01:31:00,529526686.146016,-9516300545.60792,0,0,0,0,0,0,588.33</t>
  </si>
  <si>
    <t>2025-05-19 01:31:00,-624898981.036522,-2973723287.88889,0,0,0,0,0,0,515.12</t>
  </si>
  <si>
    <t>2025-05-19 01:31:00,121137065.351345,-1001949.35376666,2029.5,44,28627.5465,359.61,-0.0133831653023308,11.14,5894</t>
  </si>
  <si>
    <t>2025-05-19 01:31:00,64874834.667237,145122.430476536,0,0,0,0,0,0,21144</t>
  </si>
  <si>
    <t>2025-05-19 01:32:00,600,,,588,580,,592.5,,,,,600,580,,,588.29</t>
  </si>
  <si>
    <t>2025-05-19 01:32:00,,515,,515,500,,520,,,,,522,510,,,515.07</t>
  </si>
  <si>
    <t>2025-05-19 01:32:00,5900,,5950,,5700,,5900,,,,,6050,5800,5950,,5893.5</t>
  </si>
  <si>
    <t>2025-05-19 01:32:00,21250,,21250,,19500,,21300,,,,,21250,20800,,,21141.75</t>
  </si>
  <si>
    <t>2025-05-19 01:32:00,495847368.389576,-9674380601.61953,0,0,0,0,0,0,588.29</t>
  </si>
  <si>
    <t>2025-05-19 01:32:00,-628416404.687448,-2993516752.25476,0,0,0,0,0,0,515.07</t>
  </si>
  <si>
    <t>2025-05-19 01:32:00,120781467.545821,-929655.842512618,14400.7,106,285096.751666666,1829.77,0.32179742493567,86.59,5893.5</t>
  </si>
  <si>
    <t>2025-05-19 01:32:00,64741201.4124993,143304.773116863,0,0,0,0,0,0,21141.75</t>
  </si>
  <si>
    <t>2025-05-19 01:33:00,600,,,588,580,,592.5,,,,,600,580,,,588.21</t>
  </si>
  <si>
    <t>2025-05-19 01:33:00,,515,,515,500,,520,,,,,522,510,,,514.93</t>
  </si>
  <si>
    <t>2025-05-19 01:33:00,5900,,5950,,5700,,5900,,,,,6050,5800,5950,,5892.75</t>
  </si>
  <si>
    <t>2025-05-19 01:33:00,21250,,21250,,19500,,21300,,,,,21250,20800,,,21137</t>
  </si>
  <si>
    <t>2025-05-19 01:33:00,425305428.946589,-10007367416.4867,0,0,0,0,0,0,588.21</t>
  </si>
  <si>
    <t>2025-05-19 01:33:00,-673073139.62219,-3148683507.19002,0,0,0,0,0,0,514.93</t>
  </si>
  <si>
    <t>2025-05-19 01:33:00,121103589.332526,-996733.681608271,5298.08333333334,140,67116.8398333333,616.56,-0.224590891300797,26.33,5892.75</t>
  </si>
  <si>
    <t>2025-05-19 01:33:00,64458521.9251983,139640.510001754,0,0,0,0,0,0,21137</t>
  </si>
  <si>
    <t>2025-05-19 01:34:00,600,,,588,580,,592.5,,,,,600,580,,,588.15</t>
  </si>
  <si>
    <t>2025-05-19 01:34:00,,515,,515,500,,520,,,,,522,510,,,514.83</t>
  </si>
  <si>
    <t>2025-05-19 01:34:00,5900,,5950,,5700,,5900,,,,,6050,5800,5950,,5891.5</t>
  </si>
  <si>
    <t>2025-05-19 01:34:00,21250,,21250,,19500,,21300,,,,,21250,20800,,,21132</t>
  </si>
  <si>
    <t>2025-05-19 01:34:00,369392244.459285,-10281098269.0288,0,0,0,0,0,0,588.15</t>
  </si>
  <si>
    <t>2025-05-19 01:34:00,-709910879.058094,-3286986337.86054,0,0,0,0,0,0,514.83</t>
  </si>
  <si>
    <t>2025-05-19 01:34:00,119990563.594548,-1015928.76982059,3902.02222222222,55,113410.978111111,886.85,-0.0144231337732827,21.19,5891.5</t>
  </si>
  <si>
    <t>2025-05-19 01:34:00,64150856.5284667,135683.797299392,0,0,0,0,0,0,21132</t>
  </si>
  <si>
    <t>2025-05-19 01:35:00,600,,,588,580,,592.5,,,,,600,580,,,588.33</t>
  </si>
  <si>
    <t>2025-05-19 01:35:00,,515,,515,500,,520,,,,,522,510,,,515.01</t>
  </si>
  <si>
    <t>2025-05-19 01:35:00,5900,,5950,,5700,,5900,,,,,6050,5800,5950,,5894</t>
  </si>
  <si>
    <t>2025-05-19 01:35:00,21250,,21250,,19500,,21300,,,,,21250,20800,,,21139.25</t>
  </si>
  <si>
    <t>2025-05-19 01:35:00,529496536.338053,-9530760046.61835,0,0,0,0,0,0,588.33</t>
  </si>
  <si>
    <t>2025-05-19 01:35:00,-646861104.445663,-3057269059.46853,0,0,0,0,0,0,515.01</t>
  </si>
  <si>
    <t>2025-05-19 01:35:00,121488479.070839,-964595.518907367,1783.90606060606,40,44951.5936363637,522.94,0.0291212913442744,16.29,5894</t>
  </si>
  <si>
    <t>2025-05-19 01:35:00,64613579.6148288,141426.565106687,0,0,0,0,0,0,21139.25</t>
  </si>
  <si>
    <t>2025-05-19 01:36:00,600,,,588,580,,592.5,,,,,600,580,,,588.23</t>
  </si>
  <si>
    <t>2025-05-19 01:36:00,,515,,515,500,,520,,,,,522,510,,,514.9</t>
  </si>
  <si>
    <t>2025-05-19 01:36:00,5900,,5950,,5700,,5900,,,,,6050,5800,5950,,5892.75</t>
  </si>
  <si>
    <t>2025-05-19 01:36:00,21250,,21250,,19500,,21300,,,,,21250,20800,,,21134.75</t>
  </si>
  <si>
    <t>2025-05-19 01:36:00,443698096.256234,-9931614557.76076,0,0,0,0,0,0,588.23</t>
  </si>
  <si>
    <t>2025-05-19 01:36:00,-683623269.655517,-3188706539.48163,0,0,0,0,0,0,514.9</t>
  </si>
  <si>
    <t>2025-05-19 01:36:00,121012512.479972,-993264.566027136,834.483333333333,17,17908.6876666666,205.51,-0.00758871779088799,5.06,5892.75</t>
  </si>
  <si>
    <t>2025-05-19 01:36:00,64330879.2928737,137950.081933854,0,0,0,0,0,0,21134.75</t>
  </si>
  <si>
    <t>2025-05-19 01:37:00,600,,,588,580,,592.5,,,,,600,580,,,588.23</t>
  </si>
  <si>
    <t>2025-05-19 01:37:00,,515,,515,500,,520,,,,,522,510,,,514.93</t>
  </si>
  <si>
    <t>2025-05-19 01:37:00,5900,,5950,,5700,,5900,,,,,6050,5800,5960,,5892.75</t>
  </si>
  <si>
    <t>2025-05-19 01:37:00,21250,,21250,,19500,,21300,,,,,21250,20800,,,21135.75</t>
  </si>
  <si>
    <t>2025-05-19 01:37:00,443585748.01459,-9935698179.80456,0,0,0,0,0,0,588.23</t>
  </si>
  <si>
    <t>2025-05-19 01:37:00,-673354793.152024,-3151861102.056,0,0,0,0,0,0,514.93</t>
  </si>
  <si>
    <t>2025-05-19 01:37:00,120036781.337388,-994054.635255572,2204.35,25,36013.6455,293.07,0.000943192842698236,9.26,5892.75</t>
  </si>
  <si>
    <t>2025-05-19 01:37:00,64390007.032695,138687.285852449,0,0,0,0,0,0,21135.75</t>
  </si>
  <si>
    <t>2025-05-19 01:38:00,600,,,588,580,,592.5,,,,,600,580,,,588.12</t>
  </si>
  <si>
    <t>2025-05-19 01:38:00,,515,,515,500,,520,,,,,522,510,,,514.81</t>
  </si>
  <si>
    <t>2025-05-19 01:38:00,5900,,5950,,5700,,5900,,,,,6050,5800,5960,,5891.5</t>
  </si>
  <si>
    <t>2025-05-19 01:38:00,21250,,21250,,19500,,21300,,,,,21250,20800,,,21131.5</t>
  </si>
  <si>
    <t>2025-05-19 01:38:00,339621548.520883,-10442402819.2926,0,0,0,0,0,0,588.12</t>
  </si>
  <si>
    <t>2025-05-19 01:38:00,-717962118.184011,-3319325504.37997,0,0,0,0,0,0,514.81</t>
  </si>
  <si>
    <t>2025-05-19 01:38:00,120294175.041907,-939209.804884038,6910.85000000002,88,317396.959000001,3202.4,0.27106982015417,60.29,5891.5</t>
  </si>
  <si>
    <t>2025-05-19 01:38:00,64121535.2854254,135398.592065472,0,0,0,0,0,0,21131.5</t>
  </si>
  <si>
    <t>2025-05-19 01:39:00,600,,,588,580,,592.5,,,,,600,580,,,588.21</t>
  </si>
  <si>
    <t>2025-05-19 01:39:00,,515,,515,500,,520,,,,,522,510,,,514.85</t>
  </si>
  <si>
    <t>2025-05-19 01:39:00,5900,,5950,,5700,,5900,,,,,6050,5800,5960,,5892.75</t>
  </si>
  <si>
    <t>2025-05-19 01:39:00,21250,,21250,,19500,,21300,,,,,21250,20800,,,21132.75</t>
  </si>
  <si>
    <t>2025-05-19 01:39:00,425463690.32313,-10025456965.7994,0,0,0,0,0,0,588.21</t>
  </si>
  <si>
    <t>2025-05-19 01:39:00,-702279333.925977,-3259405530.58593,0,0,0,0,0,0,514.85</t>
  </si>
  <si>
    <t>2025-05-19 01:39:00,121096977.536148,-845002.931299026,5711.88333333332,66,220459.460999999,2228.29,0.26025015496262,55.4,5892.75</t>
  </si>
  <si>
    <t>2025-05-19 01:39:00,64207700.9413734,136363.210406141,0,0,0,0,0,0,21132.75</t>
  </si>
  <si>
    <t>2025-05-19 01:40:00,600,,,588,580,,592.5,,,,,600,580,,,588.21</t>
  </si>
  <si>
    <t>2025-05-19 01:40:00,,515,,515,500,,520,,,,,522,510,,,514.86</t>
  </si>
  <si>
    <t>2025-05-19 01:40:00,5900,,5950,,5700,,5900,,,,,6050,5800,5950,,5892.5</t>
  </si>
  <si>
    <t>2025-05-19 01:40:00,21250,,21250,,19500,,21300,,,,,21250,20800,,,21133</t>
  </si>
  <si>
    <t>2025-05-19 01:40:00,425223324.247542,-10030419597.3517,0,0,0,0,0,0,588.21</t>
  </si>
  <si>
    <t>2025-05-19 01:40:00,-698557466.134475,-3245763727.05218,0,0,0,0,0,0,514.86</t>
  </si>
  <si>
    <t>2025-05-19 01:40:00,121237887.718694,-821978.702388051,5770.84999999999,52,165450.676499999,1095.55,0.112842423078894,34.78,5892.5</t>
  </si>
  <si>
    <t>2025-05-19 01:40:00,64218992.5450122,136510.60228777,0,0,0,0,0,0,21133</t>
  </si>
  <si>
    <t>2025-05-19 01:41:00,600,,,588,580,,592.5,,,,,600,580,,,588.02</t>
  </si>
  <si>
    <t>2025-05-19 01:41:00,,515,,515,500,,520,,,,,522,510,,,514.66</t>
  </si>
  <si>
    <t>2025-05-19 01:41:00,5900,,5950,,5700,,5900,,,,,6050,5800,5950,,5890.75</t>
  </si>
  <si>
    <t>2025-05-19 01:41:00,21250,,21250,,19500,,21300,,,,,21250,20800,,,21124.75</t>
  </si>
  <si>
    <t>2025-05-19 01:41:00,234438530.927611,-10987185958.8292,0,0,0,0,0,0,588.02</t>
  </si>
  <si>
    <t>2025-05-19 01:41:00,-786975712.760895,-3606177647.34979,0,0,0,0,0,0,514.66</t>
  </si>
  <si>
    <t>2025-05-19 01:41:00,119531753.919839,-846495.372002771,1019.78333333333,14,12802.271,87.31,-0.0180469779658676,3.69,5890.75</t>
  </si>
  <si>
    <t>2025-05-19 01:41:00,63706298.4971554,130138.152775136,0,0,0,0,0,0,21124.75</t>
  </si>
  <si>
    <t>2025-05-19 01:42:00,600,,,588,580,,592.5,,,,,600,580,,,588</t>
  </si>
  <si>
    <t>2025-05-19 01:42:00,,515,,515,500,,520,,,,,522,510,,,514.62</t>
  </si>
  <si>
    <t>2025-05-19 01:42:00,5900,,5950,,5700,,6050,,,,,6050,5800,5960,,5890.5</t>
  </si>
  <si>
    <t>2025-05-19 01:42:00,21250,,21250,,19500,,21300,,,,,21250,20800,,,21123.5</t>
  </si>
  <si>
    <t>2025-05-19 01:42:00,211039343.072283,-11114140189.4433,0,0,0,0,0,0,588</t>
  </si>
  <si>
    <t>2025-05-19 01:42:00,-809041086.677742,-3703984149.27133,0,0,0,0,0,0,514.62</t>
  </si>
  <si>
    <t>2025-05-19 01:42:00,119170864.725713,-858721.11835924,1425.78333333334,22,17123.6425,179.99,-0.0269119268035975,8.48,5890.5</t>
  </si>
  <si>
    <t>2025-05-19 01:42:00,63631574.5974215,129107.578764283,0,0,0,0,0,0,21123.5</t>
  </si>
  <si>
    <t>2025-05-19 01:43:00,600,,,588,580,,592.5,,,,,600,580,,,588</t>
  </si>
  <si>
    <t>2025-05-19 01:43:00,,515,,515,500,,520,,,,,522,510,,,514.62</t>
  </si>
  <si>
    <t>2025-05-19 01:43:00,5900,,5950,,5700,,6050,,,,,6050,5800,5960,,5890.5</t>
  </si>
  <si>
    <t>2025-05-19 01:43:00,21250,,21250,,19500,,21300,,,,,21250,20800,,,21123.25</t>
  </si>
  <si>
    <t>2025-05-19 01:43:00,211015950.853979,-11118284529.5195,0,0,0,0,0,0,588</t>
  </si>
  <si>
    <t>2025-05-19 01:43:00,-809177981.378419,-3705121832.34876,0,0,0,0,0,0,514.62</t>
  </si>
  <si>
    <t>2025-05-19 01:43:00,119137248.21641,-865414.887096125,1057.05,33,2630.4135,82.97,-0.0353958782146037,2.68,5890.5</t>
  </si>
  <si>
    <t>2025-05-19 01:43:00,63613347.5916989,128968.000159279,0,0,0,0,0,0,21123.25</t>
  </si>
  <si>
    <t>2025-05-19 01:44:00,,,,588,580,,592.5,,,,,600,580,,,587.83</t>
  </si>
  <si>
    <t>2025-05-19 01:44:00,,510,,518,500,,520,,,,,522,510,,,514.43</t>
  </si>
  <si>
    <t>2025-05-19 01:44:00,5900,,5950,,5700,,6050,,,,,6050,5800,5960,,5888.75</t>
  </si>
  <si>
    <t>2025-05-19 01:44:00,21250,,21250,,19500,,21300,,,,,21250,20800,,,21115.25</t>
  </si>
  <si>
    <t>2025-05-19 01:44:00,-1568065.88806815,-12068722346.8705,0,0,0,0,0,0,587.83</t>
  </si>
  <si>
    <t>2025-05-19 01:44:00,-652525780.616316,-2412065960.1803,0,0,0,0,0,0,514.43</t>
  </si>
  <si>
    <t>2025-05-19 01:44:00,118153589.697348,-862078.739714423,3728.30238095238,43,67822.699595238,606.06,0.014184163022099,20.57,5888.75</t>
  </si>
  <si>
    <t>2025-05-19 01:44:00,63113044.2776192,122836.93601148,0,0,0,0,0,0,21115.25</t>
  </si>
  <si>
    <t>2025-05-19 01:45:00,600,,,590,580,,592.5,,,,,600,580,,,587.57</t>
  </si>
  <si>
    <t>2025-05-19 01:45:00,,510,,518,500,,520,,,,,522,510,,,514.1</t>
  </si>
  <si>
    <t>2025-05-19 01:45:00,5900,,5950,,5700,,6050,,,,,6050,5800,5960,,5886</t>
  </si>
  <si>
    <t>2025-05-19 01:45:00,21250,,21250,,19500,,21300,,,,,21250,20800,,,21101.5</t>
  </si>
  <si>
    <t>2025-05-19 01:45:00,222546429.726519,-9422151497.27345,0,0,0,0,0,0,587.57</t>
  </si>
  <si>
    <t>2025-05-19 01:45:00,-735446396.750314,-2558091770.04764,0,0,0,0,0,0,514.1</t>
  </si>
  <si>
    <t>2025-05-19 01:45:00,113602728.719948,-850382.878052732,8721.08333333332,90,146157.3245,1146.41,-0.006463729051873,33.43,5886</t>
  </si>
  <si>
    <t>2025-05-19 01:45:00,62245574.4276923,112259.118751998,0,0,0,0,0,0,21101.5</t>
  </si>
  <si>
    <t>2025-05-19 01:46:00,,,,588,580,,592.5,,,,,600,580,,,587.79</t>
  </si>
  <si>
    <t>2025-05-19 01:46:00,,510,,518,500,,520,,,,,522,510,,,514.44</t>
  </si>
  <si>
    <t>2025-05-19 01:46:00,5900,,5950,,5700,,6050,,,,,6050,5800,5960,,5888.5</t>
  </si>
  <si>
    <t>2025-05-19 01:46:00,21250,,21250,,19500,,21300,,,,,21250,20800,,,21115.5</t>
  </si>
  <si>
    <t>2025-05-19 01:46:00,-67432728.8676742,-12464119155.9847,0,0,0,0,0,0,587.79</t>
  </si>
  <si>
    <t>2025-05-19 01:46:00,-650352580.782368,-2409736715.8588,0,0,0,0,0,0,514.44</t>
  </si>
  <si>
    <t>2025-05-19 01:46:00,117814622.510692,-768296.653849606,4038.86666666666,74,85994.9253333331,858.73,-0.0234839686378246,27.21,5888.5</t>
  </si>
  <si>
    <t>2025-05-19 01:46:00,63127187.9483,123065.955367931,0,0,0,0,0,0,21115.5</t>
  </si>
  <si>
    <t>2025-05-19 01:47:00,,,,588,580,,592.5,,,,,600,580,,,587.83</t>
  </si>
  <si>
    <t>2025-05-19 01:47:00,,515,,515,500,,520,,,,,522,510,,,514.48</t>
  </si>
  <si>
    <t>2025-05-19 01:47:00,5900,,5950,,5700,,6050,,,,,6050,5800,5960,,5888.75</t>
  </si>
  <si>
    <t>2025-05-19 01:47:00,21250,,21250,,19500,,21300,,,,,21250,20800,,,21117</t>
  </si>
  <si>
    <t>2025-05-19 01:47:00,-1078411.19688165,-12073411558.2647,0,0,0,0,0,0,587.83</t>
  </si>
  <si>
    <t>2025-05-19 01:47:00,-910789548.613404,-4184519803.43857,0,0,0,0,0,0,514.48</t>
  </si>
  <si>
    <t>2025-05-19 01:47:00,117863614.03207,-785586.392340951,1294.13333333333,38,22196.7921666667,287,-0.0515462482556355,10.68,5888.75</t>
  </si>
  <si>
    <t>2025-05-19 01:47:00,63222178.2315619,124167.780731811,0,0,0,0,0,0,21117</t>
  </si>
  <si>
    <t>2025-05-19 01:48:00,,,,588,580,,592.5,,,,,600,580,,,587.72</t>
  </si>
  <si>
    <t>2025-05-19 01:48:00,,515,,515,500,,520,,,,,522,510,,,514.49</t>
  </si>
  <si>
    <t>2025-05-19 01:48:00,5900,,5950,,5700,,6050,,,,,6050,5800,5960,,5888.25</t>
  </si>
  <si>
    <t>2025-05-19 01:48:00,21250,,21250,,19500,,21300,,,,,21250,20800,,,21118.25</t>
  </si>
  <si>
    <t>2025-05-19 01:48:00,-201613400.579735,-13292618454.6327,0,0,0,0,0,0,587.72</t>
  </si>
  <si>
    <t>2025-05-19 01:48:00,-902507606.17389,-4145222282.47683,0,0,0,0,0,0,514.49</t>
  </si>
  <si>
    <t>2025-05-19 01:48:00,117391735.048591,-799879.46160449,1726.61666666667,33,32242.7165,315.68,-0.0222993577328805,9.44,5888.25</t>
  </si>
  <si>
    <t>2025-05-19 01:48:00,63282017.9049589,125165.961405943,0,0,0,0,0,0,21118.25</t>
  </si>
  <si>
    <t>2025-05-19 01:49:00,600,,,588,580,,592.5,,,,,600,580,,,587.84</t>
  </si>
  <si>
    <t>2025-05-19 01:49:00,,515,,515,500,,520,,,,,522,510,,,514.49</t>
  </si>
  <si>
    <t>2025-05-19 01:49:00,5900,,5950,,5700,,5900,,,,,6050,5800,5960,,5888.75</t>
  </si>
  <si>
    <t>2025-05-19 01:49:00,21250,,21250,,19500,,21300,,,,,21250,20800,,,21117.75</t>
  </si>
  <si>
    <t>2025-05-19 01:49:00,13610314.7180514,-11997966737.5497,0,0,0,0,0,0,587.84</t>
  </si>
  <si>
    <t>2025-05-19 01:49:00,-902660755.475795,-4146335775.63866,0,0,0,0,0,0,514.49</t>
  </si>
  <si>
    <t>2025-05-19 01:49:00,118100114.17611,-791771.189065766,566.933333333334,13,4672.00216666667,69.77,-0.00976922804796203,2.03,5888.75</t>
  </si>
  <si>
    <t>2025-05-19 01:49:00,63265906.7413798,124855.363995235,0,0,0,0,0,0,21117.75</t>
  </si>
  <si>
    <t>2025-05-19 01:50:00,600,,,588,580,,592.5,,,,,600,580,,,587.84</t>
  </si>
  <si>
    <t>2025-05-19 01:50:00,,515,,515,500,,520,,,,,522,510,,,514.52</t>
  </si>
  <si>
    <t>2025-05-19 01:50:00,5900,,5950,,5700,,5900,,,,,6050,5800,5960,,5889</t>
  </si>
  <si>
    <t>2025-05-19 01:50:00,21250,,21250,,19500,,21300,,,,,21250,20800,,,21119.5</t>
  </si>
  <si>
    <t>2025-05-19 01:50:00,13527319.1013147,-12001979389.1509,0,0,0,0,0,0,587.84</t>
  </si>
  <si>
    <t>2025-05-19 01:50:00,-877935368.093938,-4026436558.90592,0,0,0,0,0,0,514.52</t>
  </si>
  <si>
    <t>2025-05-19 01:50:00,118230624.144853,-783693.577617977,175.033333333333,6,2253.905,41.1,-0.000275289849835586,2.22,5889</t>
  </si>
  <si>
    <t>2025-05-19 01:50:00,63374846.0027688,126144.976620706,0,0,0,0,0,0,21119.5</t>
  </si>
  <si>
    <t>2025-05-19 01:51:00,,,,588,580,,592.5,,,,,600,580,,,587.81</t>
  </si>
  <si>
    <t>2025-05-19 01:51:00,,515,,515,500,,520,,,,,522,510,,,514.47</t>
  </si>
  <si>
    <t>2025-05-19 01:51:00,5900,,5950,,5700,,5900,,,,,6050,5800,5960,,5888.75</t>
  </si>
  <si>
    <t>2025-05-19 01:51:00,21250,,21250,,19500,,21300,,,,,21250,20800,,,21117.25</t>
  </si>
  <si>
    <t>2025-05-19 01:51:00,-34152925.3292473,-12280635123.3833,0,0,0,0,0,0,587.81</t>
  </si>
  <si>
    <t>2025-05-19 01:51:00,-918516250.593787,-4221488348.59787,0,0,0,0,0,0,514.47</t>
  </si>
  <si>
    <t>2025-05-19 01:51:00,118259302.237779,-785600.801502688,761.149999999999,14,18966.4598333333,181.22,-0.00119941950147792,5.33,5888.75</t>
  </si>
  <si>
    <t>2025-05-19 01:51:00,63243377.4357394,124499.871408316,0,0,0,0,0,0,21117.25</t>
  </si>
  <si>
    <t>2025-05-19 01:52:00,600,,,588,580,,592.5,,,,,600,580,,,587.84</t>
  </si>
  <si>
    <t>2025-05-19 01:52:00,,515,,515,500,,520,,,,,522,510,,,514.49</t>
  </si>
  <si>
    <t>2025-05-19 01:52:00,5900,,5950,,5700,,5900,,,,,6050,5800,5960,,5889</t>
  </si>
  <si>
    <t>2025-05-19 01:52:00,21250,,21250,,19500,,21300,,,,,21250,20800,,,21117.5</t>
  </si>
  <si>
    <t>2025-05-19 01:52:00,14023548.0596939,-12003128005.1305,0,0,0,0,0,0,587.84</t>
  </si>
  <si>
    <t>2025-05-19 01:52:00,-903032488.820557,-4149056918.91273,0,0,0,0,0,0,514.49</t>
  </si>
  <si>
    <t>2025-05-19 01:52:00,118484853.890731,-781367.512795401,902.066666666667,15,23578.4291666667,216.67,0.00134867626458982,5.78,5889</t>
  </si>
  <si>
    <t>2025-05-19 01:52:00,63264942.9259321,124776.267425682,0,0,0,0,0,0,21117.5</t>
  </si>
  <si>
    <t>2025-05-19 01:53:00,,,,588,580,,592.5,,,,,600,580,,,587.81</t>
  </si>
  <si>
    <t>2025-05-19 01:53:00,,510,,518,500,,520,,,,,522,510,,,514.38</t>
  </si>
  <si>
    <t>2025-05-19 01:53:00,5900,,5950,,5700,,5900,,,,,6050,5800,5960,,5888.5</t>
  </si>
  <si>
    <t>2025-05-19 01:53:00,21250,,21250,,19500,,21300,,,,,21250,20800,,,21113.5</t>
  </si>
  <si>
    <t>2025-05-19 01:53:00,-33121276.939063,-12279054159.6833,0,0,0,0,0,0,587.81</t>
  </si>
  <si>
    <t>2025-05-19 01:53:00,-664719619.830667,-2436202808.46118,0,0,0,0,0,0,514.38</t>
  </si>
  <si>
    <t>2025-05-19 01:53:00,117953330.878172,-796065.167733367,786.9,30,3827.594,98.6,2.25278086939868E-05,2.28,5888.5</t>
  </si>
  <si>
    <t>2025-05-19 01:53:00,63021145.1498628,121617.535222258,0,0,0,0,0,0,21113.5</t>
  </si>
  <si>
    <t>2025-05-19 01:54:00,600,,,588,580,,592.5,,,,,600,580,,,587.84</t>
  </si>
  <si>
    <t>2025-05-19 01:54:00,,510,,518,500,,520,,,,,522,510,,,514.41</t>
  </si>
  <si>
    <t>2025-05-19 01:54:00,5900,,5950,,5700,,5900,,,,,6050,5800,5960,,5889</t>
  </si>
  <si>
    <t>2025-05-19 01:54:00,21250,,21250,,19500,,21300,,,,,21250,20800,,,21114.25</t>
  </si>
  <si>
    <t>2025-05-19 01:54:00,13558734.336898,-12012373098.2014,0,0,0,0,0,0,587.84</t>
  </si>
  <si>
    <t>2025-05-19 01:54:00,-657802875.111705,-2425684009.09016,0,0,0,0,0,0,514.41</t>
  </si>
  <si>
    <t>2025-05-19 01:54:00,118442876.978436,-821710.452759992,1967.71666666667,74,19178.9318333334,199.52,-0.156657554808603,11.71,5889</t>
  </si>
  <si>
    <t>2025-05-19 01:54:00,63078037.5069604,122238.68417261,0,0,0,0,0,0,21114.25</t>
  </si>
  <si>
    <t>2025-05-19 01:55:00,600,,,588,580,,592.5,,,,,600,580,,,587.9</t>
  </si>
  <si>
    <t>2025-05-19 01:55:00,,515,,515,500,,520,,,,,522,510,,,514.52</t>
  </si>
  <si>
    <t>2025-05-19 01:55:00,5900,,5950,,5700,,5900,,,,,6050,5800,5960,,5889.75</t>
  </si>
  <si>
    <t>2025-05-19 01:55:00,21250,,21250,,19500,,21300,,,,,21250,20800,,,21119.5</t>
  </si>
  <si>
    <t>2025-05-19 01:55:00,99914724.0453527,-11527752613.5616,0,0,0,0,0,0,587.9</t>
  </si>
  <si>
    <t>2025-05-19 01:55:00,-877953617.428391,-4028309000.76788,0,0,0,0,0,0,514.52</t>
  </si>
  <si>
    <t>2025-05-19 01:55:00,118441167.965706,-816487.2867333,293.4,7,2802.9405,60.92,-0.00288549873385303,2.16,5889.75</t>
  </si>
  <si>
    <t>2025-05-19 01:55:00,63400244.5315643,126222.118781995,0,0,0,0,0,0,21119.5</t>
  </si>
  <si>
    <t>2025-05-19 01:56:00,600,,,588,580,,592.5,,,,,600,580,,,587.97</t>
  </si>
  <si>
    <t>2025-05-19 01:56:00,,515,,515,500,,520,,,,,522,510,,,514.51</t>
  </si>
  <si>
    <t>2025-05-19 01:56:00,5900,,5950,,5700,,5900,,,,,6050,5800,5960,,5890.25</t>
  </si>
  <si>
    <t>2025-05-19 01:56:00,21250,,21250,,19500,,21300,,,,,21250,20800,,,21118.25</t>
  </si>
  <si>
    <t>2025-05-19 01:56:00,188951470.528339,-11051686509.7859,0,0,0,0,0,0,587.97</t>
  </si>
  <si>
    <t>2025-05-19 01:56:00,-886595075.672385,-4070158875.46881,0,0,0,0,0,0,514.51</t>
  </si>
  <si>
    <t>2025-05-19 01:56:00,118914574.632354,-821011.065427372,990.633333333334,21,12427.2391666667,108.66,-0.0272671520131174,4.91,5890.25</t>
  </si>
  <si>
    <t>2025-05-19 01:56:00,63345163.4507099,125344.86225645,0,0,0,0,0,0,21118.25</t>
  </si>
  <si>
    <t>2025-05-19 01:57:00,600,,,588,580,,592.5,,,,,600,580,,,587.93</t>
  </si>
  <si>
    <t>2025-05-19 01:57:00,,515,,515,500,,520,,,,,522,510,,,514.48</t>
  </si>
  <si>
    <t>2025-05-19 01:57:00,5900,,5950,,5700,,5900,,,,,6050,5800,5960,,5890</t>
  </si>
  <si>
    <t>2025-05-19 01:57:00,21250,,21250,,19500,,21300,,,,,21250,20800,,,21117.25</t>
  </si>
  <si>
    <t>2025-05-19 01:57:00,139499929.821179,-11317502341.7074,0,0,0,0,0,0,587.93</t>
  </si>
  <si>
    <t>2025-05-19 01:57:00,-911276852.804992,-4189538214.99033,0,0,0,0,0,0,514.48</t>
  </si>
  <si>
    <t>2025-05-19 01:57:00,118661189.553477,-802010.586108022,202.65,4,1856.5395,15.61,-0.0071372652438104,0.65,5890</t>
  </si>
  <si>
    <t>2025-05-19 01:57:00,63286680.7779035,124655.393429673,0,0,0,0,0,0,21117.25</t>
  </si>
  <si>
    <t>2025-05-19 01:58:00,,,,588,580,,592.5,,,,,600,580,,,587.76</t>
  </si>
  <si>
    <t>2025-05-19 01:58:00,,510,,518,500,,520,,,,,522,510,,,514.28</t>
  </si>
  <si>
    <t>2025-05-19 01:58:00,5900,,5950,,5700,,5890,,,,,6050,5800,5960,,5888.25</t>
  </si>
  <si>
    <t>2025-05-19 01:58:00,21250,,21250,,19500,,21300,,,,,21250,20800,,,21109.5</t>
  </si>
  <si>
    <t>2025-05-19 01:58:00,-121951808.15222,-12827970085.2065,0,0,0,0,0,0,587.76</t>
  </si>
  <si>
    <t>2025-05-19 01:58:00,-689142393.737713,-2479049552.88869,0,0,0,0,0,0,514.28</t>
  </si>
  <si>
    <t>2025-05-19 01:58:00,116915833.396655,-822747.376879621,4502.73333333335,55,182770.742333334,1511.67,0.109403837069736,34.75,5888.25</t>
  </si>
  <si>
    <t>2025-05-19 01:58:00,62801375.1803322,118635.426232167,0,0,0,0,0,0,21109.5</t>
  </si>
  <si>
    <t>2025-05-19 01:59:00,,,,588,580,,592.5,,,,,600,580,,,587.64</t>
  </si>
  <si>
    <t>2025-05-19 01:59:00,,510,,518,500,,520,,,,,522,510,,,514.18</t>
  </si>
  <si>
    <t>2025-05-19 01:59:00,5900,,5950,,5700,,5890,,,,,6050,5800,5960,,5886.75</t>
  </si>
  <si>
    <t>2025-05-19 01:59:00,21250,,21250,,19500,,21300,,,,,21250,20800,,,21105</t>
  </si>
  <si>
    <t>2025-05-19 01:59:00,-411398886.335162,-14703162807.4153,0,0,0,0,0,0,587.64</t>
  </si>
  <si>
    <t>2025-05-19 01:59:00,-714720591.293679,-2524620064.31292,0,0,0,0,0,0,514.18</t>
  </si>
  <si>
    <t>2025-05-19 01:59:00,114939869.824868,-861038.661738859,1643.7,37,55494.9089999999,410.01,-0.00771450247250409,7.66,5886.75</t>
  </si>
  <si>
    <t>2025-05-19 01:59:00,62499814.9164885,115240.82190724,0,0,0,0,0,0,21105</t>
  </si>
  <si>
    <t>2025-05-19 02:00:00,600,,,,580,,,,,,,,,,,587.55</t>
  </si>
  <si>
    <t>2025-05-19 02:00:00,,510,,,500,,,,,,,,,,,514.05</t>
  </si>
  <si>
    <t>2025-05-19 02:00:00,5900,,5950,,5700,,6050,,,,,6050,5800,5960,,5885.75</t>
  </si>
  <si>
    <t>2025-05-19 02:00:00,21250,,,,19500,,,,,,,,,,,21099</t>
  </si>
  <si>
    <t>2025-05-19 02:00:00,204282543.039702,0,185609.529687517,585001,-328247.038526232,356300.57,8644.96613458575,-176325.09,587.55</t>
  </si>
  <si>
    <t>2025-05-19 02:00:00,-750819727.04923,0,52223.3912985178,94751,-84590.0857373761,154809.49,-1687.40916216719,31386.9899999999,514.05</t>
  </si>
  <si>
    <t>2025-05-19 02:00:00,112952604.711253,-905045.606013942,1636.04166666667,31,15428.926,155.24,-0.0496998246338363,7.24,5885.75</t>
  </si>
  <si>
    <t>2025-05-19 02:00:00,62128752.3912899,0,177.631866787472,612,-100865.91770634,-9523.72999999999,-0.975573121225921,-67.48,21099</t>
  </si>
  <si>
    <t>2025-05-19 02:01:00,600,,,,580,,,,,,,,,,,587.86</t>
  </si>
  <si>
    <t>2025-05-19 02:01:00,,510,,,500,,,,,,,,,,,514.29</t>
  </si>
  <si>
    <t>2025-05-19 02:01:00,5900,,5950,,5700,,5890,,,,,6050,5800,5960,,5889</t>
  </si>
  <si>
    <t>2025-05-19 02:01:00,21250,,,,19500,,,,,,,,,,,21109.5</t>
  </si>
  <si>
    <t>2025-05-19 02:01:00,43493001.1522037,0,0,0,0,0,0,0,587.86</t>
  </si>
  <si>
    <t>2025-05-19 02:01:00,-686780380.081507,0,0,0,0,0,0,0,514.29</t>
  </si>
  <si>
    <t>2025-05-19 02:01:00,118069644.117482,-864649.011681056,1865.16666666666,52,6649.79299999997,85.83,-0.125603146483493,7.11,5889</t>
  </si>
  <si>
    <t>2025-05-19 02:01:00,62818236.4803874,0,0,0,0,0,0,0,21109.5</t>
  </si>
  <si>
    <t>2025-05-19 02:02:00,600,,,,580,,,,,,,,,,,587.89</t>
  </si>
  <si>
    <t>2025-05-19 02:02:00,,510,,,500,,,,,,,,,,,514.29</t>
  </si>
  <si>
    <t>2025-05-19 02:02:00,5900,,5950,,5700,,5890,,,,,6050,5800,5960,,5889.25</t>
  </si>
  <si>
    <t>2025-05-19 02:02:00,21250,,,,19500,,,,,,,,,,,21110</t>
  </si>
  <si>
    <t>2025-05-19 02:02:00,86224962.1747196,0,0,0,0,0,0,0,587.89</t>
  </si>
  <si>
    <t>2025-05-19 02:02:00,-686806329.243093,0,0,0,0,0,0,0,514.29</t>
  </si>
  <si>
    <t>2025-05-19 02:02:00,118362568.14608,-860812.684201217,1755.05952380953,27,51612.4213809525,371.43,-0.00235547624614536,11.93,5889.25</t>
  </si>
  <si>
    <t>2025-05-19 02:02:00,62849316.8945661,0,0,0,0,0,0,0,21110</t>
  </si>
  <si>
    <t>2025-05-19 02:03:00,600,,,,580,,,,,,,,,,,587.86</t>
  </si>
  <si>
    <t>2025-05-19 02:03:00,,510,,,500,,,,,,,,,,,514.19</t>
  </si>
  <si>
    <t>2025-05-19 02:03:00,5900,,5950,,5700,,5890,,,,,6050,5800,5960,,5889</t>
  </si>
  <si>
    <t>2025-05-19 02:03:00,21250,,,,19500,,,,,,,,,,,21106</t>
  </si>
  <si>
    <t>2025-05-19 02:03:00,44350209.2982624,0,0,0,0,0,0,0,587.86</t>
  </si>
  <si>
    <t>2025-05-19 02:03:00,-712431975.330212,0,0,0,0,0,0,0,514.19</t>
  </si>
  <si>
    <t>2025-05-19 02:03:00,117999963.111158,-821465.599745896,4742.56666666667,41,196662.301666667,1382.15,0.140080743631235,32.51,5889</t>
  </si>
  <si>
    <t>2025-05-19 02:03:00,62610660.2176193,0,0,0,0,0,0,0,21106</t>
  </si>
  <si>
    <t>2025-05-19 02:04:00,,,,,580,,,,,,,,,,,587.81</t>
  </si>
  <si>
    <t>2025-05-19 02:04:00,,510,,,500,,,,,,,,,,,514.17</t>
  </si>
  <si>
    <t>2025-05-19 02:04:00,5900,,5950,,5700,,5890,,,,,6050,5800,5960,,5888.5</t>
  </si>
  <si>
    <t>2025-05-19 02:04:00,21250,,,,19500,,,,,,,,,,,21104</t>
  </si>
  <si>
    <t>2025-05-19 02:04:00,-33680088.1690816,0,0,0,0,0,0,0,587.81</t>
  </si>
  <si>
    <t>2025-05-19 02:04:00,-717591603.95374,0,0,0,0,0,0,0,514.17</t>
  </si>
  <si>
    <t>2025-05-19 02:04:00,116729865.047352,-828479.595148981,2823.93333333333,31,84555.2149999998,634.75,0.00853562411890049,14.6,5888.5</t>
  </si>
  <si>
    <t>2025-05-19 02:04:00,62481485.0051845,0,0,0,0,0,0,0,21104</t>
  </si>
  <si>
    <t>2025-05-19 02:05:00,,,,,580,,,,,,,,,,,587.83</t>
  </si>
  <si>
    <t>2025-05-19 02:05:00,,510,,,500,,,,,,,,,,,514.21</t>
  </si>
  <si>
    <t>2025-05-19 02:05:00,5900,,5950,,5700,,5890,,,,,6050,5800,5960,,5888.75</t>
  </si>
  <si>
    <t>2025-05-19 02:05:00,21250,,,,19500,,,,,,,,,,,21105.75</t>
  </si>
  <si>
    <t>2025-05-19 02:05:00,-1862664.26413751,0,0,0,0,0,0,0,587.83</t>
  </si>
  <si>
    <t>2025-05-19 02:05:00,-707202444.416658,0,0,0,0,0,0,0,514.21</t>
  </si>
  <si>
    <t>2025-05-19 02:05:00,116685644.572943,-816836.531416561,1729.46462365591,24,84977.2023021502,1073.82,0.0492005595478347,15.24,5888.75</t>
  </si>
  <si>
    <t>2025-05-19 02:05:00,62591632.5479632,0,0,0,0,0,0,0,21105.75</t>
  </si>
  <si>
    <t>2025-05-19 02:06:00,600,,,,580,,,,,,,,,,,587.91</t>
  </si>
  <si>
    <t>2025-05-19 02:06:00,,510,,,500,,,,,,,,,,,514.35</t>
  </si>
  <si>
    <t>2025-05-19 02:06:00,5900,,5950,,5700,,5890,,,,,6050,5800,5960,,5889.5</t>
  </si>
  <si>
    <t>2025-05-19 02:06:00,21250,,,,19500,,,,,,,,,,,21111.25</t>
  </si>
  <si>
    <t>2025-05-19 02:06:00,112776687.010038,0,0,0,0,0,0,0,587.91</t>
  </si>
  <si>
    <t>2025-05-19 02:06:00,-672689219.033107,0,0,0,0,0,0,0,514.35</t>
  </si>
  <si>
    <t>2025-05-19 02:06:00,117462868.998671,-799533.782604412,473.049999999999,6,8091.09649999997,51.77,-0.00172637238234222,1.83,5889.5</t>
  </si>
  <si>
    <t>2025-05-19 02:06:00,62929417.8855685,0,0,0,0,0,0,0,21111.25</t>
  </si>
  <si>
    <t>2025-05-19 02:07:00,,,,,580,,,,,,,,,,,587.66</t>
  </si>
  <si>
    <t>2025-05-19 02:07:00,,510,,,500,,,,,,,,,,,513.93</t>
  </si>
  <si>
    <t>2025-05-19 02:07:00,5900,,5950,,5700,,5890,,,,,6050,5800,5960,,5887</t>
  </si>
  <si>
    <t>2025-05-19 02:07:00,21250,,,,19500,,,,,,,,,,,21095</t>
  </si>
  <si>
    <t>2025-05-19 02:07:00,-350388901.843093,0,0,0,0,0,0,0,587.66</t>
  </si>
  <si>
    <t>2025-05-19 02:07:00,-788417908.848596,0,0,0,0,0,0,0,513.93</t>
  </si>
  <si>
    <t>2025-05-19 02:07:00,112547175.409027,-832661.878071517,2078.56666666666,30,75117.9523333333,566.6,0.0498954236871118,13.96,5887</t>
  </si>
  <si>
    <t>2025-05-19 02:07:00,61923566.6614968,0,0,0,0,0,0,0,21095</t>
  </si>
  <si>
    <t>2025-05-19 02:08:00,600,,,,580,,,,,,,,,,,587.44</t>
  </si>
  <si>
    <t>2025-05-19 02:08:00,,510,,,500,,,,,,,,,,,513.8</t>
  </si>
  <si>
    <t>2025-05-19 02:08:00,5900,,5950,,5700,,6050,,,,,6050,5800,5960,,5885</t>
  </si>
  <si>
    <t>2025-05-19 02:08:00,21250,,,,19500,,,,,,,,,,,21089</t>
  </si>
  <si>
    <t>2025-05-19 02:08:00,104960613.820302,0,0,0,0,0,0,0,587.44</t>
  </si>
  <si>
    <t>2025-05-19 02:08:00,-835409935.716361,0,0,0,0,0,0,0,513.8</t>
  </si>
  <si>
    <t>2025-05-19 02:08:00,108468204.391047,-838310.459718146,5172.56666666667,49,208562.0405,1583.1,0.113098924825027,33.06,5885</t>
  </si>
  <si>
    <t>2025-05-19 02:08:00,61526852.6262475,0,0,0,0,0,0,0,21089</t>
  </si>
  <si>
    <t>2025-05-19 02:09:00,600,,,,580,,,,,,,,,,,587.59</t>
  </si>
  <si>
    <t>2025-05-19 02:09:00,,510,,,500,,,,,,,,,,,513.96</t>
  </si>
  <si>
    <t>2025-05-19 02:09:00,5900,,5950,,5700,,6050,,,,,6050,5800,5960,,5886.25</t>
  </si>
  <si>
    <t>2025-05-19 02:09:00,21250,,,,19500,,,,,,,,,,,21095.75</t>
  </si>
  <si>
    <t>2025-05-19 02:09:00,238036674.799895,0,0,0,0,0,0,0,587.59</t>
  </si>
  <si>
    <t>2025-05-19 02:09:00,-778799315.863796,0,0,0,0,0,0,0,513.96</t>
  </si>
  <si>
    <t>2025-05-19 02:09:00,112270199.588695,-816856.126672048,2384.96666666667,41,46512.2525,473.15,-0.00423250768446503,17.79,5886.25</t>
  </si>
  <si>
    <t>2025-05-19 02:09:00,61951182.6909305,0,0,0,0,0,0,0,21095.75</t>
  </si>
  <si>
    <t>2025-05-19 02:10:00,600,,,,580,,,,,,,,,,,587.49</t>
  </si>
  <si>
    <t>2025-05-19 02:10:00,,510,,,500,,,,,,,,,,,513.83</t>
  </si>
  <si>
    <t>2025-05-19 02:10:00,5900,,5950,,5700,,6050,,,,,6050,5800,6020,,5885.25</t>
  </si>
  <si>
    <t>2025-05-19 02:10:00,21250,,,,19500,,,,,,,,,,,21089.5</t>
  </si>
  <si>
    <t>2025-05-19 02:10:00,150484605.756311,0,0,0,0,0,0,0,587.49</t>
  </si>
  <si>
    <t>2025-05-19 02:10:00,-823958296.265009,0,0,0,0,0,0,0,513.83</t>
  </si>
  <si>
    <t>2025-05-19 02:10:00,109607188.233568,-831790.946478084,6683.58333333334,415,42347.2943333333,885.05,0.0242202146758609,20.16,5885.25</t>
  </si>
  <si>
    <t>2025-05-19 02:10:00,61557833.5547547,0,0,0,0,0,0,0,21089.5</t>
  </si>
  <si>
    <t>2025-05-19 02:11:00,600,,,,580,,,,,,,,,,,587.6</t>
  </si>
  <si>
    <t>2025-05-19 02:11:00,,510,,,500,,,,,,,,,,,514</t>
  </si>
  <si>
    <t>2025-05-19 02:11:00,5900,,5950,,5700,,5890,,,,,6050,5800,6020,,5887.5</t>
  </si>
  <si>
    <t>2025-05-19 02:11:00,21250,,,,19500,,,,,,,,,,,21099</t>
  </si>
  <si>
    <t>2025-05-19 02:11:00,246473347.797532,0,0,0,0,0,0,0,587.6</t>
  </si>
  <si>
    <t>2025-05-19 02:11:00,-766671891.903199,0,0,0,0,0,0,0,514</t>
  </si>
  <si>
    <t>2025-05-19 02:11:00,114339573.197013,-787715.532204424,2311.4,50,60350.5069999999,509.85,-0.0201102330521852,11.61,5887.5</t>
  </si>
  <si>
    <t>2025-05-19 02:11:00,62168537.502309,0,0,0,0,0,0,0,21099</t>
  </si>
  <si>
    <t>2025-05-19 02:12:00,,,,,580,,,,,,,,,,,587.64</t>
  </si>
  <si>
    <t>2025-05-19 02:12:00,,510,,,500,,,,,,,,,,,513.92</t>
  </si>
  <si>
    <t>2025-05-19 02:12:00,5900,,5950,,5700,,5890,,,,,6050,5800,6020,,5886.75</t>
  </si>
  <si>
    <t>2025-05-19 02:12:00,21250,,,,19500,,,,,,,,,,,21094.25</t>
  </si>
  <si>
    <t>2025-05-19 02:12:00,-411987051.948697,0,0,0,0,0,0,0,587.64</t>
  </si>
  <si>
    <t>2025-05-19 02:12:00,-792224481.332742,0,0,0,0,0,0,0,513.92</t>
  </si>
  <si>
    <t>2025-05-19 02:12:00,111916805.069954,-785822.373194415,3625.83333333333,44,167092.723,1246.88,0.0825545433211738,23.78,5886.75</t>
  </si>
  <si>
    <t>2025-05-19 02:12:00,61873894.6491646,0,0,0,0,0,0,0,21094.25</t>
  </si>
  <si>
    <t>2025-05-19 02:13:00,600,,,,580,,,,,,,,,,,587.48</t>
  </si>
  <si>
    <t>2025-05-19 02:13:00,,510,,,500,,,,,,,,,,,513.82</t>
  </si>
  <si>
    <t>2025-05-19 02:13:00,5900,,5950,,5700,,6050,,,,,6050,5800,6020,,5885.5</t>
  </si>
  <si>
    <t>2025-05-19 02:13:00,21250,,,,19500,,,,,,,,,,,21089.75</t>
  </si>
  <si>
    <t>2025-05-19 02:13:00,141493654.726411,0,0,0,0,0,0,0,587.48</t>
  </si>
  <si>
    <t>2025-05-19 02:13:00,-828088266.06524,0,0,0,0,0,0,0,513.82</t>
  </si>
  <si>
    <t>2025-05-19 02:13:00,109262079.563122,-804445.205266886,2550,28,58252.473,400.91,0.00620471165894367,10.88,5885.5</t>
  </si>
  <si>
    <t>2025-05-19 02:13:00,61581536.9643084,0,0,0,0,0,0,0,21089.75</t>
  </si>
  <si>
    <t>2025-05-19 02:14:00,600,,,,580,,,,,,,,,,,587.42</t>
  </si>
  <si>
    <t>2025-05-19 02:14:00,,510,,,500,,,,,,,,,,,513.64</t>
  </si>
  <si>
    <t>2025-05-19 02:14:00,5900,,5950,,5700,,6050,,,,,6050,5800,5960,,5884.5</t>
  </si>
  <si>
    <t>2025-05-19 02:14:00,21250,,,,19500,,,,,,,,,,,21082.5</t>
  </si>
  <si>
    <t>2025-05-19 02:14:00,85189999.137399,0,0,0,0,0,0,0,587.42</t>
  </si>
  <si>
    <t>2025-05-19 02:14:00,-900103543.027761,0,0,0,0,0,0,0,513.64</t>
  </si>
  <si>
    <t>2025-05-19 02:14:00,106598691.885553,-842454.544237762,11025.5003623188,93,174599.717090579,946.66,-0.0156028638024498,24.3,5884.5</t>
  </si>
  <si>
    <t>2025-05-19 02:14:00,61125922.4106337,0,0,0,0,0,0,0,21082.5</t>
  </si>
  <si>
    <t>2025-05-19 02:15:00,600,,,,580,,,,,,,,,,,587.38</t>
  </si>
  <si>
    <t>2025-05-19 02:15:00,,510,,,500,,,,,,,,,,,513.66</t>
  </si>
  <si>
    <t>2025-05-19 02:15:00,5900,,5950,,5700,,6050,,,,,6050,5800,5950,,5884.25</t>
  </si>
  <si>
    <t>2025-05-19 02:15:00,21250,,,,19500,,,,,,,,,,,21083.5</t>
  </si>
  <si>
    <t>2025-05-19 02:15:00,46290232.9653654,0,0,0,0,0,0,0,587.38</t>
  </si>
  <si>
    <t>2025-05-19 02:15:00,-888964988.573758,0,0,0,0,0,0,0,513.66</t>
  </si>
  <si>
    <t>2025-05-19 02:15:00,105048914.579401,-673945.491394928,29159.8333333334,293,711793.148000001,5594.45,0.656267249430951,196.97,5884.25</t>
  </si>
  <si>
    <t>2025-05-19 02:15:00,61182699.6762604,0,0,0,0,0,0,0,21083.5</t>
  </si>
  <si>
    <t>2025-05-19 02:16:00,600,,,,580,,,,,,,,,,,587.27</t>
  </si>
  <si>
    <t>2025-05-19 02:16:00,,510,,,500,,,,,,,,,,,513.58</t>
  </si>
  <si>
    <t>2025-05-19 02:16:00,5900,,5950,,5700,,6050,,,,,6050,5800,5950,,5883.25</t>
  </si>
  <si>
    <t>2025-05-19 02:16:00,21250,,,,19500,,,,,,,,,,,21080.25</t>
  </si>
  <si>
    <t>2025-05-19 02:16:00,40389626.5820102,0,0,0,0,0,0,0,587.27</t>
  </si>
  <si>
    <t>2025-05-19 02:16:00,-940239844.704523,0,0,0,0,0,0,0,513.58</t>
  </si>
  <si>
    <t>2025-05-19 02:16:00,100000577.093797,-691799.177009763,936.671951219512,19,10117.4820528455,108.94,-0.0244338237354052,4.22,5883.25</t>
  </si>
  <si>
    <t>2025-05-19 02:16:00,60966775.0759859,0,0,0,0,0,0,0,21080.25</t>
  </si>
  <si>
    <t>2025-05-19 02:17:00,600,,,,580,,,,,,,,,,,587.49</t>
  </si>
  <si>
    <t>2025-05-19 02:17:00,,510,,,500,,,,,,,,,,,513.92</t>
  </si>
  <si>
    <t>2025-05-19 02:17:00,5900,,5950,,5700,,6050,,,,,6050,5800,5950,,5885.75</t>
  </si>
  <si>
    <t>2025-05-19 02:17:00,21250,,,,19500,,,,,,,,,,,21093.75</t>
  </si>
  <si>
    <t>2025-05-19 02:17:00,150543175.669304,0,0,0,0,0,0,0,587.49</t>
  </si>
  <si>
    <t>2025-05-19 02:17:00,-792428083.133114,0,0,0,0,0,0,0,513.92</t>
  </si>
  <si>
    <t>2025-05-19 02:17:00,109667679.175515,-594714.574799756,3313.28333333333,34,139419.652166667,1069.21,0.106542707541326,24.78,5885.75</t>
  </si>
  <si>
    <t>2025-05-19 02:17:00,61826280.4735213,0,0,0,0,0,0,0,21093.75</t>
  </si>
  <si>
    <t>2025-05-19 02:18:00,,,,,580,,,,,,,,,,,587.79</t>
  </si>
  <si>
    <t>2025-05-19 02:18:00,,510,,,500,,,,,,,,,,,514.25</t>
  </si>
  <si>
    <t>2025-05-19 02:18:00,5900,,5950,,5700,,5960,,,,,6050,5800,5950,,5888.25</t>
  </si>
  <si>
    <t>2025-05-19 02:18:00,21250,,,,19500,,,,,,,,,,,21107.75</t>
  </si>
  <si>
    <t>2025-05-19 02:18:00,-67574849.4078417,0,0,0,0,0,0,0,587.79</t>
  </si>
  <si>
    <t>2025-05-19 02:18:00,-698008499.287098,0,0,0,0,0,0,0,514.25</t>
  </si>
  <si>
    <t>2025-05-19 02:18:00,115220408.751464,-560929.857142516,2573.08333333334,45,52688.955378788,473.12,-0.0102021068285302,12.16,5888.25</t>
  </si>
  <si>
    <t>2025-05-19 02:18:00,62686780.5553026,0,0,0,0,0,0,0,21107.75</t>
  </si>
  <si>
    <t>2025-05-19 02:19:00,,,,,580,,,,,,,,,,,587.82</t>
  </si>
  <si>
    <t>2025-05-19 02:19:00,,510,,,500,,,,,,,,,,,514.33</t>
  </si>
  <si>
    <t>2025-05-19 02:19:00,5900,,5950,,5700,,5960,,,,,6050,5800,5950,,5888.5</t>
  </si>
  <si>
    <t>2025-05-19 02:19:00,21250,,,,19500,,,,,,,,,,,21110.75</t>
  </si>
  <si>
    <t>2025-05-19 02:19:00,-18538179.4764984,0,0,0,0,0,0,0,587.82</t>
  </si>
  <si>
    <t>2025-05-19 02:19:00,-678508347.068613,0,0,0,0,0,0,0,514.33</t>
  </si>
  <si>
    <t>2025-05-19 02:19:00,115266850.64516,-538274.405550024,6289.85000000001,66,224536.167500001,1262.61,0.0892881822426263,32.2,5888.5</t>
  </si>
  <si>
    <t>2025-05-19 02:19:00,62867481.839367,0,0,0,0,0,0,0,21110.75</t>
  </si>
  <si>
    <t>2025-05-19 02:20:00,600,,,,580,,,,,,,,,,,587.92</t>
  </si>
  <si>
    <t>2025-05-19 02:20:00,,515,,,500,,,,,,,,,,,514.48</t>
  </si>
  <si>
    <t>2025-05-19 02:20:00,5900,,5950,,5700,,5960,,,,,6050,5800,5950,,5889.75</t>
  </si>
  <si>
    <t>2025-05-19 02:20:00,21250,,,,19500,,,,,,,,,,,21117</t>
  </si>
  <si>
    <t>2025-05-19 02:20:00,125321508.011206,0,0,0,0,0,0,0,587.92</t>
  </si>
  <si>
    <t>2025-05-19 02:20:00,-912024082.238886,0,0,0,0,0,0,0,514.48</t>
  </si>
  <si>
    <t>2025-05-19 02:20:00,117511467.438153,-501003.267921339,5771.13333333332,84,150205.800999999,1181.59,0.0649341678313652,33.02,5889.75</t>
  </si>
  <si>
    <t>2025-05-19 02:20:00,63251282.4162498,0,0,0,0,0,0,0,21117</t>
  </si>
  <si>
    <t>2025-05-19 02:21:00,600,,,,580,,,,,,,,,,,588</t>
  </si>
  <si>
    <t>2025-05-19 02:21:00,,515,,,500,,,,,,,,,,,514.48</t>
  </si>
  <si>
    <t>2025-05-19 02:21:00,5900,,5950,,5700,,5960,,,,,6050,5800,5950,,5890.5</t>
  </si>
  <si>
    <t>2025-05-19 02:21:00,21250,,,,19500,,,,,,,,,,,21117.75</t>
  </si>
  <si>
    <t>2025-05-19 02:21:00,211063791.720801,0,0,0,0,0,0,0,588</t>
  </si>
  <si>
    <t>2025-05-19 02:21:00,-912100697.078458,0,0,0,0,0,0,0,514.48</t>
  </si>
  <si>
    <t>2025-05-19 02:21:00,118036608.680621,-455447.569533524,4535.89999999999,36,161608.585999999,1126.86,0.111080482754357,29.02,5890.5</t>
  </si>
  <si>
    <t>2025-05-19 02:21:00,63312159.194226,0,0,0,0,0,0,0,21117.75</t>
  </si>
  <si>
    <t>2025-05-19 02:22:00,600,,,,580,,,,,,,,,,,587.98</t>
  </si>
  <si>
    <t>2025-05-19 02:22:00,,515,,,500,,,,,,,,,,,514.47</t>
  </si>
  <si>
    <t>2025-05-19 02:22:00,5900,,5950,,5700,,5960,,,,,6050,5800,5950,,5890.25</t>
  </si>
  <si>
    <t>2025-05-19 02:22:00,21250,,,,19500,,,,,,,,,,,21116.5</t>
  </si>
  <si>
    <t>2025-05-19 02:22:00,199993368.329464,0,0,0,0,0,0,0,587.98</t>
  </si>
  <si>
    <t>2025-05-19 02:22:00,-919814989.756091,0,0,0,0,0,0,0,514.47</t>
  </si>
  <si>
    <t>2025-05-19 02:22:00,117473402.254886,-441146.130460241,3561.55,37,126132.7295,1020.15,0.0875407525142157,24.55,5890.25</t>
  </si>
  <si>
    <t>2025-05-19 02:22:00,63232073.5439396,0,0,0,0,0,0,0,21116.5</t>
  </si>
  <si>
    <t>2025-05-19 02:23:00,600,,,,580,,,,,,,,,,,587.98</t>
  </si>
  <si>
    <t>2025-05-19 02:23:00,,515,,,500,,,,,,,,,,,514.47</t>
  </si>
  <si>
    <t>2025-05-19 02:23:00,5900,,5950,,5700,,5960,,,,,6050,5800,5950,,5890.5</t>
  </si>
  <si>
    <t>2025-05-19 02:23:00,21250,,,,19500,,,,,,,,,,,21116.25</t>
  </si>
  <si>
    <t>2025-05-19 02:23:00,199819615.508717,0,0,0,0,0,0,0,587.98</t>
  </si>
  <si>
    <t>2025-05-19 02:23:00,-919800202.132322,0,0,0,0,0,0,0,514.47</t>
  </si>
  <si>
    <t>2025-05-19 02:23:00,117864431.990141,-434423.886410519,1291.56666666667,16,18902.697,148.12,-0.012298538021118,5.55,5890.5</t>
  </si>
  <si>
    <t>2025-05-19 02:23:00,63227003.6161903,0,0,0,0,0,0,0,21116.25</t>
  </si>
  <si>
    <t>2025-05-19 02:24:00,600,,,,580,,,,,,,,,,,587.9</t>
  </si>
  <si>
    <t>2025-05-19 02:24:00,,510,,,500,,,,,,,,,,,514.41</t>
  </si>
  <si>
    <t>2025-05-19 02:24:00,5900,,5950,,5700,,5960,,,,,6050,5800,5950,,5890</t>
  </si>
  <si>
    <t>2025-05-19 02:24:00,21250,,,,19500,,,,,,,,,,,21114.5</t>
  </si>
  <si>
    <t>2025-05-19 02:24:00,99733460.8231769,0,0,0,0,0,0,0,587.9</t>
  </si>
  <si>
    <t>2025-05-19 02:24:00,-659946064.792208,0,0,0,0,0,0,0,514.41</t>
  </si>
  <si>
    <t>2025-05-19 02:24:00,117039595.172196,-432878.343755662,5954.38333333334,69,164362.308833334,1362.86,0.0865527164524762,42.59,5890</t>
  </si>
  <si>
    <t>2025-05-19 02:24:00,63115790.3498384,0,0,0,0,0,0,0,21114.5</t>
  </si>
  <si>
    <t>2025-05-19 02:25:00,600,,,,580,,,,,,,,,,,587.9</t>
  </si>
  <si>
    <t>2025-05-19 02:25:00,,510,,,500,,,,,,,,,,,514.44</t>
  </si>
  <si>
    <t>2025-05-19 02:25:00,5900,,5950,,5700,,5960,,,,,6050,5800,5950,,5889.75</t>
  </si>
  <si>
    <t>2025-05-19 02:25:00,21250,,,,19500,,,,,,,,,,,21115.5</t>
  </si>
  <si>
    <t>2025-05-19 02:25:00,99598812.6873019,0,0,0,0,0,0,0,587.9</t>
  </si>
  <si>
    <t>2025-05-19 02:25:00,-653350688.344072,0,0,0,0,0,0,0,514.44</t>
  </si>
  <si>
    <t>2025-05-19 02:25:00,116687839.337839,-442527.087281718,374.233333333333,10,3548.591,44.81,-0.00663000156032948,1.78,5889.75</t>
  </si>
  <si>
    <t>2025-05-19 02:25:00,63169606.7234704,0,0,0,0,0,0,0,21115.5</t>
  </si>
  <si>
    <t>2025-05-19 02:26:00,600,,,,580,,,,,,,,,,,587.84</t>
  </si>
  <si>
    <t>2025-05-19 02:26:00,,510,,,500,,,,,,,,,,,514.38</t>
  </si>
  <si>
    <t>2025-05-19 02:26:00,5900,,5950,,5700,,5960,,,,,6050,5800,5950,,5888.75</t>
  </si>
  <si>
    <t>2025-05-19 02:26:00,21250,,,,19500,,,,,,,,,,,21112.75</t>
  </si>
  <si>
    <t>2025-05-19 02:26:00,13572109.5904193,0,0,0,0,0,0,0,587.84</t>
  </si>
  <si>
    <t>2025-05-19 02:26:00,-666988311.286056,0,0,0,0,0,0,0,514.38</t>
  </si>
  <si>
    <t>2025-05-19 02:26:00,115150755.744509,-449171.698248772,4638.56666666666,58,190220.957333333,1446,0.0647881766161063,31.16,5888.75</t>
  </si>
  <si>
    <t>2025-05-19 02:26:00,62991372.1244391,0,0,0,0,0,0,0,21112.75</t>
  </si>
  <si>
    <t>2025-05-19 02:27:00,600,,,,580,,,,,,,,,,,588</t>
  </si>
  <si>
    <t>2025-05-19 02:27:00,,515,,,500,,,,,,,,,,,514.6</t>
  </si>
  <si>
    <t>2025-05-19 02:27:00,5900,,5950,,5700,,5960,,,,,6050,5800,5950,,5891</t>
  </si>
  <si>
    <t>2025-05-19 02:27:00,21250,,,,19500,,,,,,,,,,,21122</t>
  </si>
  <si>
    <t>2025-05-19 02:27:00,210348091.171949,0,0,0,0,0,0,0,588</t>
  </si>
  <si>
    <t>2025-05-19 02:27:00,-823753062.387082,0,0,0,0,0,0,0,514.6</t>
  </si>
  <si>
    <t>2025-05-19 02:27:00,117799565.823203,-391480.486764887,1122.8,27,15575.5076666666,153.95,-0.0279548069845799,4.79,5891</t>
  </si>
  <si>
    <t>2025-05-19 02:27:00,63566341.59593,0,0,0,0,0,0,0,21122</t>
  </si>
  <si>
    <t>2025-05-19 02:29:00,600,,,,580,,,,,,,,,,,587.96</t>
  </si>
  <si>
    <t>2025-05-19 02:29:00,,515,,,500,,,,,,,,,,,514.49</t>
  </si>
  <si>
    <t>2025-05-19 02:29:00,5900,,5950,,5700,,5960,,,,,6050,5800,5950,,5890</t>
  </si>
  <si>
    <t>2025-05-19 02:29:00,21250,,,,19500,,,,,,,,,,,21117.25</t>
  </si>
  <si>
    <t>2025-05-19 02:29:00,176001125.239325,0,0,0,0,0,0,0,587.96</t>
  </si>
  <si>
    <t>2025-05-19 02:29:00,-904472120.390997,0,0,0,0,0,0,0,514.49</t>
  </si>
  <si>
    <t>2025-05-19 02:29:00,117036078.278626,-429447.919132616,2311.90606060606,36,45641.6938181818,345.96,-0.0350756261145102,10.94,5890</t>
  </si>
  <si>
    <t>2025-05-19 02:29:00,63278243.8064703,0,0,0,0,0,0,0,21117.25</t>
  </si>
  <si>
    <t>2025-05-19 02:30:00,600,,,,580,,,,,,,,,,,587.99</t>
  </si>
  <si>
    <t>2025-05-19 02:30:00,,515,,,500,,,,,,,,,,,514.58</t>
  </si>
  <si>
    <t>2025-05-19 02:30:00,5900,,5950,,5700,,5960,,,,,6050,5800,5950,,5890.5</t>
  </si>
  <si>
    <t>2025-05-19 02:30:00,21250,,,,19500,,,,,,,,,,,21121.5</t>
  </si>
  <si>
    <t>2025-05-19 02:30:00,198440598.55705,0,0,0,0,0,0,0,587.99</t>
  </si>
  <si>
    <t>2025-05-19 02:30:00,-836261628.760706,0,0,0,0,0,0,0,514.58</t>
  </si>
  <si>
    <t>2025-05-19 02:30:00,117127549.189692,-427570.131305463,841.533333333337,13,23562.8473333335,180.84,-0.00246661829224176,4.69,5890.5</t>
  </si>
  <si>
    <t>2025-05-19 02:30:00,63529196.1473146,0,0,0,0,0,0,0,21121.5</t>
  </si>
  <si>
    <t>2025-05-19 02:31:00,600,,,,580,,,,,,,,,,,588.11</t>
  </si>
  <si>
    <t>2025-05-19 02:31:00,,515,,,500,,,,,,,,,,,514.71</t>
  </si>
  <si>
    <t>2025-05-19 02:31:00,5900,,5950,,5700,,5960,,,,,6050,5800,5960,,5892</t>
  </si>
  <si>
    <t>2025-05-19 02:31:00,21250,,,,19500,,,,,,,,,,,21127.25</t>
  </si>
  <si>
    <t>2025-05-19 02:31:00,329044810.062343,0,0,0,0,0,0,0,588.11</t>
  </si>
  <si>
    <t>2025-05-19 02:31:00,-764131621.442913,0,0,0,0,0,0,0,514.71</t>
  </si>
  <si>
    <t>2025-05-19 02:31:00,118652049.807156,-418261.072537924,16653.55,300,203533.063333333,2444.68,-0.155293015539732,87.27,5892</t>
  </si>
  <si>
    <t>2025-05-19 02:31:00,63885472.1042837,0,0,0,0,0,0,0,21127.25</t>
  </si>
  <si>
    <t>2025-05-19 02:32:00,600,,,,580,,,,,,,,,,,588.09</t>
  </si>
  <si>
    <t>2025-05-19 02:32:00,,515,,,500,,,,,,,,,,,514.7</t>
  </si>
  <si>
    <t>2025-05-19 02:32:00,5900,,5950,,5700,,5960,,,,,6050,5800,5960,,5891.75</t>
  </si>
  <si>
    <t>2025-05-19 02:32:00,21250,,,,19500,,,,,,,,,,,21126.75</t>
  </si>
  <si>
    <t>2025-05-19 02:32:00,308381465.543254,0,0,0,0,0,0,0,588.09</t>
  </si>
  <si>
    <t>2025-05-19 02:32:00,-768993989.871436,0,0,0,0,0,0,0,514.7</t>
  </si>
  <si>
    <t>2025-05-19 02:32:00,118500592.394616,-421251.964853948,1234.16666666667,13,53356.2246666671,363.94,0.0135196464794838,7.8,5891.75</t>
  </si>
  <si>
    <t>2025-05-19 02:32:00,63852012.9722255,0,0,0,0,0,0,0,21126.75</t>
  </si>
  <si>
    <t>2025-05-19 02:33:00,600,,,,580,,,,,,,,,,,588.02</t>
  </si>
  <si>
    <t>2025-05-19 02:33:00,,515,,,500,,,,,,,,,,,514.6</t>
  </si>
  <si>
    <t>2025-05-19 02:33:00,5900,,5950,,5700,,5960,,,,,6050,5800,5960,,5890.75</t>
  </si>
  <si>
    <t>2025-05-19 02:33:00,21250,,,,19500,,,,,,,,,,,21123</t>
  </si>
  <si>
    <t>2025-05-19 02:33:00,233530470.254218,0,0,0,0,0,0,0,588.02</t>
  </si>
  <si>
    <t>2025-05-19 02:33:00,-823597081.836532,0,0,0,0,0,0,0,514.6</t>
  </si>
  <si>
    <t>2025-05-19 02:33:00,117887996.119935,-485798.394834605,3830,67,27093.2,340.1,-0.116075389452161,22.32,5890.75</t>
  </si>
  <si>
    <t>2025-05-19 02:33:00,63620260.0570161,0,0,0,0,0,0,0,21123</t>
  </si>
  <si>
    <t>2025-05-19 02:34:00,600,,,,580,,,,,,,,,,,587.91</t>
  </si>
  <si>
    <t>2025-05-19 02:34:00,,510,,,500,,,,,,,,,,,514.46</t>
  </si>
  <si>
    <t>2025-05-19 02:34:00,5900,,5950,,5700,,5960,,,,,6050,5800,5960,,5889.75</t>
  </si>
  <si>
    <t>2025-05-19 02:34:00,21250,,,,19500,,,,,,,,,,,21117</t>
  </si>
  <si>
    <t>2025-05-19 02:34:00,113023827.378146,0,0,0,0,0,0,0,587.91</t>
  </si>
  <si>
    <t>2025-05-19 02:34:00,-659751138.066823,0,0,0,0,0,0,0,514.46</t>
  </si>
  <si>
    <t>2025-05-19 02:34:00,116071756.918897,-529256.11292799,115.5,2,1801.8,23.7,0.00403903589015328,1.05,5889.75</t>
  </si>
  <si>
    <t>2025-05-19 02:34:00,63265579.2940028,0,0,0,0,0,0,0,21117</t>
  </si>
  <si>
    <t>2025-05-19 02:35:00,600,,,,580,,,,,,,,,,,587.9</t>
  </si>
  <si>
    <t>2025-05-19 02:35:00,,515,,,500,,,,,,,,,,,514.49</t>
  </si>
  <si>
    <t>2025-05-19 02:35:00,5900,,5950,,5700,,5960,,,,,6050,5800,5960,,5889.25</t>
  </si>
  <si>
    <t>2025-05-19 02:35:00,21250,,,,19500,,,,,,,,,,,21116.75</t>
  </si>
  <si>
    <t>2025-05-19 02:35:00,98925715.0603045,0,0,0,0,0,0,0,587.9</t>
  </si>
  <si>
    <t>2025-05-19 02:35:00,-904657620.729767,0,0,0,0,0,0,0,514.49</t>
  </si>
  <si>
    <t>2025-05-19 02:35:00,115138321.071902,-533718.75536494,760.816666666667,8,14504.9698333334,85.63,-0.00266856644822241,2.56,5889.25</t>
  </si>
  <si>
    <t>2025-05-19 02:35:00,63241873.5121025,0,0,0,0,0,0,0,21116.75</t>
  </si>
  <si>
    <t>2025-05-19 02:36:00,600,,,,580,,,,,,,,,,,587.91</t>
  </si>
  <si>
    <t>2025-05-19 02:36:00,,515,,,500,,,,,,,,,,,514.47</t>
  </si>
  <si>
    <t>2025-05-19 02:36:00,5900,,5950,,5700,,5960,,,,,6050,5800,5960,,5889.5</t>
  </si>
  <si>
    <t>2025-05-19 02:36:00,21250,,,,19500,,,,,,,,,,,21117.75</t>
  </si>
  <si>
    <t>2025-05-19 02:36:00,112524366.088599,0,0,0,0,0,0,0,587.91</t>
  </si>
  <si>
    <t>2025-05-19 02:36:00,-920240727.716807,0,0,0,0,0,0,0,514.47</t>
  </si>
  <si>
    <t>2025-05-19 02:36:00,114979670.973449,-543327.314129626,1324.63333333334,19,33837.1910000001,258.96,0.00312666867828378,8.03,5889.5</t>
  </si>
  <si>
    <t>2025-05-19 02:36:00,63302833.1739656,0,0,0,0,0,0,0,21117.75</t>
  </si>
  <si>
    <t>2025-05-19 02:37:00,,,,,580,,,,,,,,,,,587.8</t>
  </si>
  <si>
    <t>2025-05-19 02:37:00,,510,,,500,,,,,,,,,,,514.41</t>
  </si>
  <si>
    <t>2025-05-19 02:37:00,5900,,5950,,5700,,5960,,,,,6050,5800,5960,,5888.5</t>
  </si>
  <si>
    <t>2025-05-19 02:37:00,21250,,,,19500,,,,,,,,,,,21113.25</t>
  </si>
  <si>
    <t>2025-05-19 02:37:00,-50289401.8659251,0,0,0,0,0,0,0,587.8</t>
  </si>
  <si>
    <t>2025-05-19 02:37:00,-660868147.063506,0,0,0,0,0,0,0,514.41</t>
  </si>
  <si>
    <t>2025-05-19 02:37:00,113011996.928165,-570857.03555773,1046.3,13,25402.472,141.54,-0.00886029091182693,4.55,5888.5</t>
  </si>
  <si>
    <t>2025-05-19 02:37:00,63029121.4102466,0,0,0,0,0,0,0,21113.25</t>
  </si>
  <si>
    <t>2025-05-19 02:38:00,600,,,,580,,,,,,,,,,,587.84</t>
  </si>
  <si>
    <t>2025-05-19 02:38:00,,510,,,500,,,,,,,,,,,514.46</t>
  </si>
  <si>
    <t>2025-05-19 02:38:00,5900,,5950,,5700,,5960,,,,,6050,5800,5960,,5889.25</t>
  </si>
  <si>
    <t>2025-05-19 02:38:00,21250,,,,19500,,,,,,,,,,,21117</t>
  </si>
  <si>
    <t>2025-05-19 02:38:00,12937204.1019177,0,0,0,0,0,0,0,587.84</t>
  </si>
  <si>
    <t>2025-05-19 02:38:00,-660037038.943321,0,0,0,0,0,0,0,514.46</t>
  </si>
  <si>
    <t>2025-05-19 02:38:00,114620538.30738,-548939.533416483,806.033333333333,24,13730.5936666666,132.55,-0.00749966242370686,2.76,5889.25</t>
  </si>
  <si>
    <t>2025-05-19 02:38:00,63259708.917733,0,0,0,0,0,0,0,21117</t>
  </si>
  <si>
    <t>2025-05-19 02:39:00,600,,,,580,,,,,,,,,,,587.84</t>
  </si>
  <si>
    <t>2025-05-19 02:39:00,,510,,,500,,,,,,,,,,,514.44</t>
  </si>
  <si>
    <t>2025-05-19 02:39:00,5900,,5950,,5700,,5960,,,,,6050,5800,5960,,5889</t>
  </si>
  <si>
    <t>2025-05-19 02:39:00,21250,,,,19500,,,,,,,,,,,21115.5</t>
  </si>
  <si>
    <t>2025-05-19 02:39:00,14010220.9861624,0,0,0,0,0,0,0,587.84</t>
  </si>
  <si>
    <t>2025-05-19 02:39:00,-654124499.172567,0,0,0,0,0,0,0,514.44</t>
  </si>
  <si>
    <t>2025-05-19 02:39:00,113480649.537017,-545077.235890531,4684.23333333332,57,206449.364333333,1440,0.038967462433821,28.02,5889</t>
  </si>
  <si>
    <t>2025-05-19 02:39:00,63168522.2817986,0,0,0,0,0,0,0,21115.5</t>
  </si>
  <si>
    <t>2025-05-19 02:40:00,600,,,,580,,,,,,,,,,,588</t>
  </si>
  <si>
    <t>2025-05-19 02:40:00,,515,,,500,,,,,,,,,,,514.52</t>
  </si>
  <si>
    <t>2025-05-19 02:40:00,5900,,5950,,5700,,5960,,,,,6050,5800,5960,,5890.25</t>
  </si>
  <si>
    <t>2025-05-19 02:40:00,21250,,,,19500,,,,,,,,,,,21119.75</t>
  </si>
  <si>
    <t>2025-05-19 02:40:00,210659295.360554,0,0,0,0,0,0,0,588</t>
  </si>
  <si>
    <t>2025-05-19 02:40:00,-880306382.738026,0,0,0,0,0,0,0,514.52</t>
  </si>
  <si>
    <t>2025-05-19 02:40:00,115126033.126262,-516101.538320101,1671.73333333333,57,14576.253,200.07,-0.0393265868709834,7.08,5890.25</t>
  </si>
  <si>
    <t>2025-05-19 02:40:00,63430783.4444356,0,0,0,0,0,0,0,21119.75</t>
  </si>
  <si>
    <t>2025-05-19 02:41:00,600,,,,580,,,,,,,,,,,587.88</t>
  </si>
  <si>
    <t>2025-05-19 02:41:00,,510,,,500,,,,,,,,,,,514.39</t>
  </si>
  <si>
    <t>2025-05-19 02:41:00,5900,,5950,,5700,,5960,,,,,6050,5800,5960,,5889.5</t>
  </si>
  <si>
    <t>2025-05-19 02:41:00,21250,,,,19500,,,,,,,,,,,21114</t>
  </si>
  <si>
    <t>2025-05-19 02:41:00,71563763.7840122,0,0,0,0,0,0,0,587.88</t>
  </si>
  <si>
    <t>2025-05-19 02:41:00,-665663822.026751,0,0,0,0,0,0,0,514.39</t>
  </si>
  <si>
    <t>2025-05-19 02:41:00,114153145.883968,-543408.922796564,910.566666666667,24,16268.0933333333,140.22,-0.0295036481507157,4.97,5889.5</t>
  </si>
  <si>
    <t>2025-05-19 02:41:00,63092419.9195342,0,0,0,0,0,0,0,21114</t>
  </si>
  <si>
    <t>2025-05-19 02:42:00,,,,,580,,,,,,,,,,,587.77</t>
  </si>
  <si>
    <t>2025-05-19 02:42:00,,510,,,500,,,,,,,,,,,514.28</t>
  </si>
  <si>
    <t>2025-05-19 02:42:00,5900,,5950,,5700,,5960,,,,,6050,5800,5960,,5888.25</t>
  </si>
  <si>
    <t>2025-05-19 02:42:00,21250,,,,19500,,,,,,,,,,,21110</t>
  </si>
  <si>
    <t>2025-05-19 02:42:00,-103695152.288697,0,0,0,0,0,0,0,587.77</t>
  </si>
  <si>
    <t>2025-05-19 02:42:00,-692017814.679544,0,0,0,0,0,0,0,514.28</t>
  </si>
  <si>
    <t>2025-05-19 02:42:00,111072507.976957,-576596.110392573,425.699999999999,7,10734.802,74.72,-0.00138663360802307,1.73,5888.25</t>
  </si>
  <si>
    <t>2025-05-19 02:42:00,62842718.9564352,0,0,0,0,0,0,0,21110</t>
  </si>
  <si>
    <t>2025-05-19 02:43:00,600,,,,580,,,,,,,,,,,587.9</t>
  </si>
  <si>
    <t>2025-05-19 02:43:00,,510,,,500,,,,,,,,,,,514.37</t>
  </si>
  <si>
    <t>2025-05-19 02:43:00,5900,,5950,,5700,,5960,,,,,6050,5800,5960,,5889.25</t>
  </si>
  <si>
    <t>2025-05-19 02:43:00,21250,,,,19500,,,,,,,,,,,21112.75</t>
  </si>
  <si>
    <t>2025-05-19 02:43:00,99164902.221987,0,0,0,0,0,0,0,587.9</t>
  </si>
  <si>
    <t>2025-05-19 02:43:00,-670504253.89361,0,0,0,0,0,0,0,514.37</t>
  </si>
  <si>
    <t>2025-05-19 02:43:00,113665736.008077,-561661.369430785,65.8666666666666,6,27.9613333333333,1.94,-0.0132174732537251,0.34,5889.25</t>
  </si>
  <si>
    <t>2025-05-19 02:43:00,63022116.5743263,0,0,0,0,0,0,0,21112.75</t>
  </si>
  <si>
    <t>2025-05-19 02:44:00,,,,,580,,,,,,,,,,,587.72</t>
  </si>
  <si>
    <t>2025-05-19 02:44:00,,510,,,500,,,,,,,,,,,514.24</t>
  </si>
  <si>
    <t>2025-05-19 02:44:00,5900,,5950,,5700,,5990,,,,,6050,5800,5960,,5887.5</t>
  </si>
  <si>
    <t>2025-05-19 02:44:00,21250,,,,19500,,,,,,,,,,,21107.5</t>
  </si>
  <si>
    <t>2025-05-19 02:44:00,-203229132.3438,0,0,0,0,0,0,0,587.72</t>
  </si>
  <si>
    <t>2025-05-19 02:44:00,-702117866.703621,0,0,0,0,0,0,0,514.24</t>
  </si>
  <si>
    <t>2025-05-19 02:44:00,109403880.963069,-606774.465544528,2362.33333333334,27,87986.3616666669,673.15,0.0349300548559338,14.74,5887.5</t>
  </si>
  <si>
    <t>2025-05-19 02:44:00,62683001.3695926,0,0,0,0,0,0,0,21107.5</t>
  </si>
  <si>
    <t>2025-05-19 02:45:00,,,,,580,,,,,,,,,,,587.81</t>
  </si>
  <si>
    <t>2025-05-19 02:45:00,,510,,,500,,,,,,,,,,,514.32</t>
  </si>
  <si>
    <t>2025-05-19 02:45:00,5900,,5950,,5700,,5960,,,,,6050,5800,5960,,5888.75</t>
  </si>
  <si>
    <t>2025-05-19 02:45:00,21250,,,,19500,,,,,,,,,,,21111</t>
  </si>
  <si>
    <t>2025-05-19 02:45:00,-34020548.1409997,0,0,0,0,0,0,0,587.81</t>
  </si>
  <si>
    <t>2025-05-19 02:45:00,-682446411.834796,0,0,0,0,0,0,0,514.32</t>
  </si>
  <si>
    <t>2025-05-19 02:45:00,111989758.29443,-563869.320741168,1425.76666666667,29,37566.8189999999,272.39,0.00466895928173155,6.86,5888.75</t>
  </si>
  <si>
    <t>2025-05-19 02:45:00,62908069.9968881,0,0,0,0,0,0,0,21111</t>
  </si>
  <si>
    <t>2025-05-19 02:46:00,,,,,580,,,,,,,,,,,587.76</t>
  </si>
  <si>
    <t>2025-05-19 02:46:00,,510,,,500,,,,,,,,,,,514.28</t>
  </si>
  <si>
    <t>2025-05-19 02:46:00,5900,,5950,,5700,,6050,,,,,6050,5800,5960,,5888</t>
  </si>
  <si>
    <t>2025-05-19 02:46:00,21250,,,,19500,,,,,,,,,,,21109.25</t>
  </si>
  <si>
    <t>2025-05-19 02:46:00,-121717949.21516,0,0,0,0,0,0,0,587.76</t>
  </si>
  <si>
    <t>2025-05-19 02:46:00,-692222437.367882,0,0,0,0,0,0,0,514.28</t>
  </si>
  <si>
    <t>2025-05-19 02:46:00,109232496.129146,-582987.213117428,1292.16666666667,20,22333.721,250.44,0.0258263888685915,12.34,5888</t>
  </si>
  <si>
    <t>2025-05-19 02:46:00,62798746.0588195,0,0,0,0,0,0,0,21109.25</t>
  </si>
  <si>
    <t>2025-05-19 02:47:00,,,,,580,,,,,,,,,,,587.72</t>
  </si>
  <si>
    <t>2025-05-19 02:47:00,,510,,,500,,,,,,,,,,,514.29</t>
  </si>
  <si>
    <t>2025-05-19 02:47:00,5900,,5950,,5700,,6050,,,,,6050,5800,5960,,5887.5</t>
  </si>
  <si>
    <t>2025-05-19 02:47:00,21250,,,,19500,,,,,,,,,,,21109.5</t>
  </si>
  <si>
    <t>2025-05-19 02:47:00,-202324705.987202,0,0,0,0,0,0,0,587.72</t>
  </si>
  <si>
    <t>2025-05-19 02:47:00,-689908248.698372,0,0,0,0,0,0,0,514.29</t>
  </si>
  <si>
    <t>2025-05-19 02:47:00,108776131.188467,-583557.107848099,345,2,6934.49999999999,40.2,0.00782606318227435,2,5887.5</t>
  </si>
  <si>
    <t>2025-05-19 02:47:00,62793914.5267571,0,0,0,0,0,0,0,21109.5</t>
  </si>
  <si>
    <t>2025-05-19 02:48:00,,,,,580,,,,,,,,,,,587.67</t>
  </si>
  <si>
    <t>2025-05-19 02:48:00,,510,,,500,,,,,,,,,,,514.23</t>
  </si>
  <si>
    <t>2025-05-19 02:48:00,5900,,5950,,5700,,6050,,,,,6050,5800,5960,,5887.5</t>
  </si>
  <si>
    <t>2025-05-19 02:48:00,21250,,,,19500,,,,,,,,,,,21107.25</t>
  </si>
  <si>
    <t>2025-05-19 02:48:00,-323803518.911068,0,0,0,0,0,0,0,587.67</t>
  </si>
  <si>
    <t>2025-05-19 02:48:00,-704925077.527979,0,0,0,0,0,0,0,514.23</t>
  </si>
  <si>
    <t>2025-05-19 02:48:00,108046190.88956,-549038.645940627,5595.59999999998,43,126241.15,911.29,0.117483407801205,36.62,5887.5</t>
  </si>
  <si>
    <t>2025-05-19 02:48:00,62669462.9853177,0,0,0,0,0,0,0,21107.25</t>
  </si>
  <si>
    <t>2025-05-19 02:49:00,,,,,580,,,,,,,,,,,587.69</t>
  </si>
  <si>
    <t>2025-05-19 02:49:00,,510,,,500,,,,,,,,,,,514.28</t>
  </si>
  <si>
    <t>2025-05-19 02:49:00,5900,,5950,,5700,,5990,,,,,6050,5800,5960,,5887.5</t>
  </si>
  <si>
    <t>2025-05-19 02:49:00,21250,,,,19500,,,,,,,,,,,21111</t>
  </si>
  <si>
    <t>2025-05-19 02:49:00,-272499321.998872,0,0,0,0,0,0,0,587.69</t>
  </si>
  <si>
    <t>2025-05-19 02:49:00,-692591082.612549,0,0,0,0,0,0,0,514.28</t>
  </si>
  <si>
    <t>2025-05-19 02:49:00,107445939.934879,-495601.120567216,1521.75,19,34898.5535,302.39,0.0370512529014724,12.45,5887.5</t>
  </si>
  <si>
    <t>2025-05-19 02:49:00,62883999.0082077,0,0,0,0,0,0,0,21111</t>
  </si>
  <si>
    <t>2025-05-19 02:50:00,,,,,580,,,,,,,,,,,587.64</t>
  </si>
  <si>
    <t>2025-05-19 02:50:00,,510,,,500,,,,,,,,,,,514.29</t>
  </si>
  <si>
    <t>2025-05-19 02:50:00,5900,,5950,,5700,,5990,,,,,6050,5800,5960,,5887</t>
  </si>
  <si>
    <t>2025-05-19 02:50:00,21250,,,,19500,,,,,,,,,,,21109.5</t>
  </si>
  <si>
    <t>2025-05-19 02:50:00,-412227181.915555,0,0,0,0,0,0,0,587.64</t>
  </si>
  <si>
    <t>2025-05-19 02:50:00,-690127565.19568,0,0,0,0,0,0,0,514.29</t>
  </si>
  <si>
    <t>2025-05-19 02:50:00,105936769.430653,-498571.017797136,1617.28333333333,17,56371.6821666666,445.95,0.0376860603034329,11.3,5887</t>
  </si>
  <si>
    <t>2025-05-19 02:50:00,62790224.7609499,0,0,0,0,0,0,0,21109.5</t>
  </si>
  <si>
    <t>2025-05-19 02:51:00,,,,,580,,,,,,,,,,,587.68</t>
  </si>
  <si>
    <t>2025-05-19 02:51:00,,510,,,500,,,,,,,,,,,514.32</t>
  </si>
  <si>
    <t>2025-05-19 02:51:00,5900,,5950,,5700,,5990,,,,,6050,5800,5960,,5887.25</t>
  </si>
  <si>
    <t>2025-05-19 02:51:00,21250,,,,19500,,,,,,,,,,,21111</t>
  </si>
  <si>
    <t>2025-05-19 02:51:00,-297544649.802902,0,0,0,0,0,0,0,587.68</t>
  </si>
  <si>
    <t>2025-05-19 02:51:00,-682978057.479642,0,0,0,0,0,0,0,514.32</t>
  </si>
  <si>
    <t>2025-05-19 02:51:00,105868473.415412,-500599.486584089,690.399999999999,10,21017.2906666666,153.72,0.00338137407554091,3.64,5887.25</t>
  </si>
  <si>
    <t>2025-05-19 02:51:00,62879142.3037788,0,0,0,0,0,0,0,21111</t>
  </si>
  <si>
    <t>2025-05-19 02:52:00,600,,,,580,,,,,,,,,,,588.09</t>
  </si>
  <si>
    <t>2025-05-19 02:52:00,,515,,,500,,,,,,,,,,,514.75</t>
  </si>
  <si>
    <t>2025-05-19 02:52:00,5900,,5950,,5700,,5960,,,,,6050,5800,5960,,5891.5</t>
  </si>
  <si>
    <t>2025-05-19 02:52:00,21250,,,,19500,,,,,,,,,,,21127.75</t>
  </si>
  <si>
    <t>2025-05-19 02:52:00,308727925.375507,0,0,0,0,0,0,0,588.09</t>
  </si>
  <si>
    <t>2025-05-19 02:52:00,-746974149.187602,0,0,0,0,0,0,0,514.75</t>
  </si>
  <si>
    <t>2025-05-19 02:52:00,116036519.608608,-372933.471066613,2729.33333333333,58,46847.787,476.48,-0.042847667638769,21.11,5891.5</t>
  </si>
  <si>
    <t>2025-05-19 02:52:00,63908890.5961811,0,0,0,0,0,0,0,21127.75</t>
  </si>
  <si>
    <t>2025-05-19 02:53:00,600,,,,580,,,,,,,,,,,588.09</t>
  </si>
  <si>
    <t>2025-05-19 02:53:00,,515,,,500,,,,,,,,,,,514.72</t>
  </si>
  <si>
    <t>2025-05-19 02:53:00,5900,,5950,,5700,,5960,,,,,6050,5800,5960,,5891.5</t>
  </si>
  <si>
    <t>2025-05-19 02:53:00,21250,,,,19500,,,,,,,,,,,21126.75</t>
  </si>
  <si>
    <t>2025-05-19 02:53:00,308505167.147176,0,0,0,0,0,0,0,588.09</t>
  </si>
  <si>
    <t>2025-05-19 02:53:00,-760575975.171976,0,0,0,0,0,0,0,514.72</t>
  </si>
  <si>
    <t>2025-05-19 02:53:00,115884219.946462,-381840.775106095,1518.65,26,33207.3451666666,299.05,-0.000740456191377815,10.5,5891.5</t>
  </si>
  <si>
    <t>2025-05-19 02:53:00,63855067.3751697,0,0,0,0,0,0,0,21126.75</t>
  </si>
  <si>
    <t>2025-05-19 02:54:00,600,,,,580,,,,,,,,,,,587.93</t>
  </si>
  <si>
    <t>2025-05-19 02:54:00,,515,,,500,,,,,,,,,,,514.56</t>
  </si>
  <si>
    <t>2025-05-19 02:54:00,5900,,5950,,5700,,5960,,,,,6050,5800,5960,,5889.75</t>
  </si>
  <si>
    <t>2025-05-19 02:54:00,21250,,,,19500,,,,,,,,,,,21120</t>
  </si>
  <si>
    <t>2025-05-19 02:54:00,138260641.249935,0,0,0,0,0,0,0,587.93</t>
  </si>
  <si>
    <t>2025-05-19 02:54:00,-851486133.006583,0,0,0,0,0,0,0,514.56</t>
  </si>
  <si>
    <t>2025-05-19 02:54:00,112751185.166121,-421198.345255791,1033.55,16,16264.8945,165.29,-0.00243797877458712,7.85,5889.75</t>
  </si>
  <si>
    <t>2025-05-19 02:54:00,63434379.7197572,0,0,0,0,0,0,0,21120</t>
  </si>
  <si>
    <t>2025-05-19 02:55:00,,,,,580,,,,,,,,,,,587.77</t>
  </si>
  <si>
    <t>2025-05-19 02:55:00,,510,,,500,,,,,,,,,,,514.41</t>
  </si>
  <si>
    <t>2025-05-19 02:55:00,5900,,5950,,5700,,5990,,,,,6050,5800,5960,,5888.25</t>
  </si>
  <si>
    <t>2025-05-19 02:55:00,21250,,,,19500,,,,,,,,,,,21115</t>
  </si>
  <si>
    <t>2025-05-19 02:55:00,-103685377.758711,0,0,0,0,0,0,0,587.77</t>
  </si>
  <si>
    <t>2025-05-19 02:55:00,-662077051.384144,0,0,0,0,0,0,0,514.41</t>
  </si>
  <si>
    <t>2025-05-19 02:55:00,108520212.86426,-440959.101344393,699.149999999999,11,16557.4521666666,129.17,-0.00934017855744812,3.68,5888.25</t>
  </si>
  <si>
    <t>2025-05-19 02:55:00,63125706.4097825,0,0,0,0,0,0,0,21115</t>
  </si>
  <si>
    <t>2025-05-19 02:56:00,,,,,580,,,,,,,,,,,587.64</t>
  </si>
  <si>
    <t>2025-05-19 02:56:00,,510,,,500,,,,,,,,,,,514.34</t>
  </si>
  <si>
    <t>2025-05-19 02:56:00,5900,,5950,,5700,,5990,,,,,6050,5800,5960,,5886.75</t>
  </si>
  <si>
    <t>2025-05-19 02:56:00,21250,,,,19500,,,,,,,,,,,21110.75</t>
  </si>
  <si>
    <t>2025-05-19 02:56:00,-411647394.173242,0,0,0,0,0,0,0,587.64</t>
  </si>
  <si>
    <t>2025-05-19 02:56:00,-678513928.287249,0,0,0,0,0,0,0,514.34</t>
  </si>
  <si>
    <t>2025-05-19 02:56:00,102581080.619069,-480292.932480747,1688.5,18,41475.0576666668,277.77,-0.00491963641143502,8.53,5886.75</t>
  </si>
  <si>
    <t>2025-05-19 02:56:00,62857019.8174278,0,0,0,0,0,0,0,21110.75</t>
  </si>
  <si>
    <t>2025-05-19 02:57:00,,,,,580,,,,,,,,,,,587.64</t>
  </si>
  <si>
    <t>2025-05-19 02:57:00,,510,,,500,,,,,,,,,,,514.32</t>
  </si>
  <si>
    <t>2025-05-19 02:57:00,5900,,5950,,5700,,5990,,,,,6050,5800,5960,,5887</t>
  </si>
  <si>
    <t>2025-05-19 02:57:00,21250,,,,19500,,,,,,,,,,,21111.25</t>
  </si>
  <si>
    <t>2025-05-19 02:57:00,-412069393.793045,0,0,0,0,0,0,0,587.64</t>
  </si>
  <si>
    <t>2025-05-19 02:57:00,-683379432.386148,0,0,0,0,0,0,0,514.32</t>
  </si>
  <si>
    <t>2025-05-19 02:57:00,104119099.002011,-464691.306766077,1988.43333333333,19,43870.3893333333,295.94,-0.00090784419515406,7.29,5887</t>
  </si>
  <si>
    <t>2025-05-19 02:57:00,62891510.5534574,0,0,0,0,0,0,0,21111.25</t>
  </si>
  <si>
    <t>2025-05-19 02:58:00,,,,,580,,,,,,,,,,,587.67</t>
  </si>
  <si>
    <t>2025-05-19 02:58:00,,510,,,500,,,,,,,,,,,514.39</t>
  </si>
  <si>
    <t>2025-05-19 02:58:00,5900,,5950,,5700,,5990,,,,,6050,5800,5960,,5887.25</t>
  </si>
  <si>
    <t>2025-05-19 02:58:00,21250,,,,19500,,,,,,,,,,,21113</t>
  </si>
  <si>
    <t>2025-05-19 02:58:00,-324536552.324114,0,0,0,0,0,0,0,587.67</t>
  </si>
  <si>
    <t>2025-05-19 02:58:00,-666937369.834362,0,0,0,0,0,0,0,514.39</t>
  </si>
  <si>
    <t>2025-05-19 02:58:00,104416660.715349,-374484.678490451,10799.25,87,426284.791500001,2683.99,0.328857409089606,72.13,5887.25</t>
  </si>
  <si>
    <t>2025-05-19 02:58:00,62995597.5753244,0,0,0,0,0,0,0,21113</t>
  </si>
  <si>
    <t>2025-05-19 02:59:00,600,,,,580,,,,,,,,,,,587.59</t>
  </si>
  <si>
    <t>2025-05-19 02:59:00,,510,,,500,,,,,,,,,,,514.21</t>
  </si>
  <si>
    <t>2025-05-19 02:59:00,5900,,5950,,5700,,5990,,,,,6050,5800,5960,,5886.25</t>
  </si>
  <si>
    <t>2025-05-19 02:59:00,21250,,,,19500,,,,,,,,,,,21108.25</t>
  </si>
  <si>
    <t>2025-05-19 02:59:00,235512472.86894,0,0,0,0,0,0,0,587.59</t>
  </si>
  <si>
    <t>2025-05-19 02:59:00,-710933763.660826,0,0,0,0,0,0,0,514.21</t>
  </si>
  <si>
    <t>2025-05-19 02:59:00,102278844.611191,-406069.941621187,2188.46666666668,19,35431.5050000001,179.56,-0.0234849730164835,5.99,5886.25</t>
  </si>
  <si>
    <t>2025-05-19 02:59:00,62694545.4746836,0,0,0,0,0,0,0,21108.25</t>
  </si>
  <si>
    <t>2025-05-19 03:00:00,600,,,,580,,,,,,,,,,,587.37</t>
  </si>
  <si>
    <t>2025-05-19 03:00:00,,510,,,500,,,,,,,,,,,513.85</t>
  </si>
  <si>
    <t>2025-05-19 03:00:00,5900,,5950,,5700,,6050,,,,,6050,5800,5960,,5884.75</t>
  </si>
  <si>
    <t>2025-05-19 03:00:00,21250,,,,19500,,,,,,,,,,,21093</t>
  </si>
  <si>
    <t>2025-05-19 03:00:00,33528584.615463,0,0,0,0,0,0,0,587.37</t>
  </si>
  <si>
    <t>2025-05-19 03:00:00,-819526228.424746,0,0,0,0,0,0,0,513.85</t>
  </si>
  <si>
    <t>2025-05-19 03:00:00,113358433.602424,-395965.652046656,6821.86666666666,66,162536.973166666,1314.46,0.155479759496933,46.32,5884.75</t>
  </si>
  <si>
    <t>2025-05-19 03:00:00,61795079.4987515,0,0,0,0,0,0,0,21093</t>
  </si>
  <si>
    <t>2025-05-19 03:01:00,600,,,,580,,,,,,,,,,,587.45</t>
  </si>
  <si>
    <t>2025-05-19 03:01:00,,510,,,500,,,,,,,,,,,513.83</t>
  </si>
  <si>
    <t>2025-05-19 03:01:00,5900,,5950,,5700,,6050,,,,,6050,5800,5950,,5885.25</t>
  </si>
  <si>
    <t>2025-05-19 03:01:00,21250,,,,19500,,,,,,,,,,,21091.75</t>
  </si>
  <si>
    <t>2025-05-19 03:01:00,111500053.404626,0,0,0,0,0,0,0,587.45</t>
  </si>
  <si>
    <t>2025-05-19 03:01:00,-827150743.950234,0,0,0,0,0,0,0,513.83</t>
  </si>
  <si>
    <t>2025-05-19 03:01:00,94934267.4523454,-253592.330019272,30124.6500000001,240,609724.372166668,4413.59,0.546273224123615,157.75,5885.25</t>
  </si>
  <si>
    <t>2025-05-19 03:01:00,61735343.5989614,0,0,0,0,0,0,0,21091.75</t>
  </si>
  <si>
    <t>2025-05-19 03:02:00,,,,,580,,,,,,,,,,,587.63</t>
  </si>
  <si>
    <t>2025-05-19 03:02:00,,510,,,500,,,,,,,,,,,514.08</t>
  </si>
  <si>
    <t>2025-05-19 03:02:00,5900,,5950,,5700,,6050,,,,,6050,5800,5950,,5887</t>
  </si>
  <si>
    <t>2025-05-19 03:02:00,21250,,,,19500,,,,,,,,,,,21102.25</t>
  </si>
  <si>
    <t>2025-05-19 03:02:00,-448086223.897194,0,0,0,0,0,0,0,587.63</t>
  </si>
  <si>
    <t>2025-05-19 03:02:00,-746183849.041233,0,0,0,0,0,0,0,514.08</t>
  </si>
  <si>
    <t>2025-05-19 03:02:00,103872478.734267,-191751.266345301,1229.07324561403,21,25570.9456798246,235.51,-0.0121366762504907,7.68,5887</t>
  </si>
  <si>
    <t>2025-05-19 03:02:00,62374036.0719951,0,0,0,0,0,0,0,21102.25</t>
  </si>
  <si>
    <t>2025-05-19 03:03:00,600,,,,580,,,,,,,,,,,587.34</t>
  </si>
  <si>
    <t>2025-05-19 03:03:00,,510,,,500,,,,,,,,,,,513.73</t>
  </si>
  <si>
    <t>2025-05-19 03:03:00,5900,,5950,,5700,,6050,,,,,6050,5800,5950,,5884.25</t>
  </si>
  <si>
    <t>2025-05-19 03:03:00,21250,,,,19500,,,,,,,,,,,21087.5</t>
  </si>
  <si>
    <t>2025-05-19 03:03:00,2745705.66288194,0,0,0,0,0,0,0,587.34</t>
  </si>
  <si>
    <t>2025-05-19 03:03:00,-856939363.150065,0,0,0,0,0,0,0,513.73</t>
  </si>
  <si>
    <t>2025-05-19 03:03:00,112611847.518278,-262653.176024029,3795.51666666666,42,80737.7838333332,620.16,0.0183616679021011,17.1,5884.25</t>
  </si>
  <si>
    <t>2025-05-19 03:03:00,61471276.3162633,0,0,0,0,0,0,0,21087.5</t>
  </si>
  <si>
    <t>2025-05-19 03:04:00,600,,,,580,,,,,,,,,,,587.26</t>
  </si>
  <si>
    <t>2025-05-19 03:04:00,,510,,,500,,,,,,,,,,,513.54</t>
  </si>
  <si>
    <t>2025-05-19 03:04:00,5900,,5950,,5700,,6050,,,,,6050,5800,5950,,5883.25</t>
  </si>
  <si>
    <t>2025-05-19 03:04:00,21250,,,,19500,,,,,,,,,,,21080.25</t>
  </si>
  <si>
    <t>2025-05-19 03:04:00,27651970.5183987,0,0,0,0,0,0,0,587.26</t>
  </si>
  <si>
    <t>2025-05-19 03:04:00,-810898337.574516,0,0,0,0,0,0,0,513.54</t>
  </si>
  <si>
    <t>2025-05-19 03:04:00,111489594.861221,-240262.38588899,5187.59999999999,52,139830.592833333,1052.7,0.0498157905418236,27.41,5883.25</t>
  </si>
  <si>
    <t>2025-05-19 03:04:00,61029616.4381698,0,0,0,0,0,0,0,21080.25</t>
  </si>
  <si>
    <t>2025-05-19 03:05:00,600,,,,580,,,,,,,,,,,587.49</t>
  </si>
  <si>
    <t>2025-05-19 03:05:00,,510,,,500,,,,,,,,,,,513.82</t>
  </si>
  <si>
    <t>2025-05-19 03:05:00,5900,,5950,,5700,,6050,,,,,6050,5800,5950,,5885.75</t>
  </si>
  <si>
    <t>2025-05-19 03:05:00,21250,,,,19500,,,,,,,,,,,21092.25</t>
  </si>
  <si>
    <t>2025-05-19 03:05:00,148088197.471339,0,0,0,0,0,0,0,587.49</t>
  </si>
  <si>
    <t>2025-05-19 03:05:00,-831208190.357927,0,0,0,0,0,0,0,513.82</t>
  </si>
  <si>
    <t>2025-05-19 03:05:00,93657590.5097317,-143873.915624907,955.85,14,20507.6605,204.21,0.0149224977454626,7.88,5885.75</t>
  </si>
  <si>
    <t>2025-05-19 03:05:00,61779790.9485056,0,0,0,0,0,0,0,21092.25</t>
  </si>
  <si>
    <t>2025-05-19 03:06:00,600,,,,580,,,,,,,,,,,587.67</t>
  </si>
  <si>
    <t>2025-05-19 03:06:00,,510,,,500,,,,,,,,,,,513.97</t>
  </si>
  <si>
    <t>2025-05-19 03:06:00,5900,,5950,,5700,,6050,,,,,6050,5800,5950,,5887</t>
  </si>
  <si>
    <t>2025-05-19 03:06:00,21250,,,,19500,,,,,,,,,,,21097.75</t>
  </si>
  <si>
    <t>2025-05-19 03:06:00,270839803.209555,0,0,0,0,0,0,0,587.67</t>
  </si>
  <si>
    <t>2025-05-19 03:06:00,-779368658.569618,0,0,0,0,0,0,0,513.97</t>
  </si>
  <si>
    <t>2025-05-19 03:06:00,105305107.107991,-107753.581367735,2643.88333333333,17,43929.5898333331,152.58,-0.00184467984049127,8.18,5887</t>
  </si>
  <si>
    <t>2025-05-19 03:06:00,62119705.8752575,0,0,0,0,0,0,0,21097.75</t>
  </si>
  <si>
    <t>2025-05-19 03:07:00,600,,,,580,,,,,,,,,,,587.48</t>
  </si>
  <si>
    <t>2025-05-19 03:07:00,,510,,,500,,,,,,,,,,,513.7</t>
  </si>
  <si>
    <t>2025-05-19 03:07:00,5900,,5950,,5700,,6050,,,,,6050,5800,5950,,5885.5</t>
  </si>
  <si>
    <t>2025-05-19 03:07:00,21250,,,,19500,,,,,,,,,,,21089</t>
  </si>
  <si>
    <t>2025-05-19 03:07:00,137820988.01471,0,0,0,0,0,0,0,587.48</t>
  </si>
  <si>
    <t>2025-05-19 03:07:00,-853103511.574834,0,0,0,0,0,0,0,513.7</t>
  </si>
  <si>
    <t>2025-05-19 03:07:00,98551446.264905,-160706.444838218,1053.36666666667,21,9220.27333333333,86.52,-0.0389087932354129,5.41,5885.5</t>
  </si>
  <si>
    <t>2025-05-19 03:07:00,61588099.4742778,0,0,0,0,0,0,0,21089</t>
  </si>
  <si>
    <t>2025-05-19 03:08:00,,,,,580,,,,,,,,,,,587.18</t>
  </si>
  <si>
    <t>2025-05-19 03:08:00,,510,,,500,,,,,,,,,,,513.41</t>
  </si>
  <si>
    <t>2025-05-19 03:08:00,5900,,5950,,5700,,6050,,,,,6050,5800,5950,,5882.75</t>
  </si>
  <si>
    <t>2025-05-19 03:08:00,21250,,,,19500,,,,,,,,,,,21075</t>
  </si>
  <si>
    <t>2025-05-19 03:08:00,-60251302.520414,0,0,0,0,0,0,0,587.18</t>
  </si>
  <si>
    <t>2025-05-19 03:08:00,-847529163.054009,0,0,0,0,0,0,0,513.41</t>
  </si>
  <si>
    <t>2025-05-19 03:08:00,110880973.878522,-202063.629898298,10398.6666666667,82,213893.312,1431.67,0.163572909267506,62.52,5882.75</t>
  </si>
  <si>
    <t>2025-05-19 03:08:00,60718342.9647897,0,0,0,0,0,0,0,21075</t>
  </si>
  <si>
    <t>2025-05-19 03:09:00,,,,,580,,,,,,,,,,,587.13</t>
  </si>
  <si>
    <t>2025-05-19 03:09:00,,510,,,500,,,,,,,,,,,513.33</t>
  </si>
  <si>
    <t>2025-05-19 03:09:00,5900,,5950,,5700,,6050,,,,,6050,5800,5950,,5882</t>
  </si>
  <si>
    <t>2025-05-19 03:09:00,21250,,,,19500,,,,,,,,,,,21071.5</t>
  </si>
  <si>
    <t>2025-05-19 03:09:00,-119909161.877193,0,0,0,0,0,0,0,587.13</t>
  </si>
  <si>
    <t>2025-05-19 03:09:00,-871799853.334543,0,0,0,0,0,0,0,513.33</t>
  </si>
  <si>
    <t>2025-05-19 03:09:00,110087499.520762,-217133.602644681,1086.3,11,43545.4176666666,331.83,0.029120603517136,7.61,5882</t>
  </si>
  <si>
    <t>2025-05-19 03:09:00,60498523.6687999,0,0,0,0,0,0,0,21071.5</t>
  </si>
  <si>
    <t>2025-05-19 03:10:00,,,,,580,,,,,,,,,,,587.19</t>
  </si>
  <si>
    <t>2025-05-19 03:10:00,,510,,,500,,,,,,,,,,,513.4</t>
  </si>
  <si>
    <t>2025-05-19 03:10:00,5900,,5950,,5700,,6050,,,,,6050,5800,5950,,5882.75</t>
  </si>
  <si>
    <t>2025-05-19 03:10:00,21250,,,,19500,,,,,,,,,,,21075.5</t>
  </si>
  <si>
    <t>2025-05-19 03:10:00,-48969703.8179187,0,0,0,0,0,0,0,587.19</t>
  </si>
  <si>
    <t>2025-05-19 03:10:00,-850472942.412412,0,0,0,0,0,0,0,513.4</t>
  </si>
  <si>
    <t>2025-05-19 03:10:00,110882091.620761,-218217.352323641,4045.65151515151,55,112698.383727273,892.67,0.00652374534225667,23.53,5882.75</t>
  </si>
  <si>
    <t>2025-05-19 03:10:00,60752978.2129139,0,0,0,0,0,0,0,21075.5</t>
  </si>
  <si>
    <t>2025-05-19 03:11:00,,,,,580,,,,,,,,,,,587.11</t>
  </si>
  <si>
    <t>2025-05-19 03:11:00,,510,,,500,,,,,,,,,,,513.18</t>
  </si>
  <si>
    <t>2025-05-19 03:11:00,5900,,5950,,5700,,6050,,,,,6050,5800,5950,,5881.75</t>
  </si>
  <si>
    <t>2025-05-19 03:11:00,21250,,,,19500,,,,,,,,,,,21066</t>
  </si>
  <si>
    <t>2025-05-19 03:11:00,-145858424.651117,0,0,0,0,0,0,0,587.11</t>
  </si>
  <si>
    <t>2025-05-19 03:11:00,-921532879.881723,0,0,0,0,0,0,0,513.18</t>
  </si>
  <si>
    <t>2025-05-19 03:11:00,109779747.273723,-251712.050536483,982.46666666667,17,39771.2315000002,243.37,-0.0117723354577913,4.8,5881.75</t>
  </si>
  <si>
    <t>2025-05-19 03:11:00,60171818.0504132,0,0,0,0,0,0,0,21066</t>
  </si>
  <si>
    <t>2025-05-19 03:12:00,,,,,580,,,,,,,,,,,587.16</t>
  </si>
  <si>
    <t>2025-05-19 03:12:00,,510,,,500,,,,,,,,,,,513.27</t>
  </si>
  <si>
    <t>2025-05-19 03:12:00,5900,,5950,,5700,,6050,,,,,6050,5800,5950,,5882.25</t>
  </si>
  <si>
    <t>2025-05-19 03:12:00,21250,,,,19500,,,,,,,,,,,21070</t>
  </si>
  <si>
    <t>2025-05-19 03:12:00,-83957735.0415079,0,0,0,0,0,0,0,587.16</t>
  </si>
  <si>
    <t>2025-05-19 03:12:00,-890924627.357479,0,0,0,0,0,0,0,513.27</t>
  </si>
  <si>
    <t>2025-05-19 03:12:00,110431342.989484,-238611.769594693,437.2,5,12808.837,93.27,0.00504997201874209,2.51,5882.25</t>
  </si>
  <si>
    <t>2025-05-19 03:12:00,60422974.9433459,0,0,0,0,0,0,0,21070</t>
  </si>
  <si>
    <t>2025-05-19 03:13:00,,,,,580,,,,,,,,,,,587.07</t>
  </si>
  <si>
    <t>2025-05-19 03:13:00,,510,,,500,,,,,,,,,,,513.21</t>
  </si>
  <si>
    <t>2025-05-19 03:13:00,5900,,5950,,5700,,6050,,,,,6050,5800,5950,,5881.5</t>
  </si>
  <si>
    <t>2025-05-19 03:13:00,21250,,,,19500,,,,,,,,,,,21067.25</t>
  </si>
  <si>
    <t>2025-05-19 03:13:00,-198577565.430662,0,0,0,0,0,0,0,587.07</t>
  </si>
  <si>
    <t>2025-05-19 03:13:00,-911165360.939379,0,0,0,0,0,0,0,513.21</t>
  </si>
  <si>
    <t>2025-05-19 03:13:00,109321004.155453,-241978.723241075,4246.25000000001,38,75522.2035000003,430.45,0.0319397614488232,21.86,5881.5</t>
  </si>
  <si>
    <t>2025-05-19 03:13:00,60246330.6111671,0,0,0,0,0,0,0,21067.25</t>
  </si>
  <si>
    <t>2025-05-19 03:14:00,,,,,580,,,,,,,,,,,587.08</t>
  </si>
  <si>
    <t>2025-05-19 03:14:00,,510,,,500,,,,,,,,,,,513.2</t>
  </si>
  <si>
    <t>2025-05-19 03:14:00,5900,,5950,,5700,,6050,,,,,6050,5800,5950,,5881.75</t>
  </si>
  <si>
    <t>2025-05-19 03:14:00,21250,,,,19500,,,,,,,,,,,21066.75</t>
  </si>
  <si>
    <t>2025-05-19 03:14:00,-185533201.096884,0,0,0,0,0,0,0,587.08</t>
  </si>
  <si>
    <t>2025-05-19 03:14:00,-914725816.311513,0,0,0,0,0,0,0,513.2</t>
  </si>
  <si>
    <t>2025-05-19 03:14:00,109593293.260083,-242768.410663576,1180.03333333333,32,23823.2993333334,184.45,-0.040722242007949,6.38,5881.75</t>
  </si>
  <si>
    <t>2025-05-19 03:14:00,60228299.8597022,0,0,0,0,0,0,0,21066.75</t>
  </si>
  <si>
    <t>2025-05-19 03:15:00,,,,,580,,,,,,,,,,,587.2</t>
  </si>
  <si>
    <t>2025-05-19 03:15:00,,510,,,500,,,,,,,,,,,513.32</t>
  </si>
  <si>
    <t>2025-05-19 03:15:00,5900,,5950,,5700,,6050,,,,,6050,5800,5950,,5882.75</t>
  </si>
  <si>
    <t>2025-05-19 03:15:00,21250,,,,19500,,,,,,,,,,,21072</t>
  </si>
  <si>
    <t>2025-05-19 03:15:00,-38475574.5196694,0,0,0,0,0,0,0,587.2</t>
  </si>
  <si>
    <t>2025-05-19 03:15:00,-875192823.07436,0,0,0,0,0,0,0,513.32</t>
  </si>
  <si>
    <t>2025-05-19 03:15:00,110935010.015073,-212713.893669947,1126.2,18,9753.00600000002,82.14,-0.0236421454183135,3.5,5882.75</t>
  </si>
  <si>
    <t>2025-05-19 03:15:00,60561588.1275107,0,0,0,0,0,0,0,21072</t>
  </si>
  <si>
    <t>2025-05-19 03:16:00,,,,,580,,,,,,,,,,,587.2</t>
  </si>
  <si>
    <t>2025-05-19 03:16:00,,510,,,500,,,,,,,,,,,513.39</t>
  </si>
  <si>
    <t>2025-05-19 03:16:00,5900,,5950,,5700,,6050,,,,,6050,5800,5950,,5883</t>
  </si>
  <si>
    <t>2025-05-19 03:16:00,21250,,,,19500,,,,,,,,,,,21074.5</t>
  </si>
  <si>
    <t>2025-05-19 03:16:00,-38041739.14331,0,0,0,0,0,0,0,587.2</t>
  </si>
  <si>
    <t>2025-05-19 03:16:00,-853877765.08032,0,0,0,0,0,0,0,513.39</t>
  </si>
  <si>
    <t>2025-05-19 03:16:00,111240953.845646,-200630.763399679,1608.6,22,36772.5413333333,312.43,0.00494750237960501,9.12,5883</t>
  </si>
  <si>
    <t>2025-05-19 03:16:00,60716538.7772091,0,0,0,0,0,0,0,21074.5</t>
  </si>
  <si>
    <t>2025-05-19 03:17:00,,,,,580,,,,,,,,,,,587.23</t>
  </si>
  <si>
    <t>2025-05-19 03:17:00,,510,,,500,,,,,,,,,,,513.36</t>
  </si>
  <si>
    <t>2025-05-19 03:17:00,5900,,5950,,5700,,6050,,,,,6050,5800,5950,,5883</t>
  </si>
  <si>
    <t>2025-05-19 03:17:00,21250,,,,19500,,,,,,,,,,,21073</t>
  </si>
  <si>
    <t>2025-05-19 03:17:00,-4952166.97919407,0,0,0,0,0,0,0,587.23</t>
  </si>
  <si>
    <t>2025-05-19 03:17:00,-862853144.654045,0,0,0,0,0,0,0,513.36</t>
  </si>
  <si>
    <t>2025-05-19 03:17:00,111642919.02699,-200216.180358301,539.883333333334,8,9478.26083333336,64.2,-0.00332795981264109,2.89,5883</t>
  </si>
  <si>
    <t>2025-05-19 03:17:00,60630225.1460117,0,0,0,0,0,0,0,21073</t>
  </si>
  <si>
    <t>2025-05-19 03:18:00,,,,,580,,,,,,,,,,,587.11</t>
  </si>
  <si>
    <t>2025-05-19 03:18:00,,510,,,500,,,,,,,,,,,513.1</t>
  </si>
  <si>
    <t>2025-05-19 03:18:00,5900,,5950,,5700,,6050,,,,,6050,5800,5950,,5881.75</t>
  </si>
  <si>
    <t>2025-05-19 03:18:00,21250,,,,19500,,,,,,,,,,,21062.75</t>
  </si>
  <si>
    <t>2025-05-19 03:18:00,-146138191.957242,0,0,0,0,0,0,0,587.11</t>
  </si>
  <si>
    <t>2025-05-19 03:18:00,-951512676.718589,0,0,0,0,0,0,0,513.1</t>
  </si>
  <si>
    <t>2025-05-19 03:18:00,109606217.915373,-260884.639767052,2119.03333333334,36,11813.7733333334,110.6,-0.0872124341271379,7.91,5881.75</t>
  </si>
  <si>
    <t>2025-05-19 03:18:00,60003193.8547971,0,0,0,0,0,0,0,21062.75</t>
  </si>
  <si>
    <t>2025-05-19 03:19:00,600,,,,580,,,,,,,,,,,587.28</t>
  </si>
  <si>
    <t>2025-05-19 03:19:00,,510,,,500,,,,,,,,,,,513.38</t>
  </si>
  <si>
    <t>2025-05-19 03:19:00,5900,,5950,,5700,,6050,,,,,6050,5800,5950,,5883.75</t>
  </si>
  <si>
    <t>2025-05-19 03:19:00,21250,,,,19500,,,,,,,,,,,21074.25</t>
  </si>
  <si>
    <t>2025-05-19 03:19:00,47299621.1737764,0,0,0,0,0,0,0,587.28</t>
  </si>
  <si>
    <t>2025-05-19 03:19:00,-857220560.169531,0,0,0,0,0,0,0,513.38</t>
  </si>
  <si>
    <t>2025-05-19 03:19:00,112252539.083942,-102068.528394216,14018.2,95,504141.931,3147.14,0.368207682710412,81.5,5883.75</t>
  </si>
  <si>
    <t>2025-05-19 03:19:00,60724026.0665347,0,0,0,0,0,0,0,21074.25</t>
  </si>
  <si>
    <t>2025-05-19 03:20:00,,,,,580,,,,,,,,,,,587.1</t>
  </si>
  <si>
    <t>2025-05-19 03:20:00,,510,,,500,,,,,,,,,,,513.05</t>
  </si>
  <si>
    <t>2025-05-19 03:20:00,5900,,5950,,5700,,6050,,,,,6050,5800,5950,,5881.5</t>
  </si>
  <si>
    <t>2025-05-19 03:20:00,21250,,,,19500,,,,,,,,,,,21060.75</t>
  </si>
  <si>
    <t>2025-05-19 03:20:00,-158657069.228152,0,0,0,0,0,0,0,587.1</t>
  </si>
  <si>
    <t>2025-05-19 03:20:00,-944617501.749343,0,0,0,0,0,0,0,513.05</t>
  </si>
  <si>
    <t>2025-05-19 03:20:00,109028612.068862,-90391.4527423284,10638.5,86,538564.276999999,3613.17,0.311899982326045,67.02,5881.5</t>
  </si>
  <si>
    <t>2025-05-19 03:20:00,59878750.3467153,0,0,0,0,0,0,0,21060.75</t>
  </si>
  <si>
    <t>2025-05-19 03:21:00,,,,,580,,,,,,,,,,,587.09</t>
  </si>
  <si>
    <t>2025-05-19 03:21:00,,510,,,500,,,,,,,,,,,513.06</t>
  </si>
  <si>
    <t>2025-05-19 03:21:00,5900,,5950,,5700,,6050,,,,,6050,5800,5950,,5881.5</t>
  </si>
  <si>
    <t>2025-05-19 03:21:00,21250,,,,19500,,,,,,,,,,,21062.25</t>
  </si>
  <si>
    <t>2025-05-19 03:21:00,-171566393.09464,0,0,0,0,0,0,0,587.09</t>
  </si>
  <si>
    <t>2025-05-19 03:21:00,-940596916.467856,0,0,0,0,0,0,0,513.06</t>
  </si>
  <si>
    <t>2025-05-19 03:21:00,108826716.330986,-94714.4623563457,1142.08333333333,16,18912.1578333334,122.32,-0.0122148446683412,5.62,5881.5</t>
  </si>
  <si>
    <t>2025-05-19 03:21:00,59971807.8731226,0,0,0,0,0,0,0,21062.25</t>
  </si>
  <si>
    <t>2025-05-19 03:22:00,,,,,580,,,,,,,,,,,587.16</t>
  </si>
  <si>
    <t>2025-05-19 03:22:00,,510,,,500,,,,,,,,,,,513.13</t>
  </si>
  <si>
    <t>2025-05-19 03:22:00,5900,,5950,,5700,,6050,,,,,6050,5800,5950,,5882.25</t>
  </si>
  <si>
    <t>2025-05-19 03:22:00,21250,,,,19500,,,,,,,,,,,21064.75</t>
  </si>
  <si>
    <t>2025-05-19 03:22:00,-84630502.5476118,0,0,0,0,0,0,0,587.16</t>
  </si>
  <si>
    <t>2025-05-19 03:22:00,-940579272.377413,0,0,0,0,0,0,0,513.13</t>
  </si>
  <si>
    <t>2025-05-19 03:22:00,110305872.195665,-69658.1351462795,1996.08333333334,20,72504.0723333336,469.77,0.00425190961002949,9.82,5882.25</t>
  </si>
  <si>
    <t>2025-05-19 03:22:00,60136334.9947866,0,0,0,0,0,0,0,21064.75</t>
  </si>
  <si>
    <t>2025-05-19 03:23:00,600,,,,580,,,,,,,,,,,587.37</t>
  </si>
  <si>
    <t>2025-05-19 03:23:00,,510,,,500,,,,,,,,,,,513.41</t>
  </si>
  <si>
    <t>2025-05-19 03:23:00,5900,,5950,,5700,,6050,,,,,6050,5800,5950,,5884.5</t>
  </si>
  <si>
    <t>2025-05-19 03:23:00,21250,,,,19500,,,,,,,,,,,21075.75</t>
  </si>
  <si>
    <t>2025-05-19 03:23:00,32702406.5927812,0,0,0,0,0,0,0,587.37</t>
  </si>
  <si>
    <t>2025-05-19 03:23:00,-848714460.966558,0,0,0,0,0,0,0,513.41</t>
  </si>
  <si>
    <t>2025-05-19 03:23:00,113073221.175886,8017.9764058543,1612.83333333333,28,18825.2826666666,156.65,-0.0376323858699422,8.75,5884.5</t>
  </si>
  <si>
    <t>2025-05-19 03:23:00,60833605.4251899,0,0,0,0,0,0,0,21075.75</t>
  </si>
  <si>
    <t>2025-05-19 03:24:00,600,,,,580,,,,,,,,,,,587.29</t>
  </si>
  <si>
    <t>2025-05-19 03:24:00,,510,,,500,,,,,,,,,,,513.32</t>
  </si>
  <si>
    <t>2025-05-19 03:24:00,5900,,5950,,5700,,6050,,,,,6050,5800,5950,,5883.25</t>
  </si>
  <si>
    <t>2025-05-19 03:24:00,21250,,,,19500,,,,,,,,,,,21071.75</t>
  </si>
  <si>
    <t>2025-05-19 03:24:00,56813139.3702067,0,0,0,0,0,0,0,587.29</t>
  </si>
  <si>
    <t>2025-05-19 03:24:00,-875860279.55313,0,0,0,0,0,0,0,513.32</t>
  </si>
  <si>
    <t>2025-05-19 03:24:00,111240158.368919,-20203.2004492639,5863.96666666669,43,184005.446000001,1124.26,0.113354659474885,33.08,5883.25</t>
  </si>
  <si>
    <t>2025-05-19 03:24:00,60569864.2554445,0,0,0,0,0,0,0,21071.75</t>
  </si>
  <si>
    <t>2025-05-19 03:25:00,,,,,580,,,,,,,,,,,587.19</t>
  </si>
  <si>
    <t>2025-05-19 03:25:00,,510,,,500,,,,,,,,,,,513.22</t>
  </si>
  <si>
    <t>2025-05-19 03:25:00,5900,,5950,,5700,,6050,,,,,6050,5800,5950,,5882.25</t>
  </si>
  <si>
    <t>2025-05-19 03:25:00,21250,,,,19500,,,,,,,,,,,21067.75</t>
  </si>
  <si>
    <t>2025-05-19 03:25:00,-49508165.7463062,0,0,0,0,0,0,0,587.19</t>
  </si>
  <si>
    <t>2025-05-19 03:25:00,-908508687.372388,0,0,0,0,0,0,0,513.22</t>
  </si>
  <si>
    <t>2025-05-19 03:25:00,109747188.19179,-48825.4444902975,2060.53333333333,22,87727.573333333,620.04,0.0277914418098011,12.53,5882.25</t>
  </si>
  <si>
    <t>2025-05-19 03:25:00,60316472.1557549,0,0,0,0,0,0,0,21067.75</t>
  </si>
  <si>
    <t>2025-05-19 03:26:00,,,,,580,,,,,,,,,,,587.05</t>
  </si>
  <si>
    <t>2025-05-19 03:26:00,,510,,,500,,,,,,,,,,,513.01</t>
  </si>
  <si>
    <t>2025-05-19 03:26:00,5900,,5950,,5700,,6050,,,,,6050,5800,5950,,5881.25</t>
  </si>
  <si>
    <t>2025-05-19 03:26:00,21250,,,,19500,,,,,,,,,,,21059</t>
  </si>
  <si>
    <t>2025-05-19 03:26:00,-226686582.551491,0,0,0,0,0,0,0,587.05</t>
  </si>
  <si>
    <t>2025-05-19 03:26:00,-961250570.695156,0,0,0,0,0,0,0,513.01</t>
  </si>
  <si>
    <t>2025-05-19 03:26:00,108532198.952882,-76717.9021552866,1341.1,16,20469.915,147.63,-0.0111892383276564,6.22,5881.25</t>
  </si>
  <si>
    <t>2025-05-19 03:26:00,59777798.5820513,0,0,0,0,0,0,0,21059</t>
  </si>
  <si>
    <t>2025-05-19 03:27:00,,,,,580,,,,,,,,,,,586.85</t>
  </si>
  <si>
    <t>2025-05-19 03:27:00,,510,,,500,,,,,,,,,,,512.81</t>
  </si>
  <si>
    <t>2025-05-19 03:27:00,5900,,5950,,5700,,6050,,,,,6050,5800,5950,,5879.25</t>
  </si>
  <si>
    <t>2025-05-19 03:27:00,21250,,,,19500,,,,,,,,,,,21051.25</t>
  </si>
  <si>
    <t>2025-05-19 03:27:00,-601341136.839638,0,0,0,0,0,0,0,586.85</t>
  </si>
  <si>
    <t>2025-05-19 03:27:00,-1063533802.50474,0,0,0,0,0,0,0,512.81</t>
  </si>
  <si>
    <t>2025-05-19 03:27:00,107826637.350902,-116802.378664019,4779.98333333334,50,179418.2595,1289.93,0.109701297048675,31.69,5879.25</t>
  </si>
  <si>
    <t>2025-05-19 03:27:00,59276692.8502123,0,0,0,0,0,0,0,21051.25</t>
  </si>
  <si>
    <t>2025-05-19 03:28:00,,587,,,580,,,,,,,,,,,586.8</t>
  </si>
  <si>
    <t>2025-05-19 03:28:00,,510,,,500,,,,,,,,,,,512.72</t>
  </si>
  <si>
    <t>2025-05-19 03:28:00,5900,,5950,,5700,,6050,,,,,6050,5800,5950,,5879</t>
  </si>
  <si>
    <t>2025-05-19 03:28:00,21250,,,,19500,,,,,,,,,,,21048.5</t>
  </si>
  <si>
    <t>2025-05-19 03:28:00,-737274739.194848,0,0,0,0,0,0,0,586.8</t>
  </si>
  <si>
    <t>2025-05-19 03:28:00,-1131958034.54068,0,0,0,0,0,0,0,512.72</t>
  </si>
  <si>
    <t>2025-05-19 03:28:00,107504462.404423,-109902.395189256,5815.06666666666,48,115125.164833333,713.81,0.0677498290843043,32.75,5879</t>
  </si>
  <si>
    <t>2025-05-19 03:28:00,59115052.4251149,0,0,0,0,0,0,0,21048.5</t>
  </si>
  <si>
    <t>2025-05-19 03:29:00,,587,,,580,,,,,,,,,,,586.76</t>
  </si>
  <si>
    <t>2025-05-19 03:29:00,,510,,,500,,,,,,,,,,,512.66</t>
  </si>
  <si>
    <t>2025-05-19 03:29:00,5900,,5950,,5700,,6050,,,,,6050,5800,5950,,5878.5</t>
  </si>
  <si>
    <t>2025-05-19 03:29:00,21250,,,,19500,,,,,,,,,,,21045.25</t>
  </si>
  <si>
    <t>2025-05-19 03:29:00,-873972816.674378,0,0,0,0,0,0,0,586.76</t>
  </si>
  <si>
    <t>2025-05-19 03:29:00,-973606624.879734,0,0,0,0,0,0,0,512.66</t>
  </si>
  <si>
    <t>2025-05-19 03:29:00,107002322.891779,-79984.4839824309,6819.00476190476,119,139492.334023809,708.01,-0.183244067629118,30.7,5878.5</t>
  </si>
  <si>
    <t>2025-05-19 03:29:00,58910953.0794012,0,0,0,0,0,0,0,21045.25</t>
  </si>
  <si>
    <t>2025-05-19 03:30:00,,,,,580,,,,,,,,,,,586.65</t>
  </si>
  <si>
    <t>2025-05-19 03:30:00,,510,,,500,,,,,,,,,,,512.52</t>
  </si>
  <si>
    <t>2025-05-19 03:30:00,5900,,5950,,5700,,6050,,,,,6050,5800,5950,,5877</t>
  </si>
  <si>
    <t>2025-05-19 03:30:00,21250,,,,19500,,,,,,,,,,,21038.75</t>
  </si>
  <si>
    <t>2025-05-19 03:30:00,-131342909.509442,0,0,0,0,0,0,0,586.65</t>
  </si>
  <si>
    <t>2025-05-19 03:30:00,-1022987779.7147,0,0,0,0,0,0,0,512.52</t>
  </si>
  <si>
    <t>2025-05-19 03:30:00,105073149.448765,-217109.872340723,8866.01666666672,142,108868.745166667,891.64,-0.226129572803331,46.37,5877</t>
  </si>
  <si>
    <t>2025-05-19 03:30:00,58487605.3954033,0,0,0,0,0,0,0,21038.75</t>
  </si>
  <si>
    <t>2025-05-19 03:31:00,,,,,580,,,,,,,,,,,586.46</t>
  </si>
  <si>
    <t>2025-05-19 03:31:00,,510,,,500,,,,,,,,,,,512.31</t>
  </si>
  <si>
    <t>2025-05-19 03:31:00,5900,,5950,,5700,,6050,,,,,6050,5800,5950,,5875.25</t>
  </si>
  <si>
    <t>2025-05-19 03:31:00,21250,,,,19500,,,,,,,,,,,21030</t>
  </si>
  <si>
    <t>2025-05-19 03:31:00,-218629312.018962,0,0,0,0,0,0,0,586.46</t>
  </si>
  <si>
    <t>2025-05-19 03:31:00,-976973642.134681,0,0,0,0,0,0,0,512.31</t>
  </si>
  <si>
    <t>2025-05-19 03:31:00,102411384.355681,-278960.517334429,4816.55,40,119041.6205,633.88,0.0300316327797095,21.9,5875.25</t>
  </si>
  <si>
    <t>2025-05-19 03:31:00,57917000.2058772,0,0,0,0,0,0,0,21030</t>
  </si>
  <si>
    <t>2025-05-19 03:32:00,,,,,580,,,,,,,,,,,586.44</t>
  </si>
  <si>
    <t>2025-05-19 03:32:00,,510,,,500,,,,,,,,,,,512.26</t>
  </si>
  <si>
    <t>2025-05-19 03:32:00,5900,,5950,,5700,,6050,,,,,6050,5800,5950,,5875</t>
  </si>
  <si>
    <t>2025-05-19 03:32:00,21250,,,,19500,,,,,,,,,,,21028.5</t>
  </si>
  <si>
    <t>2025-05-19 03:32:00,-238054150.614177,0,0,0,0,0,0,0,586.44</t>
  </si>
  <si>
    <t>2025-05-19 03:32:00,-995959762.915126,0,0,0,0,0,0,0,512.26</t>
  </si>
  <si>
    <t>2025-05-19 03:32:00,102228536.373781,-253046.537631521,7089.18255813954,52,283950.497930233,1539.63,0.110409417646006,33.97,5875</t>
  </si>
  <si>
    <t>2025-05-19 03:32:00,57823920.7531825,0,0,0,0,0,0,0,21028.5</t>
  </si>
  <si>
    <t>2025-05-19 03:33:00,,,,,580,,,,,,,,,,,586.6</t>
  </si>
  <si>
    <t>2025-05-19 03:33:00,,510,,,500,,,,,,,,,,,512.47</t>
  </si>
  <si>
    <t>2025-05-19 03:33:00,5900,,5950,,5700,,6050,,,,,6050,5800,5950,,5877</t>
  </si>
  <si>
    <t>2025-05-19 03:33:00,21250,,,,19500,,,,,,,,,,,21037</t>
  </si>
  <si>
    <t>2025-05-19 03:33:00,-177919779.967873,0,0,0,0,0,0,0,586.6</t>
  </si>
  <si>
    <t>2025-05-19 03:33:00,-1042684271.0153,0,0,0,0,0,0,0,512.47</t>
  </si>
  <si>
    <t>2025-05-19 03:33:00,105437816.269028,-148816.277976722,5341.87575757576,60,235160.334060606,1617.79,0.0755876354523659,31.72,5877</t>
  </si>
  <si>
    <t>2025-05-19 03:33:00,58386870.7422148,0,0,0,0,0,0,0,21037</t>
  </si>
  <si>
    <t>2025-05-19 03:34:00,,,,,580,,,,,,,,,,,586.63</t>
  </si>
  <si>
    <t>2025-05-19 03:34:00,,510,,,500,,,,,,,,,,,512.56</t>
  </si>
  <si>
    <t>2025-05-19 03:34:00,5900,,5950,,5700,,6050,,,,,6050,5800,5950,,5877.25</t>
  </si>
  <si>
    <t>2025-05-19 03:34:00,21250,,,,19500,,,,,,,,,,,21040.25</t>
  </si>
  <si>
    <t>2025-05-19 03:34:00,-149932749.905598,0,0,0,0,0,0,0,586.63</t>
  </si>
  <si>
    <t>2025-05-19 03:34:00,-1008641152.71703,0,0,0,0,0,0,0,512.56</t>
  </si>
  <si>
    <t>2025-05-19 03:34:00,105376561.441368,-129028.304990483,4524.03181818182,56,159729.946378788,1269.98,0.0574324091881511,30.18,5877.25</t>
  </si>
  <si>
    <t>2025-05-19 03:34:00,58592800.2557407,0,0,0,0,0,0,0,21040.25</t>
  </si>
  <si>
    <t>2025-05-19 03:35:00,,,,,580,,,,,,,,,,,586.61</t>
  </si>
  <si>
    <t>2025-05-19 03:35:00,,510,,,500,,,,,,,,,,,512.49</t>
  </si>
  <si>
    <t>2025-05-19 03:35:00,5900,,5950,,5700,,6050,,,,,6050,5800,5950,,5877</t>
  </si>
  <si>
    <t>2025-05-19 03:35:00,21250,,,,19500,,,,,,,,,,,21037.75</t>
  </si>
  <si>
    <t>2025-05-19 03:35:00,-169224456.28803,0,0,0,0,0,0,0,586.61</t>
  </si>
  <si>
    <t>2025-05-19 03:35:00,-1034746268.8564,0,0,0,0,0,0,0,512.49</t>
  </si>
  <si>
    <t>2025-05-19 03:35:00,105211047.824287,-135059.251105481,1668.875,16,42686.93675,209.53,0.00176523504407637,6.43,5877</t>
  </si>
  <si>
    <t>2025-05-19 03:35:00,58442781.9601898,0,0,0,0,0,0,0,21037.75</t>
  </si>
  <si>
    <t>2025-05-19 03:36:00,,,,,580,,,,,,,,,,,586.47</t>
  </si>
  <si>
    <t>2025-05-19 03:36:00,,510,,,500,,,,,,,,,,,512.43</t>
  </si>
  <si>
    <t>2025-05-19 03:36:00,5900,,5950,,5700,,6050,,,,,6050,5800,5950,,5875.5</t>
  </si>
  <si>
    <t>2025-05-19 03:36:00,21250,,,,19500,,,,,,,,,,,21035</t>
  </si>
  <si>
    <t>2025-05-19 03:36:00,-209744178.3887,0,0,0,0,0,0,0,586.47</t>
  </si>
  <si>
    <t>2025-05-19 03:36:00,-1058818446.89245,0,0,0,0,0,0,0,512.43</t>
  </si>
  <si>
    <t>2025-05-19 03:36:00,102807962.275505,-205985.684976749,3925.75,36,64402.5944999999,306.05,-0.0258674057327443,13.85,5875.5</t>
  </si>
  <si>
    <t>2025-05-19 03:36:00,58246838.2885744,0,0,0,0,0,0,0,21035</t>
  </si>
  <si>
    <t>2025-05-19 03:37:00,,,,,580,,,,,,,,,,,586.45</t>
  </si>
  <si>
    <t>2025-05-19 03:37:00,,510,,,500,,,,,,,,,,,512.44</t>
  </si>
  <si>
    <t>2025-05-19 03:37:00,5900,,5950,,5700,,6050,,,,,6050,5800,5950,,5875.5</t>
  </si>
  <si>
    <t>2025-05-19 03:37:00,21250,,,,19500,,,,,,,,,,,21035.5</t>
  </si>
  <si>
    <t>2025-05-19 03:37:00,-229039510.731596,0,0,0,0,0,0,0,586.45</t>
  </si>
  <si>
    <t>2025-05-19 03:37:00,-1054844080.52604,0,0,0,0,0,0,0,512.44</t>
  </si>
  <si>
    <t>2025-05-19 03:37:00,103000354.766765,-212644.211893703,2694.76666666667,29,48477.3683333333,237.61,-0.0154385512065191,10.97,5875.5</t>
  </si>
  <si>
    <t>2025-05-19 03:37:00,58283204.9120062,0,0,0,0,0,0,0,21035.5</t>
  </si>
  <si>
    <t>2025-05-19 03:39:00,,,,,580,,,,,,,,,,,586.56</t>
  </si>
  <si>
    <t>2025-05-19 03:39:00,,510,,,500,,,,,,,,,,,512.57</t>
  </si>
  <si>
    <t>2025-05-19 03:39:00,5900,,5950,,5700,,6050,,,,,6050,5800,5950,,5876.5</t>
  </si>
  <si>
    <t>2025-05-19 03:39:00,21250,,,,19500,,,,,,,,,,,21041</t>
  </si>
  <si>
    <t>2025-05-19 03:39:00,-126384782.696887,0,0,0,0,0,0,0,586.56</t>
  </si>
  <si>
    <t>2025-05-19 03:39:00,-1005219047.09974,0,0,0,0,0,0,0,512.57</t>
  </si>
  <si>
    <t>2025-05-19 03:39:00,104310860.48899,-182415.035687258,1033.91666666667,17,23108.8805,139.11,-0.0186060527666905,5.12,5876.5</t>
  </si>
  <si>
    <t>2025-05-19 03:39:00,58629618.154189,0,0,0,0,0,0,0,21041</t>
  </si>
  <si>
    <t>2025-05-19 03:40:00,,,,,580,,,,,,,,,,,586.59</t>
  </si>
  <si>
    <t>2025-05-19 03:40:00,,510,,,500,,,,,,,,,,,512.6</t>
  </si>
  <si>
    <t>2025-05-19 03:40:00,5900,,5950,,5700,,6050,,,,,6050,5800,5950,,5876.75</t>
  </si>
  <si>
    <t>2025-05-19 03:40:00,21250,,,,19500,,,,,,,,,,,21042.25</t>
  </si>
  <si>
    <t>2025-05-19 03:40:00,-188539479.291835,0,0,0,0,0,0,0,586.59</t>
  </si>
  <si>
    <t>2025-05-19 03:40:00,-994578930.36314,0,0,0,0,0,0,0,512.6</t>
  </si>
  <si>
    <t>2025-05-19 03:40:00,104608450.322451,-168571.492270708,2671.73333333334,14,93397.6170000004,450.59,0.0350325957496982,10.16,5876.75</t>
  </si>
  <si>
    <t>2025-05-19 03:40:00,58718219.5402605,0,0,0,0,0,0,0,21042.25</t>
  </si>
  <si>
    <t>2025-05-19 03:41:00,,,,,580,,,,,,,,,,,586.54</t>
  </si>
  <si>
    <t>2025-05-19 03:41:00,,510,,,500,,,,,,,,,,,512.47</t>
  </si>
  <si>
    <t>2025-05-19 03:41:00,5900,,5950,,5700,,6050,,,,,6050,5800,5950,,5876.25</t>
  </si>
  <si>
    <t>2025-05-19 03:41:00,21250,,,,19500,,,,,,,,,,,21037.5</t>
  </si>
  <si>
    <t>2025-05-19 03:41:00,-144978813.290145,0,0,0,0,0,0,0,586.54</t>
  </si>
  <si>
    <t>2025-05-19 03:41:00,-1043003898.10655,0,0,0,0,0,0,0,512.47</t>
  </si>
  <si>
    <t>2025-05-19 03:41:00,104070190.530865,-190795.384622873,1287.9,14,22584.4023333333,142.67,-0.00434535082678311,7.03,5876.25</t>
  </si>
  <si>
    <t>2025-05-19 03:41:00,58425949.6212301,0,0,0,0,0,0,0,21037.5</t>
  </si>
  <si>
    <t>2025-05-19 03:42:00,,,,,580,,,,,,,,,,,586.49</t>
  </si>
  <si>
    <t>2025-05-19 03:42:00,,510,,,500,,,,,,,,,,,512.38</t>
  </si>
  <si>
    <t>2025-05-19 03:42:00,5900,,5950,,5700,,6050,,,,,6050,5800,5950,,5875</t>
  </si>
  <si>
    <t>2025-05-19 03:42:00,21250,,,,19500,,,,,,,,,,,21033.75</t>
  </si>
  <si>
    <t>2025-05-19 03:42:00,-190589426.730129,0,0,0,0,0,0,0,586.49</t>
  </si>
  <si>
    <t>2025-05-19 03:42:00,-1081057382.06486,0,0,0,0,0,0,0,512.38</t>
  </si>
  <si>
    <t>2025-05-19 03:42:00,101946667.130312,-208755.694725612,4518.13333333334,34,206576.752666667,1150.89,0.104463481240192,26.06,5875</t>
  </si>
  <si>
    <t>2025-05-19 03:42:00,58181244.332309,0,0,0,0,0,0,0,21033.75</t>
  </si>
  <si>
    <t>2025-05-19 03:43:00,,,,,580,,,,,,,,,,,586.25</t>
  </si>
  <si>
    <t>2025-05-19 03:43:00,,510,,,500,,,,,,,,,,,512.19</t>
  </si>
  <si>
    <t>2025-05-19 03:43:00,5900,,5950,,5700,,6050,,,,,6050,5800,5950,,5873</t>
  </si>
  <si>
    <t>2025-05-19 03:43:00,21250,,,,19500,,,,,,,,,,,21026</t>
  </si>
  <si>
    <t>2025-05-19 03:43:00,-445867615.375436,0,0,0,0,0,0,0,586.25</t>
  </si>
  <si>
    <t>2025-05-19 03:43:00,-1025847553.28107,0,0,0,0,0,0,0,512.19</t>
  </si>
  <si>
    <t>2025-05-19 03:43:00,99928397.0087053,-262178.412668258,7799.63333333332,54,227055.561499999,855.48,0.0442620870249523,28.29,5873</t>
  </si>
  <si>
    <t>2025-05-19 03:43:00,57669265.7825419,0,0,0,0,0,0,0,21026</t>
  </si>
  <si>
    <t>2025-05-19 03:44:00,,,,,580,,,,,,,,,,,586.29</t>
  </si>
  <si>
    <t>2025-05-19 03:44:00,,510,,,500,,,,,,,,,,,512.21</t>
  </si>
  <si>
    <t>2025-05-19 03:44:00,5900,,5950,,5700,,6050,,,,,6050,5800,5950,,5873.5</t>
  </si>
  <si>
    <t>2025-05-19 03:44:00,21250,,,,19500,,,,,,,,,,,21025.25</t>
  </si>
  <si>
    <t>2025-05-19 03:44:00,-399613958.86216,0,0,0,0,0,0,0,586.29</t>
  </si>
  <si>
    <t>2025-05-19 03:44:00,-1017637155.68319,0,0,0,0,0,0,0,512.21</t>
  </si>
  <si>
    <t>2025-05-19 03:44:00,100783173.288888,-158642.4341834,18668.4361111112,117,983801.977361114,4457.1,0.325995275374728,82.32,5873.5</t>
  </si>
  <si>
    <t>2025-05-19 03:44:00,57636302.5944125,0,0,0,0,0,0,0,21025.25</t>
  </si>
  <si>
    <t>2025-05-19 03:45:00,,,,,580,,,,,,,,,,,586.47</t>
  </si>
  <si>
    <t>2025-05-19 03:45:00,,510,,,500,,,,,,,,,,,512.43</t>
  </si>
  <si>
    <t>2025-05-19 03:45:00,5900,,5950,,5700,,6050,,,,,6050,5800,5950,,5875.5</t>
  </si>
  <si>
    <t>2025-05-19 03:45:00,21250,,,,19500,,,,,,,,,,,21035.75</t>
  </si>
  <si>
    <t>2025-05-19 03:45:00,-210560471.82847,0,0,0,0,0,0,0,586.47</t>
  </si>
  <si>
    <t>2025-05-19 03:45:00,-1059329356.18398,0,0,0,0,0,0,0,512.43</t>
  </si>
  <si>
    <t>2025-05-19 03:45:00,102840118.438045,-61325.7969436297,2387,22,70683.243,357.26,0.0198058804817356,8.72,5875.5</t>
  </si>
  <si>
    <t>2025-05-19 03:45:00,58319231.5210446,0,0,0,0,0,0,0,21035.75</t>
  </si>
  <si>
    <t>2025-05-19 03:46:00,,,,,580,,,,,,,,,,,586.52</t>
  </si>
  <si>
    <t>2025-05-19 03:46:00,,510,,,500,,,,,,,,,,,512.43</t>
  </si>
  <si>
    <t>2025-05-19 03:46:00,5900,,5950,,5700,,6050,,,,,6050,5800,5950,,5875.75</t>
  </si>
  <si>
    <t>2025-05-19 03:46:00,21250,,,,19500,,,,,,,,,,,21037</t>
  </si>
  <si>
    <t>2025-05-19 03:46:00,-166304176.030596,0,0,0,0,0,0,0,586.52</t>
  </si>
  <si>
    <t>2025-05-19 03:46:00,-1055876771.83114,0,0,0,0,0,0,0,512.43</t>
  </si>
  <si>
    <t>2025-05-19 03:46:00,102743887.70014,12533.6041962072,11971.1833333334,102,655555.791833336,3869.1,0.25495276460719,69.13,5875.75</t>
  </si>
  <si>
    <t>2025-05-19 03:46:00,58406366.78668,0,0,0,0,0,0,0,21037</t>
  </si>
  <si>
    <t>2025-05-19 03:47:00,,587,,,580,,,,,,,,,,,586.71</t>
  </si>
  <si>
    <t>2025-05-19 03:47:00,,510,,,500,,,,,,,,,,,512.68</t>
  </si>
  <si>
    <t>2025-05-19 03:47:00,5900,,5950,,5700,,6050,,,,,6050,5800,5950,,5877.75</t>
  </si>
  <si>
    <t>2025-05-19 03:47:00,21250,,,,19500,,,,,,,,,,,21045.25</t>
  </si>
  <si>
    <t>2025-05-19 03:47:00,-1122811994.59972,0,0,0,0,0,0,0,586.71</t>
  </si>
  <si>
    <t>2025-05-19 03:47:00,-1176108410.82579,0,0,0,0,0,0,0,512.68</t>
  </si>
  <si>
    <t>2025-05-19 03:47:00,105884189.959908,97692.5969815817,4483.46666666669,55,181221.246000001,1112.78,0.00936973763836883,24.72,5877.75</t>
  </si>
  <si>
    <t>2025-05-19 03:47:00,58944293.0189179,0,0,0,0,0,0,0,21045.25</t>
  </si>
  <si>
    <t>2025-05-19 03:48:00,,587,,,580,,,,,,,,,,,586.7</t>
  </si>
  <si>
    <t>2025-05-19 03:48:00,,510,,,500,,,,,,,,,,,512.69</t>
  </si>
  <si>
    <t>2025-05-19 03:48:00,5900,,5950,,5700,,6050,,,,,6050,5800,5950,,5877.75</t>
  </si>
  <si>
    <t>2025-05-19 03:48:00,21250,,,,19500,,,,,,,,,,,21045.25</t>
  </si>
  <si>
    <t>2025-05-19 03:48:00,-1193390212.47322,0,0,0,0,0,0,0,586.7</t>
  </si>
  <si>
    <t>2025-05-19 03:48:00,-1163893058.71032,0,0,0,0,0,0,0,512.69</t>
  </si>
  <si>
    <t>2025-05-19 03:48:00,105614683.860645,93292.1925764797,3836.25000000002,51,142439.182166668,869.7,-0.0168272020440524,19.65,5877.75</t>
  </si>
  <si>
    <t>2025-05-19 03:48:00,58945660.1695583,0,0,0,0,0,0,0,21045.25</t>
  </si>
  <si>
    <t>2025-05-19 03:49:00,,587,,,580,,,,,,,,,,,586.7</t>
  </si>
  <si>
    <t>2025-05-19 03:49:00,,510,,,500,,,,,,,,,,,512.68</t>
  </si>
  <si>
    <t>2025-05-19 03:49:00,5900,,5950,,5700,,6050,,,,,6050,5800,5950,,5877.5</t>
  </si>
  <si>
    <t>2025-05-19 03:49:00,21250,,,,19500,,,,,,,,,,,21046.25</t>
  </si>
  <si>
    <t>2025-05-19 03:49:00,-1189408257.04239,0,0,0,0,0,0,0,586.7</t>
  </si>
  <si>
    <t>2025-05-19 03:49:00,-1176211741.44398,0,0,0,0,0,0,0,512.68</t>
  </si>
  <si>
    <t>2025-05-19 03:49:00,105271751.430512,91594.5536283421,2677.3,21,89721.9666666665,528.1,0.0450784821066372,14.88,5877.5</t>
  </si>
  <si>
    <t>2025-05-19 03:49:00,59006101.3965436,0,0,0,0,0,0,0,21046.25</t>
  </si>
  <si>
    <t>2025-05-19 03:50:00,,,,,580,,,,,,,,,,,586.69</t>
  </si>
  <si>
    <t>2025-05-19 03:50:00,,510,,,500,,,,,,,,,,,512.66</t>
  </si>
  <si>
    <t>2025-05-19 03:50:00,5900,,5950,,5700,,6050,,,,,6050,5800,5950,,5877.75</t>
  </si>
  <si>
    <t>2025-05-19 03:50:00,21250,,,,19500,,,,,,,,,,,21044.75</t>
  </si>
  <si>
    <t>2025-05-19 03:50:00,-97978370.9527561,0,0,0,0,0,0,0,586.69</t>
  </si>
  <si>
    <t>2025-05-19 03:50:00,-974979180.482156,0,0,0,0,0,0,0,512.66</t>
  </si>
  <si>
    <t>2025-05-19 03:50:00,105547740.158378,113661.864252875,1342.78333333333,13,34762.2388333333,221.42,0.00983440284903227,7.18,5877.75</t>
  </si>
  <si>
    <t>2025-05-19 03:50:00,58927688.1580569,0,0,0,0,0,0,0,21044.75</t>
  </si>
  <si>
    <t>2025-05-19 03:51:00,,,,,580,,,,,,,,,,,586.69</t>
  </si>
  <si>
    <t>2025-05-19 03:51:00,,510,,,500,,,,,,,,,,,512.75</t>
  </si>
  <si>
    <t>2025-05-19 03:51:00,5900,,5950,,5700,,6050,,,,,6050,5800,5950,,5877.5</t>
  </si>
  <si>
    <t>2025-05-19 03:51:00,21250,,,,19500,,,,,,,,,,,21048.5</t>
  </si>
  <si>
    <t>2025-05-19 03:51:00,-98319552.0832071,0,0,0,0,0,0,0,586.69</t>
  </si>
  <si>
    <t>2025-05-19 03:51:00,-1107975402.94101,0,0,0,0,0,0,0,512.75</t>
  </si>
  <si>
    <t>2025-05-19 03:51:00,105164667.935387,99737.6593361681,1886.66666666667,20,59449.576,330.99,0.0172258263816905,9.67,5877.5</t>
  </si>
  <si>
    <t>2025-05-19 03:51:00,59150183.8449413,0,0,0,0,0,0,0,21048.5</t>
  </si>
  <si>
    <t>2025-05-19 03:52:00,,587,,,580,,,,,,,,,,,586.77</t>
  </si>
  <si>
    <t>2025-05-19 03:52:00,,510,,,500,,,,,,,,,,,512.82</t>
  </si>
  <si>
    <t>2025-05-19 03:52:00,5900,,5950,,5700,,6050,,,,,6050,5800,5950,,5878.5</t>
  </si>
  <si>
    <t>2025-05-19 03:52:00,21250,,,,19500,,,,,,,,,,,21051.75</t>
  </si>
  <si>
    <t>2025-05-19 03:52:00,-838261810.822853,0,0,0,0,0,0,0,586.77</t>
  </si>
  <si>
    <t>2025-05-19 03:52:00,-1058427712.96916,0,0,0,0,0,0,0,512.82</t>
  </si>
  <si>
    <t>2025-05-19 03:52:00,106504268.472079,166582.312254602,1575.21666666666,16,63253.8184999999,408.46,0.0270652785270648,8.86,5878.5</t>
  </si>
  <si>
    <t>2025-05-19 03:52:00,59364191.9117545,0,0,0,0,0,0,0,21051.75</t>
  </si>
  <si>
    <t>2025-05-19 03:53:00,,587,,,580,,,,,,,,,,,586.74</t>
  </si>
  <si>
    <t>2025-05-19 03:53:00,,510,,,500,,,,,,,,,,,512.74</t>
  </si>
  <si>
    <t>2025-05-19 03:53:00,5900,,5950,,5700,,6050,,,,,6050,5800,5950,,5878</t>
  </si>
  <si>
    <t>2025-05-19 03:53:00,21250,,,,19500,,,,,,,,,,,21048.25</t>
  </si>
  <si>
    <t>2025-05-19 03:53:00,-958782821.734218,0,0,0,0,0,0,0,586.74</t>
  </si>
  <si>
    <t>2025-05-19 03:53:00,-1116103529.91172,0,0,0,0,0,0,0,512.74</t>
  </si>
  <si>
    <t>2025-05-19 03:53:00,105519824.757996,152031.135483405,2567.95000000001,27,132168.947166667,827.44,0.0591062838887108,14.47,5878</t>
  </si>
  <si>
    <t>2025-05-19 03:53:00,59155293.8706215,0,0,0,0,0,0,0,21048.25</t>
  </si>
  <si>
    <t>2025-05-19 03:54:00,,587,,,580,,,,,,,,,,,586.75</t>
  </si>
  <si>
    <t>2025-05-19 03:54:00,,510,,,500,,,,,,,,,,,512.78</t>
  </si>
  <si>
    <t>2025-05-19 03:54:00,5900,,5950,,5700,,6050,,,,,6050,5800,5950,,5878</t>
  </si>
  <si>
    <t>2025-05-19 03:54:00,21250,,,,19500,,,,,,,,,,,21050</t>
  </si>
  <si>
    <t>2025-05-19 03:54:00,-916938571.884128,0,0,0,0,0,0,0,586.75</t>
  </si>
  <si>
    <t>2025-05-19 03:54:00,-1084934892.46146,0,0,0,0,0,0,0,512.78</t>
  </si>
  <si>
    <t>2025-05-19 03:54:00,105618525.209511,180737.061308082,1209.60303030303,13,20581.6459090908,111.85,-0.00222906814901026,4.61,5878</t>
  </si>
  <si>
    <t>2025-05-19 03:54:00,59259733.4516006,0,0,0,0,0,0,0,21050</t>
  </si>
  <si>
    <t>2025-05-19 03:55:00,,587,,,580,,,,,,,,,,,586.81</t>
  </si>
  <si>
    <t>2025-05-19 03:55:00,,510,,,500,,,,,,,,,,,512.81</t>
  </si>
  <si>
    <t>2025-05-19 03:55:00,5900,,5950,,5700,,6050,,,,,6050,5800,5950,,5878.75</t>
  </si>
  <si>
    <t>2025-05-19 03:55:00,21250,,,,19500,,,,,,,,,,,21051</t>
  </si>
  <si>
    <t>2025-05-19 03:55:00,-709391286.765535,0,0,0,0,0,0,0,586.81</t>
  </si>
  <si>
    <t>2025-05-19 03:55:00,-1064782433.67199,0,0,0,0,0,0,0,512.81</t>
  </si>
  <si>
    <t>2025-05-19 03:55:00,106329226.451751,218465.090246537,1246.63333333333,16,31393.8580000001,202.39,-0.00235957297482311,6.63,5878.75</t>
  </si>
  <si>
    <t>2025-05-19 03:55:00,59335573.0222141,0,0,0,0,0,0,0,21051</t>
  </si>
  <si>
    <t>2025-05-19 03:56:00,,587,,,580,,,,,,,,,,,586.82</t>
  </si>
  <si>
    <t>2025-05-19 03:56:00,,510,,,500,,,,,,,,,,,512.76</t>
  </si>
  <si>
    <t>2025-05-19 03:56:00,5900,,5950,,5700,,6050,,,,,6050,5800,5950,,5878.75</t>
  </si>
  <si>
    <t>2025-05-19 03:56:00,21250,,,,19500,,,,,,,,,,,21049.5</t>
  </si>
  <si>
    <t>2025-05-19 03:56:00,-680804976.201467,0,0,0,0,0,0,0,586.82</t>
  </si>
  <si>
    <t>2025-05-19 03:56:00,-1100299144.70924,0,0,0,0,0,0,0,512.76</t>
  </si>
  <si>
    <t>2025-05-19 03:56:00,106472420.379665,207433.863170285,299.683333333333,9,2671.04416666667,26.85,-0.0152549087406355,0.93,5878.75</t>
  </si>
  <si>
    <t>2025-05-19 03:56:00,59250947.1753041,0,0,0,0,0,0,0,21049.5</t>
  </si>
  <si>
    <t>2025-05-19 03:57:00,,587,,,580,,,,,,,,,,,586.78</t>
  </si>
  <si>
    <t>2025-05-19 03:57:00,,510,,,500,,,,,,,,,,,512.71</t>
  </si>
  <si>
    <t>2025-05-19 03:57:00,5900,,5950,,5700,,6050,,,,,6050,5800,5950,,5878.25</t>
  </si>
  <si>
    <t>2025-05-19 03:57:00,21250,,,,19500,,,,,,,,,,,21046.5</t>
  </si>
  <si>
    <t>2025-05-19 03:57:00,-802271161.802592,0,0,0,0,0,0,0,586.78</t>
  </si>
  <si>
    <t>2025-05-19 03:57:00,-1143204990.36402,0,0,0,0,0,0,0,512.71</t>
  </si>
  <si>
    <t>2025-05-19 03:57:00,105946398.924632,199400.177662474,3653.88333333333,27,98422.7421666666,616.36,0.0540318431724067,17.7,5878.25</t>
  </si>
  <si>
    <t>2025-05-19 03:57:00,59067469.5909727,0,0,0,0,0,0,0,21046.5</t>
  </si>
  <si>
    <t>2025-05-19 03:58:00,,587,,,580,,,,,,,,,,,586.75</t>
  </si>
  <si>
    <t>2025-05-19 03:58:00,,510,,,500,,,,,,,,,,,512.66</t>
  </si>
  <si>
    <t>2025-05-19 03:58:00,5900,,5950,,5700,,6050,,,,,6050,5800,5950,,5878.25</t>
  </si>
  <si>
    <t>2025-05-19 03:58:00,21250,,,,19500,,,,,,,,,,,21045.75</t>
  </si>
  <si>
    <t>2025-05-19 03:58:00,-915355675.267583,0,0,0,0,0,0,0,586.75</t>
  </si>
  <si>
    <t>2025-05-19 03:58:00,-975674890.05695,0,0,0,0,0,0,0,512.66</t>
  </si>
  <si>
    <t>2025-05-19 03:58:00,106226272.621915,200981.477130055,669.050000000003,10,12316.6925000001,90.73,-0.0162980780820777,3.09,5878.25</t>
  </si>
  <si>
    <t>2025-05-19 03:58:00,59027734.3149251,0,0,0,0,0,0,0,21045.75</t>
  </si>
  <si>
    <t>2025-05-19 03:59:00,,587,,,580,,,,,,,,,,,586.72</t>
  </si>
  <si>
    <t>2025-05-19 03:59:00,,510,,,500,,,,,,,,,,,512.68</t>
  </si>
  <si>
    <t>2025-05-19 03:59:00,5900,,5950,,5700,,6050,,,,,6050,5800,5950,,5877.75</t>
  </si>
  <si>
    <t>2025-05-19 03:59:00,21250,,,,19500,,,,,,,,,,,21047</t>
  </si>
  <si>
    <t>2025-05-19 03:59:00,-1062425500.3416,0,0,0,0,0,0,0,586.72</t>
  </si>
  <si>
    <t>2025-05-19 03:59:00,-1176853354.49004,0,0,0,0,0,0,0,512.68</t>
  </si>
  <si>
    <t>2025-05-19 03:59:00,105726909.054911,174302.905006443,2182.86666666667,25,25552.4106666667,243.46,-0.00191414085770311,5.33,5877.75</t>
  </si>
  <si>
    <t>2025-05-19 03:59:00,59091864.4020159,0,0,0,0,0,0,0,21047</t>
  </si>
  <si>
    <t>2025-05-19 04:00:00,,,,,580,,,,,,,,,,,586.38</t>
  </si>
  <si>
    <t>2025-05-19 04:00:00,,510,,,500,,,,,,,,,,,512.3</t>
  </si>
  <si>
    <t>2025-05-19 04:00:00,5900,,5950,,5700,,6050,,,,,6050,5800,5950,,5875.5</t>
  </si>
  <si>
    <t>2025-05-19 04:00:00,21250,,,,19500,,,,,,,,,,,21034.5</t>
  </si>
  <si>
    <t>2025-05-19 04:00:00,-302114744.916148,0,0,0,0,0,0,0,586.38</t>
  </si>
  <si>
    <t>2025-05-19 04:00:00,-982536400.300937,0,0,0,0,0,0,0,512.3</t>
  </si>
  <si>
    <t>2025-05-19 04:00:00,103834890.604642,147751.950920783,6974.8,42,420634.419333333,2118.05,0.167263505866757,33.62,5875.5</t>
  </si>
  <si>
    <t>2025-05-19 04:00:00,58306498.2959123,0,0,0,0,0,0,0,21034.5</t>
  </si>
  <si>
    <t>2025-05-19 04:01:00,,,,,580,,,,,,,,,,,586.41</t>
  </si>
  <si>
    <t>2025-05-19 04:01:00,,510,,,500,,,,,,,,,,,512.38</t>
  </si>
  <si>
    <t>2025-05-19 04:01:00,5900,,5950,,5700,,6050,,,,,6050,5800,5950,,5874.75</t>
  </si>
  <si>
    <t>2025-05-19 04:01:00,21250,,,,19500,,,,,,,,,,,21034</t>
  </si>
  <si>
    <t>2025-05-19 04:01:00,-271677169.034094,0,0,0,0,0,0,0,586.41</t>
  </si>
  <si>
    <t>2025-05-19 04:01:00,-1082098389.55803,0,0,0,0,0,0,0,512.38</t>
  </si>
  <si>
    <t>2025-05-19 04:01:00,102079182.353536,97406.5497025211,4265.06666666666,48,125708.067333333,761.51,0.0152760897759734,22.77,5874.75</t>
  </si>
  <si>
    <t>2025-05-19 04:01:00,58263716.4372634,0,0,0,0,0,0,0,21034</t>
  </si>
  <si>
    <t>2025-05-19 04:02:00,,,,,580,,,,,,,,,,,586.38</t>
  </si>
  <si>
    <t>2025-05-19 04:02:00,,510,,,500,,,,,,,,,,,512.33</t>
  </si>
  <si>
    <t>2025-05-19 04:02:00,5900,,5950,,5700,,6050,,,,,6050,5800,5950,,5874</t>
  </si>
  <si>
    <t>2025-05-19 04:02:00,21250,,,,19500,,,,,,,,,,,21031.25</t>
  </si>
  <si>
    <t>2025-05-19 04:02:00,-302315888.284833,0,0,0,0,0,0,0,586.38</t>
  </si>
  <si>
    <t>2025-05-19 04:02:00,-971496187.070496,0,0,0,0,0,0,0,512.33</t>
  </si>
  <si>
    <t>2025-05-19 04:02:00,100941640.43184,50959.9511854098,2322.30833333333,36,31798.8585,309.86,-0.0312237242179394,8.4,5874</t>
  </si>
  <si>
    <t>2025-05-19 04:02:00,58080036.8109249,0,0,0,0,0,0,0,21031.25</t>
  </si>
  <si>
    <t>2025-05-19 04:03:00,,,,,580,,,,,,,,,,,586.44</t>
  </si>
  <si>
    <t>2025-05-19 04:03:00,,510,,,500,,,,,,,,,,,512.43</t>
  </si>
  <si>
    <t>2025-05-19 04:03:00,5900,,5950,,5700,,6050,,,,,6050,5800,5950,,5875</t>
  </si>
  <si>
    <t>2025-05-19 04:03:00,21250,,,,19500,,,,,,,,,,,21035.75</t>
  </si>
  <si>
    <t>2025-05-19 04:03:00,-241418871.11487,0,0,0,0,0,0,0,586.44</t>
  </si>
  <si>
    <t>2025-05-19 04:03:00,-1060517738.14824,0,0,0,0,0,0,0,512.43</t>
  </si>
  <si>
    <t>2025-05-19 04:03:00,102348826.774579,105157.31787072,415.068181818181,6,11479.3271363636,85.29,-0.00267671890897221,2.33,5875</t>
  </si>
  <si>
    <t>2025-05-19 04:03:00,58372783.8662547,0,0,0,0,0,0,0,21035.75</t>
  </si>
  <si>
    <t>2025-05-19 04:04:00,,,,,580,,,,,,,,,,,586.53</t>
  </si>
  <si>
    <t>2025-05-19 04:04:00,,510,,,500,,,,,,,,,,,512.5</t>
  </si>
  <si>
    <t>2025-05-19 04:04:00,5900,,5950,,5700,,6050,,,,,6050,5800,5950,,5875.75</t>
  </si>
  <si>
    <t>2025-05-19 04:04:00,21250,,,,19500,,,,,,,,,,,21038.25</t>
  </si>
  <si>
    <t>2025-05-19 04:04:00,-156536316.674175,0,0,0,0,0,0,0,586.53</t>
  </si>
  <si>
    <t>2025-05-19 04:04:00,-1032625347.57,0,0,0,0,0,0,0,512.5</t>
  </si>
  <si>
    <t>2025-05-19 04:04:00,102979509.256296,133482.741367283,1051.1,13,29574.9926666668,88.96,-0.0183534631938243,2.76,5875.75</t>
  </si>
  <si>
    <t>2025-05-19 04:04:00,58541056.2238746,0,0,0,0,0,0,0,21038.25</t>
  </si>
  <si>
    <t>2025-05-19 04:05:00,,,,,580,,,,,,,,,,,586.61</t>
  </si>
  <si>
    <t>2025-05-19 04:05:00,,510,,,500,,,,,,,,,,,512.6</t>
  </si>
  <si>
    <t>2025-05-19 04:05:00,5900,,5950,,5700,,6050,,,,,6050,5800,5950,,5876.5</t>
  </si>
  <si>
    <t>2025-05-19 04:05:00,21250,,,,19500,,,,,,,,,,,21042.75</t>
  </si>
  <si>
    <t>2025-05-19 04:05:00,-172297547.29417,0,0,0,0,0,0,0,586.61</t>
  </si>
  <si>
    <t>2025-05-19 04:05:00,-996368194.080362,0,0,0,0,0,0,0,512.6</t>
  </si>
  <si>
    <t>2025-05-19 04:05:00,104462791.084845,175214.822614012,780.066666666665,4,34659.9759999999,173.64,0.0186431921573697,4,5876.5</t>
  </si>
  <si>
    <t>2025-05-19 04:05:00,58823236.5754987,0,0,0,0,0,0,0,21042.75</t>
  </si>
  <si>
    <t>2025-05-19 04:06:00,,,,,580,,,,,,,,,,,586.58</t>
  </si>
  <si>
    <t>2025-05-19 04:06:00,,510,,,500,,,,,,,,,,,512.55</t>
  </si>
  <si>
    <t>2025-05-19 04:06:00,5900,,5950,,5700,,6050,,,,,6050,5800,5950,,5876.25</t>
  </si>
  <si>
    <t>2025-05-19 04:06:00,21250,,,,19500,,,,,,,,,,,21040.5</t>
  </si>
  <si>
    <t>2025-05-19 04:06:00,-112136445.524653,0,0,0,0,0,0,0,586.58</t>
  </si>
  <si>
    <t>2025-05-19 04:06:00,-1013988555.19473,0,0,0,0,0,0,0,512.55</t>
  </si>
  <si>
    <t>2025-05-19 04:06:00,104046700.425261,167703.177738113,595.016666666668,10,18459.0818333334,111.96,-0.00932638363582414,2.94,5876.25</t>
  </si>
  <si>
    <t>2025-05-19 04:06:00,58682525.5262805,0,0,0,0,0,0,0,21040.5</t>
  </si>
  <si>
    <t>2025-05-19 04:07:00,,,,,580,,,,,,,,,,,586.5</t>
  </si>
  <si>
    <t>2025-05-19 04:07:00,,510,,,500,,,,,,,,,,,512.49</t>
  </si>
  <si>
    <t>2025-05-19 04:07:00,5900,,5950,,5700,,6050,,,,,6050,5800,5950,,5875.25</t>
  </si>
  <si>
    <t>2025-05-19 04:07:00,21250,,,,19500,,,,,,,,,,,21037.75</t>
  </si>
  <si>
    <t>2025-05-19 04:07:00,-184706113.760701,0,0,0,0,0,0,0,586.5</t>
  </si>
  <si>
    <t>2025-05-19 04:07:00,-1036349758.21004,0,0,0,0,0,0,0,512.49</t>
  </si>
  <si>
    <t>2025-05-19 04:07:00,102115313.787275,136272.134862093,5747.03333333337,47,315348.197666669,1718.9,0.0909133372823262,29.58,5875.25</t>
  </si>
  <si>
    <t>2025-05-19 04:07:00,58508080.1790064,0,0,0,0,0,0,0,21037.75</t>
  </si>
  <si>
    <t>2025-05-19 04:08:00,,,,,580,,,,,,,,,,,586.62</t>
  </si>
  <si>
    <t>2025-05-19 04:08:00,,510,,,500,,,,,,,,,,,512.57</t>
  </si>
  <si>
    <t>2025-05-19 04:08:00,5900,,5950,,5700,,6050,,,,,6050,5800,5950,,5876.5</t>
  </si>
  <si>
    <t>2025-05-19 04:08:00,21250,,,,19500,,,,,,,,,,,21041.5</t>
  </si>
  <si>
    <t>2025-05-19 04:08:00,-163874115.256686,0,0,0,0,0,0,0,586.62</t>
  </si>
  <si>
    <t>2025-05-19 04:08:00,-1007111923.82574,0,0,0,0,0,0,0,512.57</t>
  </si>
  <si>
    <t>2025-05-19 04:08:00,104149433.346204,190682.16974094,219.083333333333,4,4890.62083333333,34.45,-0.0033789056383815,1.28,5876.5</t>
  </si>
  <si>
    <t>2025-05-19 04:08:00,58756636.3668467,0,0,0,0,0,0,0,21041.5</t>
  </si>
  <si>
    <t>2025-05-19 04:09:00,,,,,580,,,,,,,,,,,586.64</t>
  </si>
  <si>
    <t>2025-05-19 04:09:00,,510,,,500,,,,,,,,,,,512.56</t>
  </si>
  <si>
    <t>2025-05-19 04:09:00,5900,,5950,,5700,,6050,,,,,6050,5800,5950,,5876.5</t>
  </si>
  <si>
    <t>2025-05-19 04:09:00,21250,,,,19500,,,,,,,,,,,21040.75</t>
  </si>
  <si>
    <t>2025-05-19 04:09:00,-144933090.862866,0,0,0,0,0,0,0,586.64</t>
  </si>
  <si>
    <t>2025-05-19 04:09:00,-1010827964.38634,0,0,0,0,0,0,0,512.56</t>
  </si>
  <si>
    <t>2025-05-19 04:09:00,104172837.281973,195986.392001888,891.833333333333,7,34638.5566666666,202.1,0.0201836336851731,5.12,5876.5</t>
  </si>
  <si>
    <t>2025-05-19 04:09:00,58716120.3745015,0,0,0,0,0,0,0,21040.75</t>
  </si>
  <si>
    <t>2025-05-19 04:10:00,,587,,,580,,,,,,,,,,,586.76</t>
  </si>
  <si>
    <t>2025-05-19 04:10:00,,510,,,500,,,,,,,,,,,512.7</t>
  </si>
  <si>
    <t>2025-05-19 04:10:00,5900,,5950,,5700,,6050,,,,,6050,5800,5950,,5878</t>
  </si>
  <si>
    <t>2025-05-19 04:10:00,21250,,,,19500,,,,,,,,,,,21047</t>
  </si>
  <si>
    <t>2025-05-19 04:10:00,-877462088.58685,0,0,0,0,0,0,0,586.76</t>
  </si>
  <si>
    <t>2025-05-19 04:10:00,-1154140778.29826,0,0,0,0,0,0,0,512.7</t>
  </si>
  <si>
    <t>2025-05-19 04:10:00,106254410.358204,277183.546432604,1112.76666666666,17,26660.9996666666,167.43,-0.0171803812731124,6.15,5878</t>
  </si>
  <si>
    <t>2025-05-19 04:10:00,59114950.3931174,0,0,0,0,0,0,0,21047</t>
  </si>
  <si>
    <t>2025-05-19 04:11:00,,587,,,580,,,,,,,,,,,586.7</t>
  </si>
  <si>
    <t>2025-05-19 04:11:00,,510,,,500,,,,,,,,,,,512.61</t>
  </si>
  <si>
    <t>2025-05-19 04:11:00,5900,,5950,,5700,,6050,,,,,6050,5800,5950,,5877.5</t>
  </si>
  <si>
    <t>2025-05-19 04:11:00,21250,,,,19500,,,,,,,,,,,21042.25</t>
  </si>
  <si>
    <t>2025-05-19 04:11:00,-1190714333.63324,0,0,0,0,0,0,0,586.7</t>
  </si>
  <si>
    <t>2025-05-19 04:11:00,-993290075.557123,0,0,0,0,0,0,0,512.61</t>
  </si>
  <si>
    <t>2025-05-19 04:11:00,105559871.512141,241624.350544815,3208.03333333333,55,76563.8779999999,428.37,-0.0294925890259445,12.85,5877.5</t>
  </si>
  <si>
    <t>2025-05-19 04:11:00,58828649.1320813,0,0,0,0,0,0,0,21042.25</t>
  </si>
  <si>
    <t>2025-05-19 04:12:00,,587,,,580,,,,,,,,,,,586.7</t>
  </si>
  <si>
    <t>2025-05-19 04:12:00,,510,,,500,,,,,,,,,,,512.63</t>
  </si>
  <si>
    <t>2025-05-19 04:12:00,5900,,5950,,5700,,6050,,,,,6050,5800,5950,,5877.5</t>
  </si>
  <si>
    <t>2025-05-19 04:12:00,21250,,,,19500,,,,,,,,,,,21044</t>
  </si>
  <si>
    <t>2025-05-19 04:12:00,-1190906272.4484,0,0,0,0,0,0,0,586.7</t>
  </si>
  <si>
    <t>2025-05-19 04:12:00,-986607169.167488,0,0,0,0,0,0,0,512.63</t>
  </si>
  <si>
    <t>2025-05-19 04:12:00,106199177.395024,262287.427361101,2989.8,30,96682.1650000003,444.63,0.00717604291314614,12.72,5877.5</t>
  </si>
  <si>
    <t>2025-05-19 04:12:00,58936871.0224349,0,0,0,0,0,0,0,21044</t>
  </si>
  <si>
    <t>2025-05-19 04:13:00,,587,,,580,,,,,,,,,,,586.78</t>
  </si>
  <si>
    <t>2025-05-19 04:13:00,,510,,,500,,,,,,,,,,,512.71</t>
  </si>
  <si>
    <t>2025-05-19 04:13:00,5900,,5950,,5700,,6050,,,,,6050,5800,5950,,5878.25</t>
  </si>
  <si>
    <t>2025-05-19 04:13:00,21250,,,,19500,,,,,,,,,,,21047.5</t>
  </si>
  <si>
    <t>2025-05-19 04:13:00,-804437766.360722,0,0,0,0,0,0,0,586.78</t>
  </si>
  <si>
    <t>2025-05-19 04:13:00,-1144518875.07998,0,0,0,0,0,0,0,512.71</t>
  </si>
  <si>
    <t>2025-05-19 04:13:00,106749886.187763,292964.550803587,918.416666666667,16,24875.3738333333,160.57,-0.0148211541042292,4.6,5878.25</t>
  </si>
  <si>
    <t>2025-05-19 04:13:00,59158505.1570408,0,0,0,0,0,0,0,21047.5</t>
  </si>
  <si>
    <t>2025-05-19 04:14:00,,,,,580,,,,,,,,,,,586.87</t>
  </si>
  <si>
    <t>2025-05-19 04:14:00,,510,,,500,,,,,,,,,,,512.8</t>
  </si>
  <si>
    <t>2025-05-19 04:14:00,5900,,5950,,5700,,6050,,,,,6050,5800,5950,,5879</t>
  </si>
  <si>
    <t>2025-05-19 04:14:00,21250,,,,19500,,,,,,,,,,,21050.5</t>
  </si>
  <si>
    <t>2025-05-19 04:14:00,-557693699.635793,0,0,0,0,0,0,0,586.87</t>
  </si>
  <si>
    <t>2025-05-19 04:14:00,-1072859786.23601,0,0,0,0,0,0,0,512.8</t>
  </si>
  <si>
    <t>2025-05-19 04:14:00,107524791.886396,430887.640298788,20247.6333333333,120,421393.796333333,2425.88,0.391514271721446,114.85,5879</t>
  </si>
  <si>
    <t>2025-05-19 04:14:00,59356896.7272221,0,0,0,0,0,0,0,21050.5</t>
  </si>
  <si>
    <t>2025-05-19 04:15:00,,,,,580,,,,,,,,,,,586.84</t>
  </si>
  <si>
    <t>2025-05-19 04:15:00,,510,,,500,,,,,,,,,,,512.8</t>
  </si>
  <si>
    <t>2025-05-19 04:15:00,5900,,5950,,5700,,6050,,,,,6050,5800,5950,,5878.75</t>
  </si>
  <si>
    <t>2025-05-19 04:15:00,21250,,,,19500,,,,,,,,,,,21049.75</t>
  </si>
  <si>
    <t>2025-05-19 04:15:00,-628643346.775751,0,0,0,0,0,0,0,586.84</t>
  </si>
  <si>
    <t>2025-05-19 04:15:00,-1072480541.01574,0,0,0,0,0,0,0,512.8</t>
  </si>
  <si>
    <t>2025-05-19 04:15:00,107129312.39744,450836.329572421,4091.85,34,153368.5115,889,0.0553632954621588,18.95,5878.75</t>
  </si>
  <si>
    <t>2025-05-19 04:15:00,59312108.827622,0,0,0,0,0,0,0,21049.75</t>
  </si>
  <si>
    <t>2025-05-19 04:16:00,,,,,580,,,,,,,,,,,587.01</t>
  </si>
  <si>
    <t>2025-05-19 04:16:00,,510,,,500,,,,,,,,,,,513</t>
  </si>
  <si>
    <t>2025-05-19 04:16:00,5900,,5950,,5700,,6050,,,,,6050,5800,5950,,5880.5</t>
  </si>
  <si>
    <t>2025-05-19 04:16:00,21250,,,,19500,,,,,,,,,,,21059</t>
  </si>
  <si>
    <t>2025-05-19 04:16:00,-299200780.132162,0,0,0,0,0,0,0,587.01</t>
  </si>
  <si>
    <t>2025-05-19 04:16:00,-968818922.576341,0,0,0,0,0,0,0,513</t>
  </si>
  <si>
    <t>2025-05-19 04:16:00,107431097.850952,643891.420995377,24337.5000000001,143,593268.171000002,3065.68,0.438072296552925,127.49,5880.5</t>
  </si>
  <si>
    <t>2025-05-19 04:16:00,59879073.7990298,0,0,0,0,0,0,0,21059</t>
  </si>
  <si>
    <t>2025-05-19 04:17:00,,,,,580,,,,,,,,,,,587.03</t>
  </si>
  <si>
    <t>2025-05-19 04:17:00,,510,,,500,,,,,,,,,,,513</t>
  </si>
  <si>
    <t>2025-05-19 04:17:00,5900,,5950,,5700,,6050,,,,,6050,5800,5950,,5880.5</t>
  </si>
  <si>
    <t>2025-05-19 04:17:00,21250,,,,19500,,,,,,,,,,,21058</t>
  </si>
  <si>
    <t>2025-05-19 04:17:00,-261390202.607214,0,0,0,0,0,0,0,587.03</t>
  </si>
  <si>
    <t>2025-05-19 04:17:00,-968717532.925667,0,0,0,0,0,0,0,513</t>
  </si>
  <si>
    <t>2025-05-19 04:17:00,107656425.86325,661341.541361614,4573.58333333333,31,119108.547166667,704.62,0.0638317170862135,19.92,5880.5</t>
  </si>
  <si>
    <t>2025-05-19 04:17:00,59823329.0217613,0,0,0,0,0,0,0,21058</t>
  </si>
  <si>
    <t>2025-05-19 04:18:00,,,,,580,,,,,,,,,,,587.02</t>
  </si>
  <si>
    <t>2025-05-19 04:18:00,,510,,,500,,,,,,,,,,,512.98</t>
  </si>
  <si>
    <t>2025-05-19 04:18:00,5900,,5950,,5700,,6050,,,,,6050,5800,5950,,5880.5</t>
  </si>
  <si>
    <t>2025-05-19 04:18:00,21250,,,,19500,,,,,,,,,,,21057.75</t>
  </si>
  <si>
    <t>2025-05-19 04:18:00,-273944519.37358,0,0,0,0,0,0,0,587.02</t>
  </si>
  <si>
    <t>2025-05-19 04:18:00,-977424701.054812,0,0,0,0,0,0,0,512.98</t>
  </si>
  <si>
    <t>2025-05-19 04:18:00,107947539.995192,680722.063827891,8405.71666666669,39,169186.414833334,560.47,0.0474987919596614,24.67,5880.5</t>
  </si>
  <si>
    <t>2025-05-19 04:18:00,59812363.5902685,0,0,0,0,0,0,0,21057.75</t>
  </si>
  <si>
    <t>2025-05-19 04:19:00,,,,,580,,,,,,,,,,,587.08</t>
  </si>
  <si>
    <t>2025-05-19 04:19:00,,510,,,500,,,,,,,,,,,513.01</t>
  </si>
  <si>
    <t>2025-05-19 04:19:00,5900,,5950,,5700,,6050,,,,,6050,5800,5950,,5881.25</t>
  </si>
  <si>
    <t>2025-05-19 04:19:00,21250,,,,19500,,,,,,,,,,,21058.75</t>
  </si>
  <si>
    <t>2025-05-19 04:19:00,-189286778.678754,0,0,0,0,0,0,0,587.08</t>
  </si>
  <si>
    <t>2025-05-19 04:19:00,-964609403.380275,0,0,0,0,0,0,0,513.01</t>
  </si>
  <si>
    <t>2025-05-19 04:19:00,109057051.658082,741334.658561543,3676.91666666666,30,143118.957833333,946.13,0.075647202374098,20.8,5881.25</t>
  </si>
  <si>
    <t>2025-05-19 04:19:00,59877938.5281364,0,0,0,0,0,0,0,21058.75</t>
  </si>
  <si>
    <t>2025-05-19 04:20:00,,,,,580,,,,,,,,,,,587.21</t>
  </si>
  <si>
    <t>2025-05-19 04:20:00,,510,,,500,,,,,,,,,,,513.17</t>
  </si>
  <si>
    <t>2025-05-19 04:20:00,5900,,5950,,5700,,6050,,,,,6050,5800,5950,,5882.5</t>
  </si>
  <si>
    <t>2025-05-19 04:20:00,21250,,,,19500,,,,,,,,,,,21065.5</t>
  </si>
  <si>
    <t>2025-05-19 04:20:00,-31080276.3432861,0,0,0,0,0,0,0,587.21</t>
  </si>
  <si>
    <t>2025-05-19 04:20:00,-929566499.755497,0,0,0,0,0,0,0,513.17</t>
  </si>
  <si>
    <t>2025-05-19 04:20:00,110706143.430074,811329.626031348,10717.9333333333,82,350494.956333334,1670.98,0.104059296755186,47.71,5882.5</t>
  </si>
  <si>
    <t>2025-05-19 04:20:00,60286908.6854372,0,0,0,0,0,0,0,21065.5</t>
  </si>
  <si>
    <t>2025-05-19 04:21:00,,,,,580,,,,,,,,,,,587.07</t>
  </si>
  <si>
    <t>2025-05-19 04:21:00,,510,,,500,,,,,,,,,,,512.98</t>
  </si>
  <si>
    <t>2025-05-19 04:21:00,5900,,5950,,5700,,6050,,,,,6050,5800,5950,,5881</t>
  </si>
  <si>
    <t>2025-05-19 04:21:00,21250,,,,19500,,,,,,,,,,,21057.75</t>
  </si>
  <si>
    <t>2025-05-19 04:21:00,-203244166.487119,0,0,0,0,0,0,0,587.07</t>
  </si>
  <si>
    <t>2025-05-19 04:21:00,-977730462.212438,0,0,0,0,0,0,0,512.98</t>
  </si>
  <si>
    <t>2025-05-19 04:21:00,108270549.612469,749387.807122651,6187.30000000001,42,224948.445000001,843.61,0.0327113529020112,21.92,5881</t>
  </si>
  <si>
    <t>2025-05-19 04:21:00,59818081.5252537,0,0,0,0,0,0,0,21057.75</t>
  </si>
  <si>
    <t>2025-05-19 04:22:00,,,,,580,,,,,,,,,,,587.2</t>
  </si>
  <si>
    <t>2025-05-19 04:22:00,,510,,,500,,,,,,,,,,,513.15</t>
  </si>
  <si>
    <t>2025-05-19 04:22:00,5900,,5950,,5700,,6050,,,,,6050,5800,5950,,5882.5</t>
  </si>
  <si>
    <t>2025-05-19 04:22:00,21250,,,,19500,,,,,,,,,,,21065.25</t>
  </si>
  <si>
    <t>2025-05-19 04:22:00,-42431034.1899359,0,0,0,0,0,0,0,587.2</t>
  </si>
  <si>
    <t>2025-05-19 04:22:00,-936802377.961063,0,0,0,0,0,0,0,513.15</t>
  </si>
  <si>
    <t>2025-05-19 04:22:00,110315991.551942,827641.52659256,3699.3,49,127256.653333333,776.23,0.00400592753450995,16.45,5882.5</t>
  </si>
  <si>
    <t>2025-05-19 04:22:00,60273905.1349678,0,0,0,0,0,0,0,21065.25</t>
  </si>
  <si>
    <t>2025-05-19 04:23:00,,,,,580,,,,,,,,,,,587.2</t>
  </si>
  <si>
    <t>2025-05-19 04:23:00,,510,,,500,,,,,,,,,,,513.24</t>
  </si>
  <si>
    <t>2025-05-19 04:23:00,5900,,5950,,5700,,6050,,,,,6050,5800,5950,,5882.75</t>
  </si>
  <si>
    <t>2025-05-19 04:23:00,21250,,,,19500,,,,,,,,,,,21070.5</t>
  </si>
  <si>
    <t>2025-05-19 04:23:00,-42770445.0505244,0,0,0,0,0,0,0,587.2</t>
  </si>
  <si>
    <t>2025-05-19 04:23:00,-902645091.173903,0,0,0,0,0,0,0,513.24</t>
  </si>
  <si>
    <t>2025-05-19 04:23:00,110792770.969298,841707.441866897,1500.78333333334,14,68596.3675000005,358.5,0.00177443926831995,6.28,5882.75</t>
  </si>
  <si>
    <t>2025-05-19 04:23:00,60573693.7334308,0,0,0,0,0,0,0,21070.5</t>
  </si>
  <si>
    <t>2025-05-19 04:24:00,600,,,,580,,,,,,,,,,,587.24</t>
  </si>
  <si>
    <t>2025-05-19 04:24:00,,510,,,500,,,,,,,,,,,513.29</t>
  </si>
  <si>
    <t>2025-05-19 04:24:00,5900,,5950,,5700,,6050,,,,,6050,5800,5950,,5882.75</t>
  </si>
  <si>
    <t>2025-05-19 04:24:00,21250,,,,19500,,,,,,,,,,,21070.75</t>
  </si>
  <si>
    <t>2025-05-19 04:24:00,1122882.38237312,0,0,0,0,0,0,0,587.24</t>
  </si>
  <si>
    <t>2025-05-19 04:24:00,-889118050.857911,0,0,0,0,0,0,0,513.29</t>
  </si>
  <si>
    <t>2025-05-19 04:24:00,110681774.313333,872349.578878232,4546.83333333333,34,239078.825666666,1444.92,0.124473581283035,27.38,5882.75</t>
  </si>
  <si>
    <t>2025-05-19 04:24:00,60594662.5452691,0,0,0,0,0,0,0,21070.75</t>
  </si>
  <si>
    <t>2025-05-19 04:25:00,,,,,580,,,,,,,,,,,587.2</t>
  </si>
  <si>
    <t>2025-05-19 04:25:00,,510,,,500,,,,,,,,,,,513.23</t>
  </si>
  <si>
    <t>2025-05-19 04:25:00,5900,,5950,,5700,,6050,,,,,6050,5800,5950,,5882.25</t>
  </si>
  <si>
    <t>2025-05-19 04:25:00,21250,,,,19500,,,,,,,,,,,21069</t>
  </si>
  <si>
    <t>2025-05-19 04:25:00,-42635913.0595816,0,0,0,0,0,0,0,587.2</t>
  </si>
  <si>
    <t>2025-05-19 04:25:00,-909154845.630567,0,0,0,0,0,0,0,513.23</t>
  </si>
  <si>
    <t>2025-05-19 04:25:00,110318554.161146,858754.611612584,4738.1,52,126972.41,841.79,0.0354098443845463,27.61,5882.25</t>
  </si>
  <si>
    <t>2025-05-19 04:25:00,60489613.7930018,0,0,0,0,0,0,0,21069</t>
  </si>
  <si>
    <t>2025-05-19 04:26:00,,,,,580,,,,,,,,,,,587.21</t>
  </si>
  <si>
    <t>2025-05-19 04:26:00,,510,,,500,,,,,,,,,,,513.24</t>
  </si>
  <si>
    <t>2025-05-19 04:26:00,5900,,5950,,5700,,6050,,,,,6050,5800,5950,,5882.75</t>
  </si>
  <si>
    <t>2025-05-19 04:26:00,21250,,,,19500,,,,,,,,,,,21069.75</t>
  </si>
  <si>
    <t>2025-05-19 04:26:00,-31884473.2493092,0,0,0,0,0,0,0,587.21</t>
  </si>
  <si>
    <t>2025-05-19 04:26:00,-905770490.311596,0,0,0,0,0,0,0,513.24</t>
  </si>
  <si>
    <t>2025-05-19 04:26:00,110997766.609708,897991.976101145,1404.7,11,43264.6260000001,282,0.0366025879222064,9.12,5882.75</t>
  </si>
  <si>
    <t>2025-05-19 04:26:00,60546061.2988542,0,0,0,0,0,0,0,21069.75</t>
  </si>
  <si>
    <t>2025-05-19 04:27:00,600,,,,580,,,,,,,,,,,587.24</t>
  </si>
  <si>
    <t>2025-05-19 04:27:00,,510,,,500,,,,,,,,,,,513.27</t>
  </si>
  <si>
    <t>2025-05-19 04:27:00,5900,,5950,,5700,,6050,,,,,6050,5800,5950,,5882.75</t>
  </si>
  <si>
    <t>2025-05-19 04:27:00,21250,,,,19500,,,,,,,,,,,21070.75</t>
  </si>
  <si>
    <t>2025-05-19 04:27:00,905162.714278352,0,0,0,0,0,0,0,587.24</t>
  </si>
  <si>
    <t>2025-05-19 04:27:00,-896037075.312021,0,0,0,0,0,0,0,513.27</t>
  </si>
  <si>
    <t>2025-05-19 04:27:00,110763562.991581,893944.550657823,255.566666666666,8,11184.1413333333,74.32,-0.00235664874975962,1.2,5882.75</t>
  </si>
  <si>
    <t>2025-05-19 04:27:00,60605453.2971121,0,0,0,0,0,0,0,21070.75</t>
  </si>
  <si>
    <t>2025-05-19 04:28:00,600,,,,580,,,,,,,,,,,587.28</t>
  </si>
  <si>
    <t>2025-05-19 04:28:00,,510,,,500,,,,,,,,,,,513.29</t>
  </si>
  <si>
    <t>2025-05-19 04:28:00,5900,,5950,,5700,,6050,,,,,6050,5800,5950,,5883.25</t>
  </si>
  <si>
    <t>2025-05-19 04:28:00,21250,,,,19500,,,,,,,,,,,21071</t>
  </si>
  <si>
    <t>2025-05-19 04:28:00,42683802.135843,0,0,0,0,0,0,0,587.28</t>
  </si>
  <si>
    <t>2025-05-19 04:28:00,-889528972.381599,0,0,0,0,0,0,0,513.29</t>
  </si>
  <si>
    <t>2025-05-19 04:28:00,111396567.689699,942040.298125129,2192.78333333333,22,52104.9421666665,388.93,0.0482001719223112,16.75,5883.25</t>
  </si>
  <si>
    <t>2025-05-19 04:28:00,60630238.8528047,0,0,0,0,0,0,0,21071</t>
  </si>
  <si>
    <t>2025-05-19 04:29:00,600,,,,580,,,,,,,,,,,587.37</t>
  </si>
  <si>
    <t>2025-05-19 04:29:00,,510,,,500,,,,,,,,,,,513.4</t>
  </si>
  <si>
    <t>2025-05-19 04:29:00,5900,,5950,,5700,,6050,,,,,6050,5800,5950,,5884</t>
  </si>
  <si>
    <t>2025-05-19 04:29:00,21250,,,,19500,,,,,,,,,,,21075.5</t>
  </si>
  <si>
    <t>2025-05-19 04:29:00,27801279.1359792,0,0,0,0,0,0,0,587.37</t>
  </si>
  <si>
    <t>2025-05-19 04:29:00,-856225381.715953,0,0,0,0,0,0,0,513.4</t>
  </si>
  <si>
    <t>2025-05-19 04:29:00,93730540.7643238,962228.689530148,2190.1,20,100198.648666667,511.93,0.0346982687868386,10.14,5884</t>
  </si>
  <si>
    <t>2025-05-19 04:29:00,60899892.845675,0,0,0,0,0,0,0,21075.5</t>
  </si>
  <si>
    <t>2025-05-19 04:30:00,600,,,,580,,,,,,,,,,,587.46</t>
  </si>
  <si>
    <t>2025-05-19 04:30:00,,510,,,500,,,,,,,,,,,513.47</t>
  </si>
  <si>
    <t>2025-05-19 04:30:00,5900,,5950,,5700,,6050,,,,,6050,5800,5950,,5884.75</t>
  </si>
  <si>
    <t>2025-05-19 04:30:00,21250,,,,19500,,,,,,,,,,,21078.25</t>
  </si>
  <si>
    <t>2025-05-19 04:30:00,114937419.732205,0,0,0,0,0,0,0,587.46</t>
  </si>
  <si>
    <t>2025-05-19 04:30:00,-836382499.200271,0,0,0,0,0,0,0,513.47</t>
  </si>
  <si>
    <t>2025-05-19 04:30:00,99963436.036917,1011332.47621117,3503.3,54,69267.5473333333,572.34,-0.00666552036004318,23.6,5884.75</t>
  </si>
  <si>
    <t>2025-05-19 04:30:00,61067437.1872236,0,0,0,0,0,0,0,21078.25</t>
  </si>
  <si>
    <t>2025-05-19 04:31:00,600,,,,580,,,,,,,,,,,587.49</t>
  </si>
  <si>
    <t>2025-05-19 04:31:00,,510,,,500,,,,,,,,,,,513.49</t>
  </si>
  <si>
    <t>2025-05-19 04:31:00,5900,,5950,,5700,,6050,,,,,6050,5800,5950,,5885.25</t>
  </si>
  <si>
    <t>2025-05-19 04:31:00,21250,,,,19500,,,,,,,,,,,21079.75</t>
  </si>
  <si>
    <t>2025-05-19 04:31:00,141883648.460439,0,0,0,0,0,0,0,587.49</t>
  </si>
  <si>
    <t>2025-05-19 04:31:00,-830681611.761597,0,0,0,0,0,0,0,513.49</t>
  </si>
  <si>
    <t>2025-05-19 04:31:00,101076385.09749,1043319.53892063,2113.25,27,45017.0581666667,284.49,-0.000948869166827497,10.25,5885.25</t>
  </si>
  <si>
    <t>2025-05-19 04:31:00,61164919.2032965,0,0,0,0,0,0,0,21079.75</t>
  </si>
  <si>
    <t>2025-05-19 04:32:00,600,,,,580,,,,,,,,,,,587.5</t>
  </si>
  <si>
    <t>2025-05-19 04:32:00,,510,,,500,,,,,,,,,,,513.48</t>
  </si>
  <si>
    <t>2025-05-19 04:32:00,5900,,5950,,5700,,6050,,,,,6050,5800,5950,,5885.25</t>
  </si>
  <si>
    <t>2025-05-19 04:32:00,21250,,,,19500,,,,,,,,,,,21079</t>
  </si>
  <si>
    <t>2025-05-19 04:32:00,150859339.125651,0,0,0,0,0,0,0,587.5</t>
  </si>
  <si>
    <t>2025-05-19 04:32:00,-833645828.145535,0,0,0,0,0,0,0,513.48</t>
  </si>
  <si>
    <t>2025-05-19 04:32:00,103734465.737317,1061511.91641826,2975.51666666667,26,79572.0058333333,531.94,0.055488576389927,18.16,5885.25</t>
  </si>
  <si>
    <t>2025-05-19 04:32:00,61125483.5476174,0,0,0,0,0,0,0,21079</t>
  </si>
  <si>
    <t>2025-05-19 04:33:00,,588,,,580,,,,,,,,,,,587.62</t>
  </si>
  <si>
    <t>2025-05-19 04:33:00,,510,,,500,,,,,,,,,,,513.56</t>
  </si>
  <si>
    <t>2025-05-19 04:33:00,5900,,5950,,5700,,6050,,,,,6050,5800,5950,,5886.25</t>
  </si>
  <si>
    <t>2025-05-19 04:33:00,21250,,,,19500,,,,,,,,,,,21082</t>
  </si>
  <si>
    <t>2025-05-19 04:33:00,-484587789.334718,0,0,0,0,0,0,0,587.62</t>
  </si>
  <si>
    <t>2025-05-19 04:33:00,-812238376.97701,0,0,0,0,0,0,0,513.56</t>
  </si>
  <si>
    <t>2025-05-19 04:33:00,108451772.625758,1115140.24637389,10391.8166666667,161,212343.8475,1402.44,-0.075734684105677,58.51,5886.25</t>
  </si>
  <si>
    <t>2025-05-19 04:33:00,61309109.8970929,0,0,0,0,0,0,0,21082</t>
  </si>
  <si>
    <t>2025-05-19 04:34:00,600,,,,580,,,,,,,,,,,587.52</t>
  </si>
  <si>
    <t>2025-05-19 04:34:00,,510,,,500,,,,,,,,,,,513.47</t>
  </si>
  <si>
    <t>2025-05-19 04:34:00,5900,,5950,,5700,,6050,,,,,6050,5800,5950,,5885.5</t>
  </si>
  <si>
    <t>2025-05-19 04:34:00,21250,,,,19500,,,,,,,,,,,21078</t>
  </si>
  <si>
    <t>2025-05-19 04:34:00,169065357.820788,0,0,0,0,0,0,0,587.52</t>
  </si>
  <si>
    <t>2025-05-19 04:34:00,-836570213.595514,0,0,0,0,0,0,0,513.47</t>
  </si>
  <si>
    <t>2025-05-19 04:34:00,107365732.434907,1118279.6257318,9760.91666666667,73,242426.8875,1321.21,0.141868109827056,48.4,5885.5</t>
  </si>
  <si>
    <t>2025-05-19 04:34:00,61076467.3946788,0,0,0,0,0,0,0,21078</t>
  </si>
  <si>
    <t>2025-05-19 04:35:00,600,,,,580,,,,,,,,,,,587.59</t>
  </si>
  <si>
    <t>2025-05-19 04:35:00,,510,,,500,,,,,,,,,,,513.52</t>
  </si>
  <si>
    <t>2025-05-19 04:35:00,5900,,5950,,5700,,6050,,,,,6050,5800,5950,,5886.5</t>
  </si>
  <si>
    <t>2025-05-19 04:35:00,21250,,,,19500,,,,,,,,,,,21080.25</t>
  </si>
  <si>
    <t>2025-05-19 04:35:00,228622016.188319,0,0,0,0,0,0,0,587.59</t>
  </si>
  <si>
    <t>2025-05-19 04:35:00,-822931467.178401,0,0,0,0,0,0,0,513.52</t>
  </si>
  <si>
    <t>2025-05-19 04:35:00,109029226.000171,1211852.75237187,6704.18333333333,43,146903.1665,960.43,0.125802367915958,33.96,5886.5</t>
  </si>
  <si>
    <t>2025-05-19 04:35:00,61220915.3521299,0,0,0,0,0,0,0,21080.25</t>
  </si>
  <si>
    <t>2025-05-19 04:36:00,,,,,580,,,,,,,,,,,587.66</t>
  </si>
  <si>
    <t>2025-05-19 04:36:00,,510,,,500,,,,,,,,,,,513.62</t>
  </si>
  <si>
    <t>2025-05-19 04:36:00,5900,,5950,,5700,,6050,,,,,6050,5800,5950,,5887</t>
  </si>
  <si>
    <t>2025-05-19 04:36:00,21250,,,,19500,,,,,,,,,,,21084.5</t>
  </si>
  <si>
    <t>2025-05-19 04:36:00,-355090401.17032,0,0,0,0,0,0,0,587.66</t>
  </si>
  <si>
    <t>2025-05-19 04:36:00,-921135677.52928,0,0,0,0,0,0,0,513.62</t>
  </si>
  <si>
    <t>2025-05-19 04:36:00,110666735.643372,1459837.47185099,37852.15,221,782302.3485,4490.63,0.832166126320421,214.77,5887</t>
  </si>
  <si>
    <t>2025-05-19 04:36:00,61467197.1161998,0,0,0,0,0,0,0,21084.5</t>
  </si>
  <si>
    <t>2025-05-19 04:37:00,600,,,,580,,,,,,,,,,,587.6</t>
  </si>
  <si>
    <t>2025-05-19 04:37:00,,510,,,500,,,,,,,,,,,513.56</t>
  </si>
  <si>
    <t>2025-05-19 04:37:00,5900,,5950,,5700,,6050,,,,,6050,5800,5950,,5886.25</t>
  </si>
  <si>
    <t>2025-05-19 04:37:00,21250,,,,19500,,,,,,,,,,,21083</t>
  </si>
  <si>
    <t>2025-05-19 04:37:00,237000510.887422,0,0,0,0,0,0,0,587.6</t>
  </si>
  <si>
    <t>2025-05-19 04:37:00,-812550361.726997,0,0,0,0,0,0,0,513.56</t>
  </si>
  <si>
    <t>2025-05-19 04:37:00,108427703.037769,1411583.51020561,2579.15,24,65074.4248333333,417.75,0.0318254798937398,12.44,5886.25</t>
  </si>
  <si>
    <t>2025-05-19 04:37:00,61369639.9178517,0,0,0,0,0,0,0,21083</t>
  </si>
  <si>
    <t>2025-05-19 04:38:00,600,,,,580,,,,,,,,,,,587.36</t>
  </si>
  <si>
    <t>2025-05-19 04:38:00,,510,,,500,,,,,,,,,,,513.35</t>
  </si>
  <si>
    <t>2025-05-19 04:38:00,5900,,5950,,5700,,6050,,,,,6050,5800,5950,,5884</t>
  </si>
  <si>
    <t>2025-05-19 04:38:00,21250,,,,19500,,,,,,,,,,,21074</t>
  </si>
  <si>
    <t>2025-05-19 04:38:00,17651515.4080942,0,0,0,0,0,0,0,587.36</t>
  </si>
  <si>
    <t>2025-05-19 04:38:00,-871724736.746323,0,0,0,0,0,0,0,513.35</t>
  </si>
  <si>
    <t>2025-05-19 04:38:00,100303685.73748,1264890.4799464,2814.9,63,61329.0121666665,443.38,-0.0463358648712427,13.69,5884</t>
  </si>
  <si>
    <t>2025-05-19 04:38:00,60834519.5480797,0,0,0,0,0,0,0,21074</t>
  </si>
  <si>
    <t>2025-05-19 04:39:00,600,,,,580,,,,,,,,,,,587.37</t>
  </si>
  <si>
    <t>2025-05-19 04:39:00,,510,,,500,,,,,,,,,,,513.37</t>
  </si>
  <si>
    <t>2025-05-19 04:39:00,5900,,5950,,5700,,6050,,,,,6050,5800,5950,,5884.25</t>
  </si>
  <si>
    <t>2025-05-19 04:39:00,21250,,,,19500,,,,,,,,,,,21075</t>
  </si>
  <si>
    <t>2025-05-19 04:39:00,27301446.253987,0,0,0,0,0,0,0,587.37</t>
  </si>
  <si>
    <t>2025-05-19 04:39:00,-865840895.70155,0,0,0,0,0,0,0,513.37</t>
  </si>
  <si>
    <t>2025-05-19 04:39:00,101056287.630912,1311867.24675162,7626.86666666668,59,284436.900666667,1681.52,0.114799481479331,37.97,5884.25</t>
  </si>
  <si>
    <t>2025-05-19 04:39:00,60890617.3172747,0,0,0,0,0,0,0,21075</t>
  </si>
  <si>
    <t>2025-05-19 04:40:00,600,,,,580,,,,,,,,,,,587.47</t>
  </si>
  <si>
    <t>2025-05-19 04:40:00,,510,,,500,,,,,,,,,,,513.49</t>
  </si>
  <si>
    <t>2025-05-19 04:40:00,5900,,5950,,5700,,6050,,,,,6050,5800,5950,,5884.75</t>
  </si>
  <si>
    <t>2025-05-19 04:40:00,21250,,,,19500,,,,,,,,,,,21079.5</t>
  </si>
  <si>
    <t>2025-05-19 04:40:00,123354021.596244,0,0,0,0,0,0,0,587.47</t>
  </si>
  <si>
    <t>2025-05-19 04:40:00,-831423492.781415,0,0,0,0,0,0,0,513.49</t>
  </si>
  <si>
    <t>2025-05-19 04:40:00,102110195.903741,1327499.23352179,963.950000000002,20,22992.2975000001,132.8,-0.0256469539351431,4.59,5884.75</t>
  </si>
  <si>
    <t>2025-05-19 04:40:00,61140246.1952191,0,0,0,0,0,0,0,21079.5</t>
  </si>
  <si>
    <t>2025-05-19 04:41:00,600,,,,580,,,,,,,,,,,587.4</t>
  </si>
  <si>
    <t>2025-05-19 04:41:00,,510,,,500,,,,,,,,,,,513.47</t>
  </si>
  <si>
    <t>2025-05-19 04:41:00,5900,,5950,,5700,,6050,,,,,6050,5800,5950,,5884.5</t>
  </si>
  <si>
    <t>2025-05-19 04:41:00,21250,,,,19500,,,,,,,,,,,21078.75</t>
  </si>
  <si>
    <t>2025-05-19 04:41:00,56987710.1801746,0,0,0,0,0,0,0,587.4</t>
  </si>
  <si>
    <t>2025-05-19 04:41:00,-837038953.651716,0,0,0,0,0,0,0,513.47</t>
  </si>
  <si>
    <t>2025-05-19 04:41:00,99951661.3137714,1332306.59124628,1810.18333333333,18,60922.4231666667,463.32,0.0502151854953387,12.33,5884.5</t>
  </si>
  <si>
    <t>2025-05-19 04:41:00,61095539.4319477,0,0,0,0,0,0,0,21078.75</t>
  </si>
  <si>
    <t>2025-05-19 04:42:00,600,,,,580,,,,,,,,,,,587.57</t>
  </si>
  <si>
    <t>2025-05-19 04:42:00,,510,,,500,,,,,,,,,,,513.67</t>
  </si>
  <si>
    <t>2025-05-19 04:42:00,5900,,5950,,5700,,6050,,,,,6050,5800,5950,,5886.25</t>
  </si>
  <si>
    <t>2025-05-19 04:42:00,21250,,,,19500,,,,,,,,,,,21086.75</t>
  </si>
  <si>
    <t>2025-05-19 04:42:00,211014757.216078,0,0,0,0,0,0,0,587.57</t>
  </si>
  <si>
    <t>2025-05-19 04:42:00,-892846093.932759,0,0,0,0,0,0,0,513.67</t>
  </si>
  <si>
    <t>2025-05-19 04:42:00,107156321.888674,1469900.0162931,2369.2,20,118148.445333333,730.46,0.0444433870024596,12.09,5886.25</t>
  </si>
  <si>
    <t>2025-05-19 04:42:00,61564942.4361049,0,0,0,0,0,0,0,21086.75</t>
  </si>
  <si>
    <t>2025-05-19 04:43:00,,,,,580,,,,,,,,,,,587.63</t>
  </si>
  <si>
    <t>2025-05-19 04:43:00,,510,,,500,,,,,,,,,,,513.69</t>
  </si>
  <si>
    <t>2025-05-19 04:43:00,5900,,5950,,5700,,6050,,,,,6050,5800,5950,,5886.75</t>
  </si>
  <si>
    <t>2025-05-19 04:43:00,21250,,,,19500,,,,,,,,,,,21087.5</t>
  </si>
  <si>
    <t>2025-05-19 04:43:00,-451194757.746895,0,0,0,0,0,0,0,587.63</t>
  </si>
  <si>
    <t>2025-05-19 04:43:00,-882431033.699287,0,0,0,0,0,0,0,513.69</t>
  </si>
  <si>
    <t>2025-05-19 04:43:00,109439849.148899,1485589.86836714,1179.28333333333,14,22915.0578333333,147.13,-0.0092985587535081,5.1,5886.75</t>
  </si>
  <si>
    <t>2025-05-19 04:43:00,61616510.8206397,0,0,0,0,0,0,0,21087.5</t>
  </si>
  <si>
    <t>2025-05-19 04:44:00,600,,,,580,,,,,,,,,,,587.55</t>
  </si>
  <si>
    <t>2025-05-19 04:44:00,,510,,,500,,,,,,,,,,,513.65</t>
  </si>
  <si>
    <t>2025-05-19 04:44:00,5900,,5950,,5700,,6050,,,,,6050,5800,5950,,5886</t>
  </si>
  <si>
    <t>2025-05-19 04:44:00,21250,,,,19500,,,,,,,,,,,21086</t>
  </si>
  <si>
    <t>2025-05-19 04:44:00,193733189.188895,0,0,0,0,0,0,0,587.55</t>
  </si>
  <si>
    <t>2025-05-19 04:44:00,-904038969.295246,0,0,0,0,0,0,0,513.65</t>
  </si>
  <si>
    <t>2025-05-19 04:44:00,108273211.295491,1446030.80111619,1375,20,21039.92,159.18,-0.0264873563003432,6.59,5886</t>
  </si>
  <si>
    <t>2025-05-19 04:44:00,61518518.8898852,0,0,0,0,0,0,0,21086</t>
  </si>
  <si>
    <t>2025-05-19 04:45:00,600,,,,580,,,,,,,,,,,587.43</t>
  </si>
  <si>
    <t>2025-05-19 04:45:00,,510,,,500,,,,,,,,,,,513.56</t>
  </si>
  <si>
    <t>2025-05-19 04:45:00,5900,,5950,,5700,,6050,,,,,6050,5800,5950,,5884.75</t>
  </si>
  <si>
    <t>2025-05-19 04:45:00,21250,,,,19500,,,,,,,,,,,21081</t>
  </si>
  <si>
    <t>2025-05-19 04:45:00,85629365.934708,0,0,0,0,0,0,0,587.43</t>
  </si>
  <si>
    <t>2025-05-19 04:45:00,-812925009.930999,0,0,0,0,0,0,0,513.56</t>
  </si>
  <si>
    <t>2025-05-19 04:45:00,102724529.879651,1355848.463541,1600.06666666667,17,25188.818,203.9,-0.000400250024899833,7.73,5884.75</t>
  </si>
  <si>
    <t>2025-05-19 04:45:00,61221690.4902701,0,0,0,0,0,0,0,21081</t>
  </si>
  <si>
    <t>2025-05-19 04:46:00,600,,,,580,,,,,,,,,,,587.36</t>
  </si>
  <si>
    <t>2025-05-19 04:46:00,,510,,,500,,,,,,,,,,,513.46</t>
  </si>
  <si>
    <t>2025-05-19 04:46:00,5900,,5950,,5700,,6050,,,,,6050,5800,5950,,5884</t>
  </si>
  <si>
    <t>2025-05-19 04:46:00,21250,,,,19500,,,,,,,,,,,21077.25</t>
  </si>
  <si>
    <t>2025-05-19 04:46:00,16361769.0092653,0,0,0,0,0,0,0,587.36</t>
  </si>
  <si>
    <t>2025-05-19 04:46:00,-840206575.42556,0,0,0,0,0,0,0,513.46</t>
  </si>
  <si>
    <t>2025-05-19 04:46:00,99319366.400711,1321131.22673535,1100.59166666667,12,38885.4982499999,291.53,0.0236084172166688,7.13,5884</t>
  </si>
  <si>
    <t>2025-05-19 04:46:00,61007224.7302885,0,0,0,0,0,0,0,21077.25</t>
  </si>
  <si>
    <t>2025-05-19 04:47:00,,,,,580,,,,,,,,,,,587.13</t>
  </si>
  <si>
    <t>2025-05-19 04:47:00,,510,,,500,,,,,,,,,,,513.26</t>
  </si>
  <si>
    <t>2025-05-19 04:47:00,5900,,5950,,5700,,6050,,,,,6050,5800,5950,,5881.75</t>
  </si>
  <si>
    <t>2025-05-19 04:47:00,21250,,,,19500,,,,,,,,,,,21068.25</t>
  </si>
  <si>
    <t>2025-05-19 04:47:00,-126857348.317954,0,0,0,0,0,0,0,587.13</t>
  </si>
  <si>
    <t>2025-05-19 04:47:00,-900495199.489706,0,0,0,0,0,0,0,513.26</t>
  </si>
  <si>
    <t>2025-05-19 04:47:00,109849576.694559,1183512.66304825,6894.38636363637,83,159075.199045454,875.75,-0.026351328135165,29.17,5881.75</t>
  </si>
  <si>
    <t>2025-05-19 04:47:00,60475018.3825303,0,0,0,0,0,0,0,21068.25</t>
  </si>
  <si>
    <t>2025-05-19 04:49:00,,,,,580,,,,,,,,,,,587.11</t>
  </si>
  <si>
    <t>2025-05-19 04:49:00,,510,,,500,,,,,,,,,,,513.23</t>
  </si>
  <si>
    <t>2025-05-19 04:49:00,5900,,5950,,5700,,6050,,,,,6050,5800,5950,,5881.75</t>
  </si>
  <si>
    <t>2025-05-19 04:49:00,21250,,,,19500,,,,,,,,,,,21068</t>
  </si>
  <si>
    <t>2025-05-19 04:49:00,-152537239.304472,0,0,0,0,0,0,0,587.11</t>
  </si>
  <si>
    <t>2025-05-19 04:49:00,-910547048.39698,0,0,0,0,0,0,0,513.23</t>
  </si>
  <si>
    <t>2025-05-19 04:49:00,109932079.182728,1193953.06715604,6532.59999999999,49,182426.624,841.32,0.0524868772217852,24.82,5881.75</t>
  </si>
  <si>
    <t>2025-05-19 04:49:00,60442477.7812155,0,0,0,0,0,0,0,21068</t>
  </si>
  <si>
    <t>2025-05-19 04:50:00,,,,,580,,,,,,,,,,,587.13</t>
  </si>
  <si>
    <t>2025-05-19 04:50:00,,510,,,500,,,,,,,,,,,513.22</t>
  </si>
  <si>
    <t>2025-05-19 04:50:00,5900,,5950,,5700,,6050,,,,,6050,5800,5950,,5881.75</t>
  </si>
  <si>
    <t>2025-05-19 04:50:00,21250,,,,19500,,,,,,,,,,,21067.5</t>
  </si>
  <si>
    <t>2025-05-19 04:50:00,-126598584.604265,0,0,0,0,0,0,0,587.13</t>
  </si>
  <si>
    <t>2025-05-19 04:50:00,-914063427.32999,0,0,0,0,0,0,0,513.22</t>
  </si>
  <si>
    <t>2025-05-19 04:50:00,109890956.808993,1125533.73210051,2833.6,106,10833.482,92.2,-0.230204588098007,8.08,5881.75</t>
  </si>
  <si>
    <t>2025-05-19 04:50:00,60418763.9108718,0,0,0,0,0,0,0,21067.5</t>
  </si>
  <si>
    <t>2025-05-19 04:51:00,,,,,580,,,,,,,,,,,587.11</t>
  </si>
  <si>
    <t>2025-05-19 04:51:00,,510,,,500,,,,,,,,,,,513.21</t>
  </si>
  <si>
    <t>2025-05-19 04:51:00,5900,,5950,,5700,,6050,,,,,6050,5800,5950,,5881.5</t>
  </si>
  <si>
    <t>2025-05-19 04:51:00,21250,,,,19500,,,,,,,,,,,21067</t>
  </si>
  <si>
    <t>2025-05-19 04:51:00,-152394744.71674,0,0,0,0,0,0,0,587.11</t>
  </si>
  <si>
    <t>2025-05-19 04:51:00,-917634146.048846,0,0,0,0,0,0,0,513.21</t>
  </si>
  <si>
    <t>2025-05-19 04:51:00,109531092.970315,1112778.64740312,405.85,13,383.8265,10.78,-0.0329474038787725,1.43,5881.5</t>
  </si>
  <si>
    <t>2025-05-19 04:51:00,60386750.8957755,0,0,0,0,0,0,0,21067</t>
  </si>
  <si>
    <t>2025-05-19 04:52:00,,,,,580,,,,,,,,,,,587.09</t>
  </si>
  <si>
    <t>2025-05-19 04:52:00,,510,,,500,,,,,,,,,,,513.15</t>
  </si>
  <si>
    <t>2025-05-19 04:52:00,5900,,5950,,5700,,6050,,,,,6050,5800,5950,,5881.5</t>
  </si>
  <si>
    <t>2025-05-19 04:52:00,21250,,,,19500,,,,,,,,,,,21065.25</t>
  </si>
  <si>
    <t>2025-05-19 04:52:00,-178421884.263221,0,0,0,0,0,0,0,587.09</t>
  </si>
  <si>
    <t>2025-05-19 04:52:00,-938835437.324687,0,0,0,0,0,0,0,513.15</t>
  </si>
  <si>
    <t>2025-05-19 04:52:00,109559153.124179,1114036.1223934,844.683333333335,10,12460.9418333334,82.55,-0.00466807243481176,3.09,5881.5</t>
  </si>
  <si>
    <t>2025-05-19 04:52:00,60292018.2197578,0,0,0,0,0,0,0,21065.25</t>
  </si>
  <si>
    <t>2025-05-19 04:53:00,,,,,580,,,,,,,,,,,587.07</t>
  </si>
  <si>
    <t>2025-05-19 04:53:00,,510,,,500,,,,,,,,,,,513.12</t>
  </si>
  <si>
    <t>2025-05-19 04:53:00,5900,,5950,,5700,,6050,,,,,6050,5800,5950,,5881</t>
  </si>
  <si>
    <t>2025-05-19 04:53:00,21250,,,,19500,,,,,,,,,,,21063.75</t>
  </si>
  <si>
    <t>2025-05-19 04:53:00,-205674287.174764,0,0,0,0,0,0,0,587.07</t>
  </si>
  <si>
    <t>2025-05-19 04:53:00,-950084622.207941,0,0,0,0,0,0,0,513.12</t>
  </si>
  <si>
    <t>2025-05-19 04:53:00,108969862.403386,1084402.60567998,1036.45,12,31369.7535,219.87,0.0101148567976307,6.25,5881</t>
  </si>
  <si>
    <t>2025-05-19 04:53:00,60201963.1277069,0,0,0,0,0,0,0,21063.75</t>
  </si>
  <si>
    <t>2025-05-19 04:54:00,,,,,580,,,,,,,,,,,587.1</t>
  </si>
  <si>
    <t>2025-05-19 04:54:00,,510,,,500,,,,,,,,,,,513.14</t>
  </si>
  <si>
    <t>2025-05-19 04:54:00,5900,,5950,,5700,,6050,,,,,6050,5800,5950,,5881.25</t>
  </si>
  <si>
    <t>2025-05-19 04:54:00,21250,,,,19500,,,,,,,,,,,21064.25</t>
  </si>
  <si>
    <t>2025-05-19 04:54:00,-165930684.665384,0,0,0,0,0,0,0,587.1</t>
  </si>
  <si>
    <t>2025-05-19 04:54:00,-942421793.655283,0,0,0,0,0,0,0,513.14</t>
  </si>
  <si>
    <t>2025-05-19 04:54:00,109231782.370259,1071514.93912872,4394.64999999998,44,68560.5814999997,238.36,-0.0621948890341,13.51,5881.25</t>
  </si>
  <si>
    <t>2025-05-19 04:54:00,60238353.666848,0,0,0,0,0,0,0,21064.25</t>
  </si>
  <si>
    <t>2025-05-19 04:55:00,,,,,580,,,,,,,,,,,587.11</t>
  </si>
  <si>
    <t>2025-05-19 04:55:00,,510,,,500,,,,,,,,,,,513.2</t>
  </si>
  <si>
    <t>2025-05-19 04:55:00,5900,,5950,,5700,,6050,,,,,6050,5800,5950,,5881.25</t>
  </si>
  <si>
    <t>2025-05-19 04:55:00,21250,,,,19500,,,,,,,,,,,21066.5</t>
  </si>
  <si>
    <t>2025-05-19 04:55:00,-152641964.127546,0,0,0,0,0,0,0,587.11</t>
  </si>
  <si>
    <t>2025-05-19 04:55:00,-921250275.284265,0,0,0,0,0,0,0,513.2</t>
  </si>
  <si>
    <t>2025-05-19 04:55:00,109352666.46334,1071792.30044062,880.950000000003,10,18320.1405000001,107.35,-0.00855839977818756,3.82,5881.25</t>
  </si>
  <si>
    <t>2025-05-19 04:55:00,60361684.5280221,0,0,0,0,0,0,0,21066.5</t>
  </si>
  <si>
    <t>2025-05-19 04:56:00,,,,,580,,,,,,,,,,,587.18</t>
  </si>
  <si>
    <t>2025-05-19 04:56:00,,510,,,500,,,,,,,,,,,513.27</t>
  </si>
  <si>
    <t>2025-05-19 04:56:00,5900,,5950,,5700,,6050,,,,,6050,5800,5950,,5882</t>
  </si>
  <si>
    <t>2025-05-19 04:56:00,21250,,,,19500,,,,,,,,,,,21069.25</t>
  </si>
  <si>
    <t>2025-05-19 04:56:00,-67591044.8952143,0,0,0,0,0,0,0,587.18</t>
  </si>
  <si>
    <t>2025-05-19 04:56:00,-897916986.013076,0,0,0,0,0,0,0,513.27</t>
  </si>
  <si>
    <t>2025-05-19 04:56:00,110472534.465509,1112331.3297846,969.100000000002,28,3579.03633333334,38.99,-0.0515906465410877,2.52,5882</t>
  </si>
  <si>
    <t>2025-05-19 04:56:00,60529907.5525118,0,0,0,0,0,0,0,21069.25</t>
  </si>
  <si>
    <t>2025-05-19 04:57:00,,,,,580,,,,,,,,,,,587.2</t>
  </si>
  <si>
    <t>2025-05-19 04:57:00,,510,,,500,,,,,,,,,,,513.3</t>
  </si>
  <si>
    <t>2025-05-19 04:57:00,5900,,5950,,5700,,6050,,,,,6050,5800,5950,,5882.5</t>
  </si>
  <si>
    <t>2025-05-19 04:57:00,21250,,,,19500,,,,,,,,,,,21070.75</t>
  </si>
  <si>
    <t>2025-05-19 04:57:00,-44839321.4968826,0,0,0,0,0,0,0,587.2</t>
  </si>
  <si>
    <t>2025-05-19 04:57:00,-888414559.780847,0,0,0,0,0,0,0,513.3</t>
  </si>
  <si>
    <t>2025-05-19 04:57:00,111085909.968154,1149212.11825,499.966666666666,12,4564.45633333333,37.2,-0.0183316494485477,1.92,5882.5</t>
  </si>
  <si>
    <t>2025-05-19 04:57:00,60623558.1426871,0,0,0,0,0,0,0,21070.75</t>
  </si>
  <si>
    <t>2025-05-19 04:58:00,,,,,580,,,,,,,,,,,587.21</t>
  </si>
  <si>
    <t>2025-05-19 04:58:00,,510,,,500,,,,,,,,,,,513.3</t>
  </si>
  <si>
    <t>2025-05-19 04:58:00,5900,,5950,,5700,,6050,,,,,6050,5800,5950,,5882.25</t>
  </si>
  <si>
    <t>2025-05-19 04:58:00,21250,,,,19500,,,,,,,,,,,21070.75</t>
  </si>
  <si>
    <t>2025-05-19 04:58:00,-34470152.4020725,0,0,0,0,0,0,0,587.21</t>
  </si>
  <si>
    <t>2025-05-19 04:58:00,-888479692.083312,0,0,0,0,0,0,0,513.3</t>
  </si>
  <si>
    <t>2025-05-19 04:58:00,110733842.718353,1127428.00599873,1175.81666666667,15,56424.9914999999,329.01,0.00579291569506757,7.05,5882.25</t>
  </si>
  <si>
    <t>2025-05-19 04:58:00,60609828.6723559,0,0,0,0,0,0,0,21070.75</t>
  </si>
  <si>
    <t>2025-05-19 04:59:00,600,,,,580,,,,,,,,,,,587.29</t>
  </si>
  <si>
    <t>2025-05-19 04:59:00,,510,,,500,,,,,,,,,,,513.37</t>
  </si>
  <si>
    <t>2025-05-19 04:59:00,5900,,5950,,5700,,6050,,,,,6050,5800,5950,,5883</t>
  </si>
  <si>
    <t>2025-05-19 04:59:00,21250,,,,19500,,,,,,,,,,,21073.5</t>
  </si>
  <si>
    <t>2025-05-19 04:59:00,50723933.1216359,0,0,0,0,0,0,0,587.29</t>
  </si>
  <si>
    <t>2025-05-19 04:59:00,-867028180.185896,0,0,0,0,0,0,0,513.37</t>
  </si>
  <si>
    <t>2025-05-19 04:59:00,111493885.18992,1180853.92971248,2259.0294117647,29,65938.7856470588,389.94,0.013828156834577,11.62,5883</t>
  </si>
  <si>
    <t>2025-05-19 04:59:00,60775963.4774667,0,0,0,0,0,0,0,21073.5</t>
  </si>
  <si>
    <t>2025-05-19 05:00:00,600,,,,580,,,,,,,,,,,587.36</t>
  </si>
  <si>
    <t>2025-05-19 05:00:00,,510,,,500,,,,,,,,,,,513.41</t>
  </si>
  <si>
    <t>2025-05-19 05:00:00,5900,,5950,,5700,,6050,,,,,6050,5800,5950,,5884</t>
  </si>
  <si>
    <t>2025-05-19 05:00:00,21250,,,,19500,,,,,,,,,,,21075.5</t>
  </si>
  <si>
    <t>2025-05-19 05:00:00,15518299.3762341,0,0,0,0,0,0,0,587.36</t>
  </si>
  <si>
    <t>2025-05-19 05:00:00,-855530515.19482,0,0,0,0,0,0,0,513.41</t>
  </si>
  <si>
    <t>2025-05-19 05:00:00,98715591.4902101,1236426.43402356,3076.2,35,87245.1399999998,440.14,-0.0103090642460403,12.23,5884</t>
  </si>
  <si>
    <t>2025-05-19 05:00:00,60904511.0378828,0,0,0,0,0,0,0,21075.5</t>
  </si>
  <si>
    <t>2025-05-19 05:01:00,,,,,580,,,,,,,,,,,587.2</t>
  </si>
  <si>
    <t>2025-05-19 05:01:00,,510,,,500,,,,,,,,,,,513.23</t>
  </si>
  <si>
    <t>2025-05-19 05:01:00,5900,,5950,,5700,,6050,,,,,6050,5800,5950,,5882</t>
  </si>
  <si>
    <t>2025-05-19 05:01:00,21250,,,,19500,,,,,,,,,,,21068</t>
  </si>
  <si>
    <t>2025-05-19 05:01:00,-45672098.2796362,0,0,0,0,0,0,0,587.2</t>
  </si>
  <si>
    <t>2025-05-19 05:01:00,-911527455.231723,0,0,0,0,0,0,0,513.23</t>
  </si>
  <si>
    <t>2025-05-19 05:01:00,110158715.153192,1122640.14357197,3217.01666666668,33,95006.3995000003,516.63,0.0213867919715694,16.72,5882</t>
  </si>
  <si>
    <t>2025-05-19 05:01:00,60469671.7271917,0,0,0,0,0,0,0,21068</t>
  </si>
  <si>
    <t>2025-05-19 05:02:00,,,,,580,,,,,,,,,,,587.08</t>
  </si>
  <si>
    <t>2025-05-19 05:02:00,,510,,,500,,,,,,,,,,,513.1</t>
  </si>
  <si>
    <t>2025-05-19 05:02:00,5900,,5950,,5700,,6050,,,,,6050,5800,5950,,5881</t>
  </si>
  <si>
    <t>2025-05-19 05:02:00,21250,,,,19500,,,,,,,,,,,21062.25</t>
  </si>
  <si>
    <t>2025-05-19 05:02:00,-192354945.174126,0,0,0,0,0,0,0,587.08</t>
  </si>
  <si>
    <t>2025-05-19 05:02:00,-958010346.328822,0,0,0,0,0,0,0,513.1</t>
  </si>
  <si>
    <t>2025-05-19 05:02:00,108918175.032534,1058781.84943245,2100.81666666667,28,33904.3468333333,263.86,-0.0226436090629493,11.8,5881</t>
  </si>
  <si>
    <t>2025-05-19 05:02:00,60141372.1977276,0,0,0,0,0,0,0,21062.25</t>
  </si>
  <si>
    <t>2025-05-19 05:03:00,,,,,580,,,,,,,,,,,586.94</t>
  </si>
  <si>
    <t>2025-05-19 05:03:00,,510,,,500,,,,,,,,,,,513</t>
  </si>
  <si>
    <t>2025-05-19 05:03:00,5900,,5950,,5700,,6050,,,,,6050,5800,5950,,5879.25</t>
  </si>
  <si>
    <t>2025-05-19 05:03:00,21250,,,,19500,,,,,,,,,,,21057.5</t>
  </si>
  <si>
    <t>2025-05-19 05:03:00,-419115116.537611,0,0,0,0,0,0,0,586.94</t>
  </si>
  <si>
    <t>2025-05-19 05:03:00,-971706199.798182,0,0,0,0,0,0,0,513</t>
  </si>
  <si>
    <t>2025-05-19 05:03:00,106265101.836679,918123.086469303,4562.86666666666,61,118052.508666667,635.96,-0.0452506458745786,21.16,5879.25</t>
  </si>
  <si>
    <t>2025-05-19 05:03:00,59849474.5321098,0,0,0,0,0,0,0,21057.5</t>
  </si>
  <si>
    <t>2025-05-19 05:04:00,,,,,580,,,,,,,,,,,586.89</t>
  </si>
  <si>
    <t>2025-05-19 05:04:00,,510,,,500,,,,,,,,,,,512.94</t>
  </si>
  <si>
    <t>2025-05-19 05:04:00,5900,,5950,,5700,,6050,,,,,6050,5800,5950,,5879</t>
  </si>
  <si>
    <t>2025-05-19 05:04:00,21250,,,,19500,,,,,,,,,,,21055.75</t>
  </si>
  <si>
    <t>2025-05-19 05:04:00,-517847487.046032,0,0,0,0,0,0,0,586.89</t>
  </si>
  <si>
    <t>2025-05-19 05:04:00,-998446206.098808,0,0,0,0,0,0,0,512.94</t>
  </si>
  <si>
    <t>2025-05-19 05:04:00,104663594.919949,951786.07923248,9122.78333333332,54,408682.388833332,1780.54,0.150321041350287,38.82,5879</t>
  </si>
  <si>
    <t>2025-05-19 05:04:00,59752559.973509,0,0,0,0,0,0,0,21055.75</t>
  </si>
  <si>
    <t>2025-05-19 05:05:00,,,,,580,,,,,,,,,,,586.86</t>
  </si>
  <si>
    <t>2025-05-19 05:05:00,,510,,,500,,,,,,,,,,,512.94</t>
  </si>
  <si>
    <t>2025-05-19 05:05:00,5900,,5950,,5700,,6050,,,,,6050,5800,5950,,5878.5</t>
  </si>
  <si>
    <t>2025-05-19 05:05:00,21250,,,,19500,,,,,,,,,,,21055.75</t>
  </si>
  <si>
    <t>2025-05-19 05:05:00,-583652433.955872,0,0,0,0,0,0,0,586.86</t>
  </si>
  <si>
    <t>2025-05-19 05:05:00,-998326293.286059,0,0,0,0,0,0,0,512.94</t>
  </si>
  <si>
    <t>2025-05-19 05:05:00,103760920.006907,904370.640056095,1658.53333333333,20,34714.812,228.49,0.00179764431018405,9.23,5878.5</t>
  </si>
  <si>
    <t>2025-05-19 05:05:00,59745763.0661729,0,0,0,0,0,0,0,21055.75</t>
  </si>
  <si>
    <t>2025-05-19 05:06:00,,,,,580,,,,,,,,,,,586.86</t>
  </si>
  <si>
    <t>2025-05-19 05:06:00,,510,,,500,,,,,,,,,,,512.95</t>
  </si>
  <si>
    <t>2025-05-19 05:06:00,5900,,5950,,5700,,6050,,,,,6050,5800,5950,,5878.75</t>
  </si>
  <si>
    <t>2025-05-19 05:06:00,21250,,,,19500,,,,,,,,,,,21056.25</t>
  </si>
  <si>
    <t>2025-05-19 05:06:00,-584080912.365321,0,0,0,0,0,0,0,586.86</t>
  </si>
  <si>
    <t>2025-05-19 05:06:00,-993874044.830611,0,0,0,0,0,0,0,512.95</t>
  </si>
  <si>
    <t>2025-05-19 05:06:00,104199193.766296,933843.647985626,1094.75,14,20538.6775,134.81,0.000566121529195121,6.63,5878.75</t>
  </si>
  <si>
    <t>2025-05-19 05:06:00,59778909.8836843,0,0,0,0,0,0,0,21056.25</t>
  </si>
  <si>
    <t>2025-05-19 05:07:00,,587,,,580,,,,,,,,,,,586.72</t>
  </si>
  <si>
    <t>2025-05-19 05:07:00,,510,,,500,,,,,,,,,,,512.81</t>
  </si>
  <si>
    <t>2025-05-19 05:07:00,5900,,5950,,5700,,6050,,,,,6050,5800,5950,,5877.75</t>
  </si>
  <si>
    <t>2025-05-19 05:07:00,21250,,,,19500,,,,,,,,,,,21051</t>
  </si>
  <si>
    <t>2025-05-19 05:07:00,-1070528253.72385,0,0,0,0,0,0,0,586.72</t>
  </si>
  <si>
    <t>2025-05-19 05:07:00,-1069185696.94087,0,0,0,0,0,0,0,512.81</t>
  </si>
  <si>
    <t>2025-05-19 05:07:00,105824932.973166,861481.780132183,1944.48333333333,29,22782.9945,138.16,-0.0465710149462055,8.22,5877.75</t>
  </si>
  <si>
    <t>2025-05-19 05:07:00,59477250.5929691,0,0,0,0,0,0,0,21051</t>
  </si>
  <si>
    <t>2025-05-19 05:08:00,,,,,580,,,,,,,,,,,586.67</t>
  </si>
  <si>
    <t>2025-05-19 05:08:00,,510,,,500,,,,,,,,,,,512.74</t>
  </si>
  <si>
    <t>2025-05-19 05:08:00,5900,,5950,,5700,,6050,,,,,6050,5800,5950,,5877</t>
  </si>
  <si>
    <t>2025-05-19 05:08:00,21250,,,,19500,,,,,,,,,,,21047.5</t>
  </si>
  <si>
    <t>2025-05-19 05:08:00,-126258964.897617,0,0,0,0,0,0,0,586.67</t>
  </si>
  <si>
    <t>2025-05-19 05:08:00,-1120397770.33252,0,0,0,0,0,0,0,512.74</t>
  </si>
  <si>
    <t>2025-05-19 05:08:00,105114839.57815,788676.987935383,5920.28333333333,72,102677.236333333,601.12,-0.0676315805960868,28.31,5877</t>
  </si>
  <si>
    <t>2025-05-19 05:08:00,59274554.5971064,0,0,0,0,0,0,0,21047.5</t>
  </si>
  <si>
    <t>2025-05-19 05:09:00,,,,,580,,,,,,,,,,,586.67</t>
  </si>
  <si>
    <t>2025-05-19 05:09:00,,510,,,500,,,,,,,,,,,512.78</t>
  </si>
  <si>
    <t>2025-05-19 05:09:00,5900,,5950,,5700,,6050,,,,,6050,5800,5950,,5877</t>
  </si>
  <si>
    <t>2025-05-19 05:09:00,21250,,,,19500,,,,,,,,,,,21049</t>
  </si>
  <si>
    <t>2025-05-19 05:09:00,-126321903.206609,0,0,0,0,0,0,0,586.67</t>
  </si>
  <si>
    <t>2025-05-19 05:09:00,-1089514590.0368,0,0,0,0,0,0,0,512.78</t>
  </si>
  <si>
    <t>2025-05-19 05:09:00,105044590.508243,784629.393711185,2645.28333333333,35,56823.6981666666,346.1,-0.0250072330573392,12.66,5877</t>
  </si>
  <si>
    <t>2025-05-19 05:09:00,59360644.8283655,0,0,0,0,0,0,0,21049</t>
  </si>
  <si>
    <t>2025-05-19 05:10:00,,,,,580,,,,,,,,,,,586.69</t>
  </si>
  <si>
    <t>2025-05-19 05:10:00,,510,,,500,,,,,,,,,,,512.83</t>
  </si>
  <si>
    <t>2025-05-19 05:10:00,5900,,5950,,5700,,6050,,,,,6050,5800,5950,,5877.25</t>
  </si>
  <si>
    <t>2025-05-19 05:10:00,21250,,,,19500,,,,,,,,,,,21050.25</t>
  </si>
  <si>
    <t>2025-05-19 05:10:00,-108556247.523698,0,0,0,0,0,0,0,586.69</t>
  </si>
  <si>
    <t>2025-05-19 05:10:00,-1056886365.94074,0,0,0,0,0,0,0,512.83</t>
  </si>
  <si>
    <t>2025-05-19 05:10:00,105384586.872298,814273.812385391,2545.08333333334,19,46744.1411666667,254.82,0.0218269854010068,13.05,5877.25</t>
  </si>
  <si>
    <t>2025-05-19 05:10:00,59438310.7643126,0,0,0,0,0,0,0,21050.25</t>
  </si>
  <si>
    <t>2025-05-19 05:11:00,,,,,580,,,,,,,,,,,586.55</t>
  </si>
  <si>
    <t>2025-05-19 05:11:00,,510,,,500,,,,,,,,,,,512.61</t>
  </si>
  <si>
    <t>2025-05-19 05:11:00,5900,,5950,,5700,,6050,,,,,6050,5800,5950,,5875.75</t>
  </si>
  <si>
    <t>2025-05-19 05:11:00,21250,,,,19500,,,,,,,,,,,21042</t>
  </si>
  <si>
    <t>2025-05-19 05:11:00,-147386180.235363,0,0,0,0,0,0,0,586.55</t>
  </si>
  <si>
    <t>2025-05-19 05:11:00,-997289493.067934,0,0,0,0,0,0,0,512.61</t>
  </si>
  <si>
    <t>2025-05-19 05:11:00,103360086.708787,720746.364203979,4591.55769230769,40,193233.570987179,884,0.0346012655532342,19.35,5875.75</t>
  </si>
  <si>
    <t>2025-05-19 05:11:00,58959043.5738996,0,0,0,0,0,0,0,21042</t>
  </si>
  <si>
    <t>2025-05-19 05:12:00,,587,,,580,,,,,,,,,,,586.78</t>
  </si>
  <si>
    <t>2025-05-19 05:12:00,,510,,,500,,,,,,,,,,,512.89</t>
  </si>
  <si>
    <t>2025-05-19 05:12:00,5900,,5950,,5700,,6050,,,,,6050,5800,5950,,5878</t>
  </si>
  <si>
    <t>2025-05-19 05:12:00,21250,,,,19500,,,,,,,,,,,21053</t>
  </si>
  <si>
    <t>2025-05-19 05:12:00,-811142336.080413,0,0,0,0,0,0,0,586.78</t>
  </si>
  <si>
    <t>2025-05-19 05:12:00,-1023360235.65255,0,0,0,0,0,0,0,512.89</t>
  </si>
  <si>
    <t>2025-05-19 05:12:00,105794847.787967,851234.643018677,2743.21666666667,54,36382.1195,292.46,-0.0724863381446547,13.12,5878</t>
  </si>
  <si>
    <t>2025-05-19 05:12:00,59606290.5132581,0,0,0,0,0,0,0,21053</t>
  </si>
  <si>
    <t>2025-05-19 05:13:00,,587,,,580,,,,,,,,,,,586.74</t>
  </si>
  <si>
    <t>2025-05-19 05:13:00,,510,,,500,,,,,,,,,,,512.85</t>
  </si>
  <si>
    <t>2025-05-19 05:13:00,5900,,5950,,5700,,6050,,,,,6050,5800,5950,,5877.75</t>
  </si>
  <si>
    <t>2025-05-19 05:13:00,21250,,,,19500,,,,,,,,,,,21052</t>
  </si>
  <si>
    <t>2025-05-19 05:13:00,-968083790.124146,0,0,0,0,0,0,0,586.74</t>
  </si>
  <si>
    <t>2025-05-19 05:13:00,-1045280682.39461,0,0,0,0,0,0,0,512.85</t>
  </si>
  <si>
    <t>2025-05-19 05:13:00,105492662.711035,846441.69215554,2649.21666666667,20,131398.275166667,711.21,0.051898234261661,13.17,5877.75</t>
  </si>
  <si>
    <t>2025-05-19 05:13:00,59549513.4424127,0,0,0,0,0,0,0,21052</t>
  </si>
  <si>
    <t>2025-05-19 05:14:00,,587,,,580,,,,,,,,,,,586.76</t>
  </si>
  <si>
    <t>2025-05-19 05:14:00,,510,,,500,,,,,,,,,,,512.84</t>
  </si>
  <si>
    <t>2025-05-19 05:14:00,5900,,5950,,5700,,6050,,,,,6050,5800,5950,,5878</t>
  </si>
  <si>
    <t>2025-05-19 05:14:00,21250,,,,19500,,,,,,,,,,,21051.25</t>
  </si>
  <si>
    <t>2025-05-19 05:14:00,-883549776.821586,0,0,0,0,0,0,0,586.76</t>
  </si>
  <si>
    <t>2025-05-19 05:14:00,-1050993055.69807,0,0,0,0,0,0,0,512.84</t>
  </si>
  <si>
    <t>2025-05-19 05:14:00,106000660.837471,845876.17498825,2717.85,44,49623.5218333334,301.25,-0.07101643672912,12.62,5878</t>
  </si>
  <si>
    <t>2025-05-19 05:14:00,59518732.5970807,0,0,0,0,0,0,0,21051.25</t>
  </si>
  <si>
    <t>2025-05-19 05:15:00,,,,,580,,,,,,,,,,,586.85</t>
  </si>
  <si>
    <t>2025-05-19 05:15:00,,510,,,500,,,,,,,,,,,512.95</t>
  </si>
  <si>
    <t>2025-05-19 05:15:00,5900,,5950,,5700,,6050,,,,,6050,5800,5950,,5879</t>
  </si>
  <si>
    <t>2025-05-19 05:15:00,21250,,,,19500,,,,,,,,,,,21056.25</t>
  </si>
  <si>
    <t>2025-05-19 05:15:00,-610042750.27671,0,0,0,0,0,0,0,586.85</t>
  </si>
  <si>
    <t>2025-05-19 05:15:00,-994226298.737363,0,0,0,0,0,0,0,512.95</t>
  </si>
  <si>
    <t>2025-05-19 05:15:00,107525174.182797,924601.35920642,724.649999999999,8,39765.2834999999,229.17,0.00960182243464418,3.46,5879</t>
  </si>
  <si>
    <t>2025-05-19 05:15:00,59811788.0242663,0,0,0,0,0,0,0,21056.25</t>
  </si>
  <si>
    <t>2025-05-19 05:16:00,,,,,580,,,,,,,,,,,586.85</t>
  </si>
  <si>
    <t>2025-05-19 05:16:00,,510,,,500,,,,,,,,,,,512.97</t>
  </si>
  <si>
    <t>2025-05-19 05:16:00,5900,,5950,,5700,,6050,,,,,6050,5800,5950,,5878.75</t>
  </si>
  <si>
    <t>2025-05-19 05:16:00,21250,,,,19500,,,,,,,,,,,21056.5</t>
  </si>
  <si>
    <t>2025-05-19 05:16:00,-610792906.868946,0,0,0,0,0,0,0,586.85</t>
  </si>
  <si>
    <t>2025-05-19 05:16:00,-985311998.482336,0,0,0,0,0,0,0,512.97</t>
  </si>
  <si>
    <t>2025-05-19 05:16:00,107099358.196984,888784.233470405,1614.65,38,18709.6735,147.18,-0.0647940926000665,7.05,5878.75</t>
  </si>
  <si>
    <t>2025-05-19 05:16:00,59819124.9159052,0,0,0,0,0,0,0,21056.5</t>
  </si>
  <si>
    <t>2025-05-19 05:17:00,,,,,580,,,,,,,,,,,586.92</t>
  </si>
  <si>
    <t>2025-05-19 05:17:00,,510,,,500,,,,,,,,,,,513.08</t>
  </si>
  <si>
    <t>2025-05-19 05:17:00,5900,,5950,,5700,,6050,,,,,6050,5800,5950,,5879.5</t>
  </si>
  <si>
    <t>2025-05-19 05:17:00,21250,,,,19500,,,,,,,,,,,21061.5</t>
  </si>
  <si>
    <t>2025-05-19 05:17:00,-458604487.8886,0,0,0,0,0,0,0,586.92</t>
  </si>
  <si>
    <t>2025-05-19 05:17:00,-940331116.187403,0,0,0,0,0,0,0,513.08</t>
  </si>
  <si>
    <t>2025-05-19 05:17:00,106675456.586648,941590.453272929,1082.3,10,9018.40400000001,71.13,-0.0046284537335726,1.31,5879.5</t>
  </si>
  <si>
    <t>2025-05-19 05:17:00,60096741.6196578,0,0,0,0,0,0,0,21061.5</t>
  </si>
  <si>
    <t>2025-05-19 05:18:00,,,,,580,,,,,,,,,,,586.87</t>
  </si>
  <si>
    <t>2025-05-19 05:18:00,,510,,,500,,,,,,,,,,,513.06</t>
  </si>
  <si>
    <t>2025-05-19 05:18:00,5900,,5950,,5700,,6050,,,,,6050,5800,5950,,5879</t>
  </si>
  <si>
    <t>2025-05-19 05:18:00,21250,,,,19500,,,,,,,,,,,21060.25</t>
  </si>
  <si>
    <t>2025-05-19 05:18:00,-562935252.839133,0,0,0,0,0,0,0,586.87</t>
  </si>
  <si>
    <t>2025-05-19 05:18:00,-948408893.234096,0,0,0,0,0,0,0,513.06</t>
  </si>
  <si>
    <t>2025-05-19 05:18:00,105206425.806889,917788.82962885,1554.33333333333,12,39214.96,258.25,0.0354791178444493,10.12,5879</t>
  </si>
  <si>
    <t>2025-05-19 05:18:00,60020654.5031976,0,0,0,0,0,0,0,21060.25</t>
  </si>
  <si>
    <t>2025-05-19 05:19:00,,,,,580,,,,,,,,,,,586.86</t>
  </si>
  <si>
    <t>2025-05-19 05:19:00,,510,,,500,,,,,,,,,,,512.97</t>
  </si>
  <si>
    <t>2025-05-19 05:19:00,5900,,5950,,5700,,6050,,,,,6050,5800,5950,,5878.75</t>
  </si>
  <si>
    <t>2025-05-19 05:19:00,21250,,,,19500,,,,,,,,,,,21056.25</t>
  </si>
  <si>
    <t>2025-05-19 05:19:00,-585590844.207543,0,0,0,0,0,0,0,586.86</t>
  </si>
  <si>
    <t>2025-05-19 05:19:00,-985616036.481899,0,0,0,0,0,0,0,512.97</t>
  </si>
  <si>
    <t>2025-05-19 05:19:00,103952932.077316,870690.069255197,3328.53333333333,60,40363.8143333334,308.96,-0.111182981303835,15.09,5878.75</t>
  </si>
  <si>
    <t>2025-05-19 05:19:00,59805046.3958501,0,0,0,0,0,0,0,21056.25</t>
  </si>
  <si>
    <t>2025-05-19 05:20:00,,587,,,580,,,,,,,,,,,586.8</t>
  </si>
  <si>
    <t>2025-05-19 05:20:00,,510,,,500,,,,,,,,,,,512.94</t>
  </si>
  <si>
    <t>2025-05-19 05:20:00,5900,,5950,,5700,,6050,,,,,6050,5800,5950,,5878.5</t>
  </si>
  <si>
    <t>2025-05-19 05:20:00,21250,,,,19500,,,,,,,,,,,21055.5</t>
  </si>
  <si>
    <t>2025-05-19 05:20:00,-744912844.512438,0,0,0,0,0,0,0,586.8</t>
  </si>
  <si>
    <t>2025-05-19 05:20:00,-999582838.475797,0,0,0,0,0,0,0,512.94</t>
  </si>
  <si>
    <t>2025-05-19 05:20:00,106487336.64587,862391.540565834,286.299999999999,3,13465.1029999999,59.06,0.000580044886533825,1.22,5878.5</t>
  </si>
  <si>
    <t>2025-05-19 05:20:00,59763210.8603149,0,0,0,0,0,0,0,21055.5</t>
  </si>
  <si>
    <t>2025-05-19 05:21:00,,587,,,580,,,,,,,,,,,586.8</t>
  </si>
  <si>
    <t>2025-05-19 05:21:00,,510,,,500,,,,,,,,,,,512.95</t>
  </si>
  <si>
    <t>2025-05-19 05:21:00,5900,,5950,,5700,,6050,,,,,6050,5800,5950,,5878.25</t>
  </si>
  <si>
    <t>2025-05-19 05:21:00,21250,,,,19500,,,,,,,,,,,21055.75</t>
  </si>
  <si>
    <t>2025-05-19 05:21:00,-745491386.90603,0,0,0,0,0,0,0,586.8</t>
  </si>
  <si>
    <t>2025-05-19 05:21:00,-994761758.973738,0,0,0,0,0,0,0,512.95</t>
  </si>
  <si>
    <t>2025-05-19 05:21:00,106607929.230941,835541.128564443,4935.48333333334,48,157717.4565,928.09,0.0341334318076187,27.31,5878.25</t>
  </si>
  <si>
    <t>2025-05-19 05:21:00,59780430.4859315,0,0,0,0,0,0,0,21055.75</t>
  </si>
  <si>
    <t>2025-05-19 05:22:00,,,,,580,,,,,,,,,,,587.04</t>
  </si>
  <si>
    <t>2025-05-19 05:22:00,,510,,,500,,,,,,,,,,,513.22</t>
  </si>
  <si>
    <t>2025-05-19 05:22:00,5900,,5950,,5700,,6050,,,,,6050,5800,5950,,5880.75</t>
  </si>
  <si>
    <t>2025-05-19 05:22:00,21250,,,,19500,,,,,,,,,,,21067</t>
  </si>
  <si>
    <t>2025-05-19 05:22:00,-249989719.093418,0,0,0,0,0,0,0,587.04</t>
  </si>
  <si>
    <t>2025-05-19 05:22:00,-916285349.020764,0,0,0,0,0,0,0,513.22</t>
  </si>
  <si>
    <t>2025-05-19 05:22:00,108316183.259205,1010877.62390803,548.966666666669,9,17365.8296666668,119.71,-0.0038601731362627,3.09,5880.75</t>
  </si>
  <si>
    <t>2025-05-19 05:22:00,60423800.8321481,0,0,0,0,0,0,0,21067</t>
  </si>
  <si>
    <t>2025-05-19 05:23:00,,,,,580,,,,,,,,,,,587.09</t>
  </si>
  <si>
    <t>2025-05-19 05:23:00,,510,,,500,,,,,,,,,,,513.22</t>
  </si>
  <si>
    <t>2025-05-19 05:23:00,5900,,5950,,5700,,6050,,,,,6050,5800,5950,,5881.25</t>
  </si>
  <si>
    <t>2025-05-19 05:23:00,21250,,,,19500,,,,,,,,,,,21067.5</t>
  </si>
  <si>
    <t>2025-05-19 05:23:00,-181127057.126362,0,0,0,0,0,0,0,587.09</t>
  </si>
  <si>
    <t>2025-05-19 05:23:00,-916175857.623551,0,0,0,0,0,0,0,513.22</t>
  </si>
  <si>
    <t>2025-05-19 05:23:00,109137352.250345,1050731.30717362,1129.92666666667,12,41892.6862666668,282.89,0.00840965688373347,6.07,5881.25</t>
  </si>
  <si>
    <t>2025-05-19 05:23:00,60464485.8274962,0,0,0,0,0,0,0,21067.5</t>
  </si>
  <si>
    <t>2025-05-19 05:24:00,,,,,580,,,,,,,,,,,587.01</t>
  </si>
  <si>
    <t>2025-05-19 05:24:00,,510,,,500,,,,,,,,,,,513.14</t>
  </si>
  <si>
    <t>2025-05-19 05:24:00,5900,,5950,,5700,,6050,,,,,6050,5800,5950,,5880.25</t>
  </si>
  <si>
    <t>2025-05-19 05:24:00,21250,,,,19500,,,,,,,,,,,21063.75</t>
  </si>
  <si>
    <t>2025-05-19 05:24:00,-303503229.976131,0,0,0,0,0,0,0,587.01</t>
  </si>
  <si>
    <t>2025-05-19 05:24:00,-944638676.255826,0,0,0,0,0,0,0,513.14</t>
  </si>
  <si>
    <t>2025-05-19 05:24:00,107468700.940218,969844.982796114,986.50900900901,24,18266.4596126126,238.81,-0.0211035105205763,9.42,5880.25</t>
  </si>
  <si>
    <t>2025-05-19 05:24:00,60247276.5752693,0,0,0,0,0,0,0,21063.75</t>
  </si>
  <si>
    <t>2025-05-19 05:25:00,600,,,,580,,,,,,,,,,,587.32</t>
  </si>
  <si>
    <t>2025-05-19 05:25:00,,510,,,500,,,,,,,,,,,513.36</t>
  </si>
  <si>
    <t>2025-05-19 05:25:00,5900,,5950,,5700,,6050,,,,,6050,5800,5950,,5883</t>
  </si>
  <si>
    <t>2025-05-19 05:25:00,21250,,,,19500,,,,,,,,,,,21072.25</t>
  </si>
  <si>
    <t>2025-05-19 05:25:00,62648699.3760596,0,0,0,0,0,0,0,587.32</t>
  </si>
  <si>
    <t>2025-05-19 05:25:00,-872186191.422635,0,0,0,0,0,0,0,513.36</t>
  </si>
  <si>
    <t>2025-05-19 05:25:00,90105012.1718933,1117500.85593018,3485.66666666667,65,88731.7763333333,534.66,-0.0838681542321432,17.66,5883</t>
  </si>
  <si>
    <t>2025-05-19 05:25:00,60753252.41429,0,0,0,0,0,0,0,21072.25</t>
  </si>
  <si>
    <t>2025-05-19 05:26:00,600,,,,580,,,,,,,,,,,587.25</t>
  </si>
  <si>
    <t>2025-05-19 05:26:00,,510,,,500,,,,,,,,,,,513.35</t>
  </si>
  <si>
    <t>2025-05-19 05:26:00,5900,,5950,,5700,,6050,,,,,6050,5800,5950,,5883</t>
  </si>
  <si>
    <t>2025-05-19 05:26:00,21250,,,,19500,,,,,,,,,,,21072.75</t>
  </si>
  <si>
    <t>2025-05-19 05:26:00,6300344.14213541,0,0,0,0,0,0,0,587.25</t>
  </si>
  <si>
    <t>2025-05-19 05:26:00,-875130242.877735,0,0,0,0,0,0,0,513.35</t>
  </si>
  <si>
    <t>2025-05-19 05:26:00,111171927.189345,1166643.21429195,3594.36666666667,54,117079.900666667,725.6,0.00226355268330044,19.53,5883</t>
  </si>
  <si>
    <t>2025-05-19 05:26:00,60780038.921578,0,0,0,0,0,0,0,21072.75</t>
  </si>
  <si>
    <t>2025-05-19 05:27:00,,,,,580,,,,,,,,,,,587.15</t>
  </si>
  <si>
    <t>2025-05-19 05:27:00,,510,,,500,,,,,,,,,,,513.26</t>
  </si>
  <si>
    <t>2025-05-19 05:27:00,5900,,5950,,5700,,6050,,,,,6050,5800,5950,,5882</t>
  </si>
  <si>
    <t>2025-05-19 05:27:00,21250,,,,19500,,,,,,,,,,,21068</t>
  </si>
  <si>
    <t>2025-05-19 05:27:00,-105237138.456503,0,0,0,0,0,0,0,587.15</t>
  </si>
  <si>
    <t>2025-05-19 05:27:00,-903386231.202054,0,0,0,0,0,0,0,513.26</t>
  </si>
  <si>
    <t>2025-05-19 05:27:00,110159736.113082,1102377.51489106,3087.2,38,123470.679166666,851.57,0.0400065211545184,17.76,5882</t>
  </si>
  <si>
    <t>2025-05-19 05:27:00,60514554.2846052,0,0,0,0,0,0,0,21068</t>
  </si>
  <si>
    <t>2025-05-19 05:28:00,,,,,580,,,,,,,,,,,587.17</t>
  </si>
  <si>
    <t>2025-05-19 05:28:00,,510,,,500,,,,,,,,,,,513.27</t>
  </si>
  <si>
    <t>2025-05-19 05:28:00,5900,,5950,,5700,,6050,,,,,6050,5800,5950,,5882</t>
  </si>
  <si>
    <t>2025-05-19 05:28:00,21250,,,,19500,,,,,,,,,,,21069.75</t>
  </si>
  <si>
    <t>2025-05-19 05:28:00,-82274155.7705128,0,0,0,0,0,0,0,587.17</t>
  </si>
  <si>
    <t>2025-05-19 05:28:00,-900275915.933819,0,0,0,0,0,0,0,513.27</t>
  </si>
  <si>
    <t>2025-05-19 05:28:00,110136505.595304,1106786.99440655,1102.9,10,42640.6109999999,282.35,0.0214791041972397,5.97,5882</t>
  </si>
  <si>
    <t>2025-05-19 05:28:00,60607372.789604,0,0,0,0,0,0,0,21069.75</t>
  </si>
  <si>
    <t>2025-05-19 05:29:00,,,,,580,,,,,,,,,,,587.2</t>
  </si>
  <si>
    <t>2025-05-19 05:29:00,,510,,,500,,,,,,,,,,,513.3</t>
  </si>
  <si>
    <t>2025-05-19 05:29:00,5900,,5950,,5700,,6050,,,,,6050,5800,5950,,5882.25</t>
  </si>
  <si>
    <t>2025-05-19 05:29:00,21250,,,,19500,,,,,,,,,,,21072.25</t>
  </si>
  <si>
    <t>2025-05-19 05:29:00,-48012238.932023,0,0,0,0,0,0,0,587.2</t>
  </si>
  <si>
    <t>2025-05-19 05:29:00,-890817502.225009,0,0,0,0,0,0,0,513.3</t>
  </si>
  <si>
    <t>2025-05-19 05:29:00,110457908.215664,1119063.89075924,564.116666666668,5,26846.8655000001,190.85,0.02050840571098,4.05,5882.25</t>
  </si>
  <si>
    <t>2025-05-19 05:29:00,60744926.0251665,0,0,0,0,0,0,0,21072.25</t>
  </si>
  <si>
    <t>2025-05-19 05:30:00,,,,,580,,,,,,,,,,,587.15</t>
  </si>
  <si>
    <t>2025-05-19 05:30:00,,510,,,500,,,,,,,,,,,513.3</t>
  </si>
  <si>
    <t>2025-05-19 05:30:00,5900,,5950,,5700,,6050,,,,,6050,5800,5950,,5882</t>
  </si>
  <si>
    <t>2025-05-19 05:30:00,21400,,,,19500,,,,,,,,,,,21070.75</t>
  </si>
  <si>
    <t>2025-05-19 05:30:00,-2514157937.72399,0,0,0,0,0,0,0,587.15</t>
  </si>
  <si>
    <t>2025-05-19 05:30:00,-1577777190.02947,0,0,0,0,0,0,0,513.3</t>
  </si>
  <si>
    <t>2025-05-19 05:30:00,95345638.5901668,1070755.21970778,560.733333333333,14,14249.722,110.52,-0.010354906490455,3.52,5882</t>
  </si>
  <si>
    <t>2025-05-19 05:30:00,46999096.3376265,0,0,0,0,0,0,0,21070.75</t>
  </si>
  <si>
    <t>2025-05-19 05:31:00,,,,,580,,,,,,,,,,,586.97</t>
  </si>
  <si>
    <t>2025-05-19 05:31:00,,510,,,500,,,,,,,,,,,513.12</t>
  </si>
  <si>
    <t>2025-05-19 05:31:00,5900,,5950,,5700,,6050,,,,,6050,5800,5950,,5880.25</t>
  </si>
  <si>
    <t>2025-05-19 05:31:00,21400,,,,19500,,,,,,,,,,,21063.25</t>
  </si>
  <si>
    <t>2025-05-19 05:31:00,-2839118702.5846,0,0,0,0,0,0,0,586.97</t>
  </si>
  <si>
    <t>2025-05-19 05:31:00,-1664473086.34175,0,0,0,0,0,0,0,513.12</t>
  </si>
  <si>
    <t>2025-05-19 05:31:00,92922473.9998529,946908.561705644,1222.08333333333,14,28294.2008333332,165.51,-0.00438632360984566,5.59,5880.25</t>
  </si>
  <si>
    <t>2025-05-19 05:31:00,46473484.5529954,0,0,0,0,0,0,0,21063.25</t>
  </si>
  <si>
    <t>2025-05-19 05:32:00,,,,,580,,,,,,,,,,,587.09</t>
  </si>
  <si>
    <t>2025-05-19 05:32:00,,510,,,500,,,,,,,,,,,513.21</t>
  </si>
  <si>
    <t>2025-05-19 05:32:00,5900,,5950,,5700,,6050,,,,,6050,5800,5950,,5881.5</t>
  </si>
  <si>
    <t>2025-05-19 05:32:00,21400,,,,19500,,,,,,,,,,,21067.25</t>
  </si>
  <si>
    <t>2025-05-19 05:32:00,-2618379759.03886,0,0,0,0,0,0,0,587.09</t>
  </si>
  <si>
    <t>2025-05-19 05:32:00,-1618913777.05199,0,0,0,0,0,0,0,513.21</t>
  </si>
  <si>
    <t>2025-05-19 05:32:00,95395966.9406068,1036801.79080222,1094.81666666667,17,22823.6938333333,152.97,-0.00426599153747691,4.67,5881.5</t>
  </si>
  <si>
    <t>2025-05-19 05:32:00,46755645.961418,0,0,0,0,0,0,0,21067.25</t>
  </si>
  <si>
    <t>2025-05-19 05:33:00,,,,,580,,,,,,,,,,,587.27</t>
  </si>
  <si>
    <t>2025-05-19 05:33:00,,510,,,500,,,,,,,,,,,513.39</t>
  </si>
  <si>
    <t>2025-05-19 05:33:00,5900,,5950,,5700,,6050,,,,,6050,5800,5950,,5883</t>
  </si>
  <si>
    <t>2025-05-19 05:33:00,21400,,,,19500,,,,,,,,,,,21074</t>
  </si>
  <si>
    <t>2025-05-19 05:33:00,-2335987250.81016,0,0,0,0,0,0,0,587.27</t>
  </si>
  <si>
    <t>2025-05-19 05:33:00,-1540735777.58189,0,0,0,0,0,0,0,513.39</t>
  </si>
  <si>
    <t>2025-05-19 05:33:00,97194469.1731859,1147558.89492625,2540.6,32,86135.6686666667,552.67,0.033096179556289,14.7,5883</t>
  </si>
  <si>
    <t>2025-05-19 05:33:00,47229897.5914545,0,0,0,0,0,0,0,21074</t>
  </si>
  <si>
    <t>2025-05-19 05:34:00,,,,,580,,,,,,,,,,,587.37</t>
  </si>
  <si>
    <t>2025-05-19 05:34:00,,510,,,500,,,,,,,,,,,513.48</t>
  </si>
  <si>
    <t>2025-05-19 05:34:00,5900,,5950,,5700,,6050,,,,,6050,5800,5950,,5884.25</t>
  </si>
  <si>
    <t>2025-05-19 05:34:00,21400,,,,19500,,,,,,,,,,,21079</t>
  </si>
  <si>
    <t>2025-05-19 05:34:00,-2566488204.6473,0,0,0,0,0,0,0,587.37</t>
  </si>
  <si>
    <t>2025-05-19 05:34:00,-1506596614.64285,0,0,0,0,0,0,0,513.48</t>
  </si>
  <si>
    <t>2025-05-19 05:34:00,82291721.4604479,1217745.70176382,2698.95,34,77190.4875000002,524.02,0.0177716422104601,15.78,5884.25</t>
  </si>
  <si>
    <t>2025-05-19 05:34:00,47586366.8796898,0,0,0,0,0,0,0,21079</t>
  </si>
  <si>
    <t>2025-05-19 05:35:00,,,,,580,,,,,,,,,,,587.33</t>
  </si>
  <si>
    <t>2025-05-19 05:35:00,,510,,,500,,,,,,,,,,,513.45</t>
  </si>
  <si>
    <t>2025-05-19 05:35:00,5900,,5950,,5700,,6050,,,,,6050,5800,5950,,5883.75</t>
  </si>
  <si>
    <t>2025-05-19 05:35:00,21400,,,,19500,,,,,,,,,,,21077</t>
  </si>
  <si>
    <t>2025-05-19 05:35:00,-2628169832.8739,0,0,0,0,0,0,0,587.33</t>
  </si>
  <si>
    <t>2025-05-19 05:35:00,-1517896776.57232,0,0,0,0,0,0,0,513.45</t>
  </si>
  <si>
    <t>2025-05-19 05:35:00,80160577.1553335,1205421.51122402,2923.6,31,125132.731,869.16,0.0743322834252392,17.18,5883.75</t>
  </si>
  <si>
    <t>2025-05-19 05:35:00,47445198.7495412,0,0,0,0,0,0,0,21077</t>
  </si>
  <si>
    <t>2025-05-19 05:36:00,,,,,580,,,,,,,,,,,587.53</t>
  </si>
  <si>
    <t>2025-05-19 05:36:00,,510,,,500,,,,,,,,,,,513.66</t>
  </si>
  <si>
    <t>2025-05-19 05:36:00,5900,,5950,,5700,,6050,,,,,6050,5800,5950,,5885.75</t>
  </si>
  <si>
    <t>2025-05-19 05:36:00,21400,,,,19500,,,,,,,,,,,21085.5</t>
  </si>
  <si>
    <t>2025-05-19 05:36:00,-2362704112.41689,0,0,0,0,0,0,0,587.53</t>
  </si>
  <si>
    <t>2025-05-19 05:36:00,-1669409989.65342,0,0,0,0,0,0,0,513.66</t>
  </si>
  <si>
    <t>2025-05-19 05:36:00,90289607.3766454,1287573.54956208,1147.51666666667,34,26336.2891666667,154.71,-0.0243587494176684,5.58,5885.75</t>
  </si>
  <si>
    <t>2025-05-19 05:36:00,48044849.7968011,0,0,0,0,0,0,0,21085.5</t>
  </si>
  <si>
    <t>2025-05-19 05:37:00,,588,,,580,,,,,,,,,,,587.61</t>
  </si>
  <si>
    <t>2025-05-19 05:37:00,,510,,,500,,,,,,,,,,,513.67</t>
  </si>
  <si>
    <t>2025-05-19 05:37:00,5900,,5950,,5700,,6050,,,,,6050,5800,5950,,5886.5</t>
  </si>
  <si>
    <t>2025-05-19 05:37:00,21400,,,,19500,,,,,,,,,,,21086.25</t>
  </si>
  <si>
    <t>2025-05-19 05:37:00,-3530698188.93756,0,0,0,0,0,0,0,587.61</t>
  </si>
  <si>
    <t>2025-05-19 05:37:00,-1660382064.78496,0,0,0,0,0,0,0,513.67</t>
  </si>
  <si>
    <t>2025-05-19 05:37:00,92459807.8835111,1121722.18365558,4415.05,133,65019.4174999999,442.35,-0.257361074200415,18.63,5886.5</t>
  </si>
  <si>
    <t>2025-05-19 05:37:00,48102353.6484036,0,0,0,0,0,0,0,21086.25</t>
  </si>
  <si>
    <t>2025-05-19 05:38:00,,588,,,580,,,,,,,,,,,587.61</t>
  </si>
  <si>
    <t>2025-05-19 05:38:00,,510,,,500,,,,,,,,,,,513.69</t>
  </si>
  <si>
    <t>2025-05-19 05:38:00,5900,,5950,,5700,,6050,,,,,6050,5800,5950,,5886.5</t>
  </si>
  <si>
    <t>2025-05-19 05:38:00,21400,,,,19500,,,,,,,,,,,21086.25</t>
  </si>
  <si>
    <t>2025-05-19 05:38:00,-3531653967.30587,0,0,0,0,0,0,0,587.61</t>
  </si>
  <si>
    <t>2025-05-19 05:38:00,-1643274829.08474,0,0,0,0,0,0,0,513.69</t>
  </si>
  <si>
    <t>2025-05-19 05:38:00,92300470.7022205,1045273.61063183,18756.65,258,680305.710166671,4755.57,0.208543586494015,111.85,5886.5</t>
  </si>
  <si>
    <t>2025-05-19 05:38:00,48098629.1078354,0,0,0,0,0,0,0,21086.25</t>
  </si>
  <si>
    <t>2025-05-19 05:39:00,,588,,,580,,,,,,,,,,,587.61</t>
  </si>
  <si>
    <t>2025-05-19 05:39:00,,510,,,500,,,,,,,,,,,513.67</t>
  </si>
  <si>
    <t>2025-05-19 05:39:00,5900,,5950,,5700,,6050,,,,,6050,5800,5950,,5886.5</t>
  </si>
  <si>
    <t>2025-05-19 05:39:00,21400,,,,19500,,,,,,,,,,,21085</t>
  </si>
  <si>
    <t>2025-05-19 05:39:00,-3532116124.11042,0,0,0,0,0,0,0,587.61</t>
  </si>
  <si>
    <t>2025-05-19 05:39:00,-1660334744.95191,0,0,0,0,0,0,0,513.67</t>
  </si>
  <si>
    <t>2025-05-19 05:39:00,92977708.3419712,1044354.75417969,12731.1,142,322778.279,2342.48,0.215447823804573,87.65,5886.5</t>
  </si>
  <si>
    <t>2025-05-19 05:39:00,48015794.5471256,0,0,0,0,0,0,0,21085</t>
  </si>
  <si>
    <t>2025-05-19 05:40:00,,588,,,580,,,,,,,,,,,587.74</t>
  </si>
  <si>
    <t>2025-05-19 05:40:00,,510,,,500,,,,,,,,,,,513.88</t>
  </si>
  <si>
    <t>2025-05-19 05:40:00,5900,,5950,,5700,,6050,,,,,6050,5800,5950,,5887.75</t>
  </si>
  <si>
    <t>2025-05-19 05:40:00,21400,,,,19500,,,,,,,,,,,21094.25</t>
  </si>
  <si>
    <t>2025-05-19 05:40:00,-2973049520.36568,0,0,0,0,0,0,0,587.74</t>
  </si>
  <si>
    <t>2025-05-19 05:40:00,-1537036163.48676,0,0,0,0,0,0,0,513.88</t>
  </si>
  <si>
    <t>2025-05-19 05:40:00,96387117.9220496,1016554.79665751,14084.2166666667,103,344479.5355,2159.06,0.143242531672614,65.32,5887.75</t>
  </si>
  <si>
    <t>2025-05-19 05:40:00,48654813.4022835,0,0,0,0,0,0,0,21094.25</t>
  </si>
  <si>
    <t>2025-05-19 05:41:00,,,,,580,,,,,,,,,,,587.82</t>
  </si>
  <si>
    <t>2025-05-19 05:41:00,,510,,,500,,,,,,,,,,,513.98</t>
  </si>
  <si>
    <t>2025-05-19 05:41:00,5900,,5950,,5700,,6050,,,,,6050,5800,5950,,5888.75</t>
  </si>
  <si>
    <t>2025-05-19 05:41:00,21400,,,,19500,,,,,,,,,,,21098</t>
  </si>
  <si>
    <t>2025-05-19 05:41:00,-2747929349.96441,0,0,0,0,0,0,0,587.82</t>
  </si>
  <si>
    <t>2025-05-19 05:41:00,-1487512140.5468,0,0,0,0,0,0,0,513.98</t>
  </si>
  <si>
    <t>2025-05-19 05:41:00,97763690.3393856,1137273.73428487,6703.08048780487,63,300679.367804878,2065.84,0.177510504486112,40.24,5888.75</t>
  </si>
  <si>
    <t>2025-05-19 05:41:00,48921455.6174632,0,0,0,0,0,0,0,21098</t>
  </si>
  <si>
    <t>2025-05-19 05:42:00,,588,,,580,,,,,,,,,,,587.79</t>
  </si>
  <si>
    <t>2025-05-19 05:42:00,,510,,,500,,,,,,,,,,,513.97</t>
  </si>
  <si>
    <t>2025-05-19 05:42:00,5900,,5950,,5700,,5990,,,,,6050,5800,5950,,5888.25</t>
  </si>
  <si>
    <t>2025-05-19 05:42:00,21400,,,,19500,,,,,,,,,,,21098.25</t>
  </si>
  <si>
    <t>2025-05-19 05:42:00,-2827402891.21667,0,0,0,0,0,0,0,587.79</t>
  </si>
  <si>
    <t>2025-05-19 05:42:00,-1491957172.44427,0,0,0,0,0,0,0,513.97</t>
  </si>
  <si>
    <t>2025-05-19 05:42:00,96576724.7906215,1122207.67006922,14029.4,111,244325.962,1772.77,0.0417926549732211,49.28,5888.25</t>
  </si>
  <si>
    <t>2025-05-19 05:42:00,48931278.5666406,0,0,0,0,0,0,0,21098.25</t>
  </si>
  <si>
    <t>2025-05-19 05:43:00,,,,,580,,,,,,,,,,,587.87</t>
  </si>
  <si>
    <t>2025-05-19 05:43:00,,510,,,500,,,,,,,,,,,514.08</t>
  </si>
  <si>
    <t>2025-05-19 05:43:00,5900,,5950,,5700,,6000,,,,,6050,5800,5950,,5889</t>
  </si>
  <si>
    <t>2025-05-19 05:43:00,21400,,,,19500,,,,,,,,,,,21102.5</t>
  </si>
  <si>
    <t>2025-05-19 05:43:00,-2632836427.40154,0,0,0,0,0,0,0,587.87</t>
  </si>
  <si>
    <t>2025-05-19 05:43:00,-1444508448.83659,0,0,0,0,0,0,0,514.08</t>
  </si>
  <si>
    <t>2025-05-19 05:43:00,98602560.7156628,1162260.53150444,5003.15,63,129737.8395,914.01,-0.0214287558368893,21.17,5889</t>
  </si>
  <si>
    <t>2025-05-19 05:43:00,49224979.7980213,0,0,0,0,0,0,0,21102.5</t>
  </si>
  <si>
    <t>2025-05-19 05:44:00,,,,,580,,,,,,,,,,,587.89</t>
  </si>
  <si>
    <t>2025-05-19 05:44:00,,510,,,500,,,,,,,,,,,514.08</t>
  </si>
  <si>
    <t>2025-05-19 05:44:00,5900,,5950,,5700,,6000,,,,,6050,5800,5950,,5889.25</t>
  </si>
  <si>
    <t>2025-05-19 05:44:00,21400,,,,19500,,,,,,,,,,,21102.75</t>
  </si>
  <si>
    <t>2025-05-19 05:44:00,-2591072453.83736,0,0,0,0,0,0,0,587.89</t>
  </si>
  <si>
    <t>2025-05-19 05:44:00,-1444660076.96242,0,0,0,0,0,0,0,514.08</t>
  </si>
  <si>
    <t>2025-05-19 05:44:00,97968452.1272535,1191773.20419136,3071.51666666667,32,107385.9355,681.3,0.0676386576993053,15.06,5889.25</t>
  </si>
  <si>
    <t>2025-05-19 05:44:00,49245339.8687909,0,0,0,0,0,0,0,21102.75</t>
  </si>
  <si>
    <t>2025-05-19 05:46:00,,,,,580,,,,,,,,,,,587.97</t>
  </si>
  <si>
    <t>2025-05-19 05:46:00,,510,,,500,,,,,,,,,,,514.16</t>
  </si>
  <si>
    <t>2025-05-19 05:46:00,5900,,5950,,5700,,6000,,,,,5950,5800,5950,,5890</t>
  </si>
  <si>
    <t>2025-05-19 05:46:00,21400,,,,19500,,,,,,,,,,,21105.75</t>
  </si>
  <si>
    <t>2025-05-19 05:46:00,-2436468286.7447,0,0,0,0,0,0,0,587.97</t>
  </si>
  <si>
    <t>2025-05-19 05:46:00,-1413414407.44164,0,0,0,0,0,0,0,514.16</t>
  </si>
  <si>
    <t>2025-05-19 05:46:00,99108102.9109617,1296230.23049888,6653.91111111112,49,267144.369666667,1513.65,0.157755318258778,36.31,5890</t>
  </si>
  <si>
    <t>2025-05-19 05:46:00,49463096.2445754,0,0,0,0,0,0,0,21105.75</t>
  </si>
  <si>
    <t>2025-05-19 05:47:00,,,,,580,,,,,,,,,,,587.88</t>
  </si>
  <si>
    <t>2025-05-19 05:47:00,,510,,,500,,,,,,,,,,,514.01</t>
  </si>
  <si>
    <t>2025-05-19 05:47:00,5900,,5950,,5700,,6000,,,,,5950,5800,5950,,5889</t>
  </si>
  <si>
    <t>2025-05-19 05:47:00,21400,,,,19500,,,,,,,,,,,21100.25</t>
  </si>
  <si>
    <t>2025-05-19 05:47:00,-2613318910.38337,0,0,0,0,0,0,0,587.88</t>
  </si>
  <si>
    <t>2025-05-19 05:47:00,-1474680841.36288,0,0,0,0,0,0,0,514.01</t>
  </si>
  <si>
    <t>2025-05-19 05:47:00,97289753.0853222,1259539.64319492,4421.13333333334,33,167090.770333334,934.72,0.112365090225507,25.5,5889</t>
  </si>
  <si>
    <t>2025-05-19 05:47:00,49086419.541643,0,0,0,0,0,0,0,21100.25</t>
  </si>
  <si>
    <t>2025-05-19 05:48:00,,,,,580,,,,,,,,,,,587.84</t>
  </si>
  <si>
    <t>2025-05-19 05:48:00,,510,,,500,,,,,,,,,,,513.95</t>
  </si>
  <si>
    <t>2025-05-19 05:48:00,5900,,5950,,5700,,6000,,,,,5950,5800,5950,,5888.75</t>
  </si>
  <si>
    <t>2025-05-19 05:48:00,21400,,,,19500,,,,,,,,,,,21097.5</t>
  </si>
  <si>
    <t>2025-05-19 05:48:00,-2703799015.34358,0,0,0,0,0,0,0,587.84</t>
  </si>
  <si>
    <t>2025-05-19 05:48:00,-1502718057.52493,0,0,0,0,0,0,0,513.95</t>
  </si>
  <si>
    <t>2025-05-19 05:48:00,96334242.8968036,1260030.71750387,6744.26666666666,47,165300.082333333,1005.14,0.0658433411746778,26.14,5888.75</t>
  </si>
  <si>
    <t>2025-05-19 05:48:00,48895160.9307171,0,0,0,0,0,0,0,21097.5</t>
  </si>
  <si>
    <t>2025-05-19 05:49:00,,,,,580,,,,,,,,,,,588.06</t>
  </si>
  <si>
    <t>2025-05-19 05:49:00,,510,,,500,,,,,,,,,,,514.19</t>
  </si>
  <si>
    <t>2025-05-19 05:49:00,5900,,5950,,5700,,6000,,,,,5950,5800,5950,,5891.25</t>
  </si>
  <si>
    <t>2025-05-19 05:49:00,21400,,,,19500,,,,,,,,,,,21108.25</t>
  </si>
  <si>
    <t>2025-05-19 05:49:00,-2388443586.80644,0,0,0,0,0,0,0,588.06</t>
  </si>
  <si>
    <t>2025-05-19 05:49:00,-1402800428.53054,0,0,0,0,0,0,0,514.19</t>
  </si>
  <si>
    <t>2025-05-19 05:49:00,100434146.031518,1487313.64078773,5432.52631578947,52,194390.035052632,1089.85,0.0714891718314478,29.06,5891.25</t>
  </si>
  <si>
    <t>2025-05-19 05:49:00,49661322.0768559,0,0,0,0,0,0,0,21108.25</t>
  </si>
  <si>
    <t>2025-05-19 05:50:00,,,,,580,,,,,,,,,,,588.13</t>
  </si>
  <si>
    <t>2025-05-19 05:50:00,,510,,,500,,,,,,,,,,,514.24</t>
  </si>
  <si>
    <t>2025-05-19 05:50:00,5900,,5950,,5700,,6000,,,,,5950,5800,5950,,5891.5</t>
  </si>
  <si>
    <t>2025-05-19 05:50:00,21400,,,,19500,,,,,,,,,,,21110.25</t>
  </si>
  <si>
    <t>2025-05-19 05:50:00,-2281078083.6925,0,0,0,0,0,0,0,588.13</t>
  </si>
  <si>
    <t>2025-05-19 05:50:00,-1385069148.06084,0,0,0,0,0,0,0,514.24</t>
  </si>
  <si>
    <t>2025-05-19 05:50:00,100784998.696896,1543612.08597041,5994.80416666668,46,241077.160125,1349.31,0.0929678630998066,29.21,5891.5</t>
  </si>
  <si>
    <t>2025-05-19 05:50:00,49795510.7698909,0,0,0,0,0,0,0,21110.25</t>
  </si>
  <si>
    <t>2025-05-19 05:51:00,,,,,580,,,,,,,,,,,588.15</t>
  </si>
  <si>
    <t>2025-05-19 05:51:00,,510,,,500,,,,,,,,,,,514.27</t>
  </si>
  <si>
    <t>2025-05-19 05:51:00,5900,,5950,,5700,,6000,,,,,5950,5800,5950,,5892</t>
  </si>
  <si>
    <t>2025-05-19 05:51:00,21400,,,,19500,,,,,,,,,,,21111.5</t>
  </si>
  <si>
    <t>2025-05-19 05:51:00,-2252519999.51956,0,0,0,0,0,0,0,588.15</t>
  </si>
  <si>
    <t>2025-05-19 05:51:00,-1374900258.17292,0,0,0,0,0,0,0,514.27</t>
  </si>
  <si>
    <t>2025-05-19 05:51:00,102447871.049228,1571740.09026531,9483.88333333334,115,175853.308166667,1351.57,-0.0661058568170015,39.98,5892</t>
  </si>
  <si>
    <t>2025-05-19 05:51:00,49888007.577973,0,0,0,0,0,0,0,21111.5</t>
  </si>
  <si>
    <t>2025-05-19 05:52:00,,,,,580,,,,,,,,,,,588.1</t>
  </si>
  <si>
    <t>2025-05-19 05:52:00,,510,,,500,,,,,,,,,,,514.22</t>
  </si>
  <si>
    <t>2025-05-19 05:52:00,5900,,5950,,5700,,6000,,,,,5950,5800,5950,,5891.5</t>
  </si>
  <si>
    <t>2025-05-19 05:52:00,21400,,,,19500,,,,,,,,,,,21109.25</t>
  </si>
  <si>
    <t>2025-05-19 05:52:00,-2327423425.18708,0,0,0,0,0,0,0,588.1</t>
  </si>
  <si>
    <t>2025-05-19 05:52:00,-1392618213.05528,0,0,0,0,0,0,0,514.22</t>
  </si>
  <si>
    <t>2025-05-19 05:52:00,101311107.850431,1554558.46072259,7814.38333333332,102,328586.308833333,2285.56,0.107682544437072,44.88,5891.5</t>
  </si>
  <si>
    <t>2025-05-19 05:52:00,49727602.2274401,0,0,0,0,0,0,0,21109.25</t>
  </si>
  <si>
    <t>2025-05-19 05:53:00,,,,,580,,,,,,,,,,,588.08</t>
  </si>
  <si>
    <t>2025-05-19 05:53:00,,510,,,500,,,,,,,,,,,514.2</t>
  </si>
  <si>
    <t>2025-05-19 05:53:00,5900,,5950,,5700,,6000,,,,,5950,5800,5950,,5891.25</t>
  </si>
  <si>
    <t>2025-05-19 05:53:00,21400,,,,19500,,,,,,,,,,,21107.75</t>
  </si>
  <si>
    <t>2025-05-19 05:53:00,-2358333393.16614,0,0,0,0,0,0,0,588.08</t>
  </si>
  <si>
    <t>2025-05-19 05:53:00,-1400014680.91904,0,0,0,0,0,0,0,514.2</t>
  </si>
  <si>
    <t>2025-05-19 05:53:00,100905142.415449,1515629.71164257,557.583333333334,13,12890.2771666667,75.39,-0.0182431230751692,2.81,5891.25</t>
  </si>
  <si>
    <t>2025-05-19 05:53:00,49614963.2921522,0,0,0,0,0,0,0,21107.75</t>
  </si>
  <si>
    <t>2025-05-19 05:54:00,,,,,580,,,,,,,,,,,588.17</t>
  </si>
  <si>
    <t>2025-05-19 05:54:00,,510,,,500,,,,,,,,,,,514.29</t>
  </si>
  <si>
    <t>2025-05-19 05:54:00,5900,,5950,,5700,,6000,,,,,5950,5800,5950,,5892</t>
  </si>
  <si>
    <t>2025-05-19 05:54:00,21400,,,,19500,,,,,,,,,,,21112</t>
  </si>
  <si>
    <t>2025-05-19 05:54:00,-2226692251.87358,0,0,0,0,0,0,0,588.17</t>
  </si>
  <si>
    <t>2025-05-19 05:54:00,-1368845835.42016,0,0,0,0,0,0,0,514.29</t>
  </si>
  <si>
    <t>2025-05-19 05:54:00,101069077.646514,1584759.10921501,4489.78333333334,57,147303.030166667,1062.06,0.0579091869478996,27.21,5892</t>
  </si>
  <si>
    <t>2025-05-19 05:54:00,49904366.2952264,0,0,0,0,0,0,0,21112</t>
  </si>
  <si>
    <t>2025-05-19 05:55:00,,,,,580,,,,,,,,,,,587.95</t>
  </si>
  <si>
    <t>2025-05-19 05:55:00,,510,,,500,,,,,,,,,,,514.07</t>
  </si>
  <si>
    <t>2025-05-19 05:55:00,5900,,5950,,5700,,6000,,,,,5950,5800,5950,,5890</t>
  </si>
  <si>
    <t>2025-05-19 05:55:00,21400,,,,19500,,,,,,,,,,,21102.5</t>
  </si>
  <si>
    <t>2025-05-19 05:55:00,-2478641959.39948,0,0,0,0,0,0,0,587.95</t>
  </si>
  <si>
    <t>2025-05-19 05:55:00,-1450212554.51348,0,0,0,0,0,0,0,514.07</t>
  </si>
  <si>
    <t>2025-05-19 05:55:00,98594089.8076263,1437431.61413145,4364.88333333334,72,65533.9055000001,574.43,0.0151685493897261,25.24,5890</t>
  </si>
  <si>
    <t>2025-05-19 05:55:00,49232577.2192694,0,0,0,0,0,0,0,21102.5</t>
  </si>
  <si>
    <t>2025-05-19 05:56:00,,,,,580,,,,,,,,,,,587.94</t>
  </si>
  <si>
    <t>2025-05-19 05:56:00,,510,,,500,,,,,,,,,,,513.96</t>
  </si>
  <si>
    <t>2025-05-19 05:56:00,5900,,5950,,5700,,6050,,,,,5950,5800,5950,,5889.75</t>
  </si>
  <si>
    <t>2025-05-19 05:56:00,21400,,,,19500,,,,,,,,,,,21098</t>
  </si>
  <si>
    <t>2025-05-19 05:56:00,-2499476949.15471,0,0,0,0,0,0,0,587.94</t>
  </si>
  <si>
    <t>2025-05-19 05:56:00,-1499204236.57279,0,0,0,0,0,0,0,513.96</t>
  </si>
  <si>
    <t>2025-05-19 05:56:00,96681840.6242863,1499908.64534804,20111.0916666667,188,683391.050750002,3590.28,0.298012767135923,65.03,5889.75</t>
  </si>
  <si>
    <t>2025-05-19 05:56:00,48922928.8832032,0,0,0,0,0,0,0,21098</t>
  </si>
  <si>
    <t>2025-05-19 05:57:00,,,,,580,,,,,,,,,,,587.87</t>
  </si>
  <si>
    <t>2025-05-19 05:57:00,,510,,,500,,,,,,,,,,,513.89</t>
  </si>
  <si>
    <t>2025-05-19 05:57:00,5900,,5950,,5700,,6050,,,,,5950,5800,5950,,5889</t>
  </si>
  <si>
    <t>2025-05-19 05:57:00,21400,,,,19500,,,,,,,,,,,21095.5</t>
  </si>
  <si>
    <t>2025-05-19 05:57:00,-2640465004.28228,0,0,0,0,0,0,0,587.87</t>
  </si>
  <si>
    <t>2025-05-19 05:57:00,-1534311599.83171,0,0,0,0,0,0,0,513.89</t>
  </si>
  <si>
    <t>2025-05-19 05:57:00,96066173.6032352,1491663.73773123,6250.65,63,149718.337833333,1353.58,0.215261883910898,53.99,5889</t>
  </si>
  <si>
    <t>2025-05-19 05:57:00,48747282.2289887,0,0,0,0,0,0,0,21095.5</t>
  </si>
  <si>
    <t>2025-05-19 05:58:00,,,,,580,,,,,,,,,,,587.87</t>
  </si>
  <si>
    <t>2025-05-19 05:58:00,,510,,,500,,,,,,,,,,,513.92</t>
  </si>
  <si>
    <t>2025-05-19 05:58:00,5900,,5950,,5700,,6050,,,,,5950,5800,5950,,5889.25</t>
  </si>
  <si>
    <t>2025-05-19 05:58:00,21400,,,,19500,,,,,,,,,,,21096</t>
  </si>
  <si>
    <t>2025-05-19 05:58:00,-2641730343.59898,0,0,0,0,0,0,0,587.87</t>
  </si>
  <si>
    <t>2025-05-19 05:58:00,-1519113241.18329,0,0,0,0,0,0,0,513.92</t>
  </si>
  <si>
    <t>2025-05-19 05:58:00,96450764.3621877,1545289.27852173,399.3,7,11762.004,91.68,-0.000887467774425047,2.64,5889.25</t>
  </si>
  <si>
    <t>2025-05-19 05:58:00,48785196.2535651,0,0,0,0,0,0,0,21096</t>
  </si>
  <si>
    <t>2025-05-19 05:59:00,,,,,580,,,,,,,,,,,587.82</t>
  </si>
  <si>
    <t>2025-05-19 05:59:00,,510,,,500,,,,,,,,,,,513.8</t>
  </si>
  <si>
    <t>2025-05-19 05:59:00,5900,,5950,,5700,,6050,,,,,5950,5800,5950,,5888.75</t>
  </si>
  <si>
    <t>2025-05-19 05:59:00,21400,,,,19500,,,,,,,,,,,21091.25</t>
  </si>
  <si>
    <t>2025-05-19 05:59:00,-2760029551.18799,0,0,0,0,0,0,0,587.82</t>
  </si>
  <si>
    <t>2025-05-19 05:59:00,-1586186120.49361,0,0,0,0,0,0,0,513.8</t>
  </si>
  <si>
    <t>2025-05-19 05:59:00,95969461.8418844,1505109.80781775,1218.61666666667,15,6892.58350000001,67.38,-0.0330257993871463,4.53,5888.75</t>
  </si>
  <si>
    <t>2025-05-19 05:59:00,48462663.4098932,0,0,0,0,0,0,0,21091.25</t>
  </si>
  <si>
    <t>2025-05-19 06:00:00,,,,,580,,,,,,,,,,,587.88</t>
  </si>
  <si>
    <t>2025-05-19 06:00:00,,510,,,500,,,,,,,,,,,513.88</t>
  </si>
  <si>
    <t>2025-05-19 06:00:00,5900,,5950,,5700,,6050,,,,,5950,5800,5950,,5889.25</t>
  </si>
  <si>
    <t>2025-05-19 06:00:00,21400,,,,19500,,,,,,,,,,,21094.75</t>
  </si>
  <si>
    <t>2025-05-19 06:00:00,-2621551417.52768,0,0,0,0,0,0,0,587.88</t>
  </si>
  <si>
    <t>2025-05-19 06:00:00,-1540072111.73372,0,0,0,0,0,0,0,513.88</t>
  </si>
  <si>
    <t>2025-05-19 06:00:00,97443297.7945898,1511969.67210609,3208.3,44,71769.4570000002,295.65,-0.0754525134648628,11.82,5889.25</t>
  </si>
  <si>
    <t>2025-05-19 06:00:00,48696836.21137,0,0,0,0,0,0,0,21094.75</t>
  </si>
  <si>
    <t>2025-05-19 06:01:00,,,,,580,,,,,,,,,,,587.99</t>
  </si>
  <si>
    <t>2025-05-19 06:01:00,,510,,,500,,,,,,,,,,,514.08</t>
  </si>
  <si>
    <t>2025-05-19 06:01:00,5900,,5950,,5700,,6050,,,,,5950,5800,5950,,5890.25</t>
  </si>
  <si>
    <t>2025-05-19 06:01:00,21400,,,,19500,,,,,,,,,,,21102.5</t>
  </si>
  <si>
    <t>2025-05-19 06:01:00,-2513081657.86515,0,0,0,0,0,0,0,587.99</t>
  </si>
  <si>
    <t>2025-05-19 06:01:00,-1447084468.26625,0,0,0,0,0,0,0,514.08</t>
  </si>
  <si>
    <t>2025-05-19 06:01:00,99520615.8695296,1668142.15150649,11681.45,229,187456.767166667,1789.35,0.199548388616917,61.73,5890.25</t>
  </si>
  <si>
    <t>2025-05-19 06:01:00,49228524.869559,0,0,0,0,0,0,0,21102.5</t>
  </si>
  <si>
    <t>2025-05-19 06:02:00,,,,,580,,,,,,,,,,,587.91</t>
  </si>
  <si>
    <t>2025-05-19 06:02:00,,510,,,500,,,,,,,,,,,513.99</t>
  </si>
  <si>
    <t>2025-05-19 06:02:00,5900,,5950,,5700,,6050,,,,,5950,5800,5950,,5889.5</t>
  </si>
  <si>
    <t>2025-05-19 06:02:00,21400,,,,19500,,,,,,,,,,,21099</t>
  </si>
  <si>
    <t>2025-05-19 06:02:00,-2561346859.47859,0,0,0,0,0,0,0,587.91</t>
  </si>
  <si>
    <t>2025-05-19 06:02:00,-1486419593.21577,0,0,0,0,0,0,0,513.99</t>
  </si>
  <si>
    <t>2025-05-19 06:02:00,97650505.0094774,1601054.55178563,1994.00000000001,19,22930.4630000001,179.52,-0.0143723718295719,9.32,5889.5</t>
  </si>
  <si>
    <t>2025-05-19 06:02:00,48978043.1584728,0,0,0,0,0,0,0,21099</t>
  </si>
  <si>
    <t>2025-05-19 06:03:00,,,,,580,,,,,,,,,,,588.04</t>
  </si>
  <si>
    <t>2025-05-19 06:03:00,,510,,,500,,,,,,,,,,,514.14</t>
  </si>
  <si>
    <t>2025-05-19 06:03:00,5900,,5950,,5700,,6050,,,,,5950,5800,5950,,5890.75</t>
  </si>
  <si>
    <t>2025-05-19 06:03:00,21400,,,,19500,,,,,,,,,,,21105.25</t>
  </si>
  <si>
    <t>2025-05-19 06:03:00,-2430135480.81722,0,0,0,0,0,0,0,588.04</t>
  </si>
  <si>
    <t>2025-05-19 06:03:00,-1424372299.14811,0,0,0,0,0,0,0,514.14</t>
  </si>
  <si>
    <t>2025-05-19 06:03:00,99585552.5206468,1711108.91665715,1890.81666666666,21,40046.0178333333,206.71,0.00933481674145736,9.02,5890.75</t>
  </si>
  <si>
    <t>2025-05-19 06:03:00,49418717.4611326,0,0,0,0,0,0,0,21105.25</t>
  </si>
  <si>
    <t>2025-05-19 06:04:00,,,,,580,,,,,,,,,,,588.08</t>
  </si>
  <si>
    <t>2025-05-19 06:04:00,,510,,,500,,,,,,,,,,,514.19</t>
  </si>
  <si>
    <t>2025-05-19 06:04:00,5900,,5950,,5700,,6050,,,,,5950,5800,5950,,5891</t>
  </si>
  <si>
    <t>2025-05-19 06:04:00,21400,,,,19500,,,,,,,,,,,21106.75</t>
  </si>
  <si>
    <t>2025-05-19 06:04:00,-2366647801.12216,0,0,0,0,0,0,0,588.08</t>
  </si>
  <si>
    <t>2025-05-19 06:04:00,-1405858420.77577,0,0,0,0,0,0,0,514.19</t>
  </si>
  <si>
    <t>2025-05-19 06:04:00,100093584.024839,1750270.42368949,5409.78333333335,48,246988.425500001,1216.81,0.0591775326402897,25.4,5891</t>
  </si>
  <si>
    <t>2025-05-19 06:04:00,49515645.8224229,0,0,0,0,0,0,0,21106.75</t>
  </si>
  <si>
    <t>2025-05-19 06:05:00,,,,,580,,,,,,,,,,,588.15</t>
  </si>
  <si>
    <t>2025-05-19 06:05:00,,510,,,500,,,,,,,,,,,514.35</t>
  </si>
  <si>
    <t>2025-05-19 06:05:00,5900,,5950,,5700,,6000,,,,,5950,5800,5950,,5892.25</t>
  </si>
  <si>
    <t>2025-05-19 06:05:00,21400,,,,19500,,,,,,,,,,,21112.75</t>
  </si>
  <si>
    <t>2025-05-19 06:05:00,-2262002433.12946,0,0,0,0,0,0,0,588.15</t>
  </si>
  <si>
    <t>2025-05-19 06:05:00,-1351632206.57375,0,0,0,0,0,0,0,514.35</t>
  </si>
  <si>
    <t>2025-05-19 06:05:00,102867763.767487,1992338.30049063,24044.25,135,607721.371499999,2827.13,0.457421699419297,108.15,5892.25</t>
  </si>
  <si>
    <t>2025-05-19 06:05:00,49937529.0351902,0,0,0,0,0,0,0,21112.75</t>
  </si>
  <si>
    <t>2025-05-19 06:06:00,,,,,580,,,,,,,,,,,588.2</t>
  </si>
  <si>
    <t>2025-05-19 06:06:00,,510,,,500,,,,,,,,,,,514.35</t>
  </si>
  <si>
    <t>2025-05-19 06:06:00,5900,,5950,,5700,,6000,,,,,5950,5800,5950,,5892.5</t>
  </si>
  <si>
    <t>2025-05-19 06:06:00,21400,,,,19500,,,,,,,,,,,21113.5</t>
  </si>
  <si>
    <t>2025-05-19 06:06:00,-2193444134.76405,0,0,0,0,0,0,0,588.2</t>
  </si>
  <si>
    <t>2025-05-19 06:06:00,-1351879409.90672,0,0,0,0,0,0,0,514.35</t>
  </si>
  <si>
    <t>2025-05-19 06:06:00,102892965.826642,2019373.05525666,1226.15,18,40949.8895000001,256.5,0.00488444515541323,7.11,5892.5</t>
  </si>
  <si>
    <t>2025-05-19 06:06:00,49990845.5458637,0,0,0,0,0,0,0,21113.5</t>
  </si>
  <si>
    <t>2025-05-19 06:07:00,,,,,580,,,,,,,,,,,588.27</t>
  </si>
  <si>
    <t>2025-05-19 06:07:00,,510,,,500,,,,,,,,,,,514.42</t>
  </si>
  <si>
    <t>2025-05-19 06:07:00,5900,,5950,,5700,,6000,,,,,5950,5800,5950,,5893</t>
  </si>
  <si>
    <t>2025-05-19 06:07:00,21400,,,,19500,,,,,,,,,,,21116.5</t>
  </si>
  <si>
    <t>2025-05-19 06:07:00,-2102697614.9982,0,0,0,0,0,0,0,588.27</t>
  </si>
  <si>
    <t>2025-05-19 06:07:00,-1330316421.90502,0,0,0,0,0,0,0,514.42</t>
  </si>
  <si>
    <t>2025-05-19 06:07:00,103028273.210864,2046265.88844553,4382.50833333333,79,76252.2485833333,694.56,-0.0639592655862644,16.22,5893</t>
  </si>
  <si>
    <t>2025-05-19 06:07:00,50200808.8573165,0,0,0,0,0,0,0,21116.5</t>
  </si>
  <si>
    <t>2025-05-19 06:08:00,,,,,580,,,,,,,,,,,588.3</t>
  </si>
  <si>
    <t>2025-05-19 06:08:00,,510,,,500,,,,,,,,,,,514.46</t>
  </si>
  <si>
    <t>2025-05-19 06:08:00,5900,,5950,,5700,,6000,,,,,5950,5800,5950,,5893.25</t>
  </si>
  <si>
    <t>2025-05-19 06:08:00,21400,,,,19500,,,,,,,,,,,21118</t>
  </si>
  <si>
    <t>2025-05-19 06:08:00,-2066892759.076,0,0,0,0,0,0,0,588.3</t>
  </si>
  <si>
    <t>2025-05-19 06:08:00,-1395028043.98277,0,0,0,0,0,0,0,514.46</t>
  </si>
  <si>
    <t>2025-05-19 06:08:00,103776904.517959,2083587.25428866,3261.45,33,118751.2045,822.01,0.0585563265738243,19.46,5893.25</t>
  </si>
  <si>
    <t>2025-05-19 06:08:00,50300316.3443107,0,0,0,0,0,0,0,21118</t>
  </si>
  <si>
    <t>2025-05-19 06:09:00,,,,,580,,,,,,,,,,,588.04</t>
  </si>
  <si>
    <t>2025-05-19 06:09:00,,510,,,500,,,,,,,,,,,514.21</t>
  </si>
  <si>
    <t>2025-05-19 06:09:00,5900,,5950,,5700,,6050,,,,,5950,5800,5950,,5890.75</t>
  </si>
  <si>
    <t>2025-05-19 06:09:00,21400,,,,19500,,,,,,,,,,,21107.5</t>
  </si>
  <si>
    <t>2025-05-19 06:09:00,-2434423264.42858,0,0,0,0,0,0,0,588.04</t>
  </si>
  <si>
    <t>2025-05-19 06:09:00,-1399739790.48454,0,0,0,0,0,0,0,514.21</t>
  </si>
  <si>
    <t>2025-05-19 06:09:00,99878007.0205949,1832099.37244199,2281.68333333334,49,26007.1708333334,219.21,-0.0939583144925935,10.54,5890.75</t>
  </si>
  <si>
    <t>2025-05-19 06:09:00,49554387.3152964,0,0,0,0,0,0,0,21107.5</t>
  </si>
  <si>
    <t>2025-05-19 06:10:00,,,,,580,,,,,,,,,,,588.01</t>
  </si>
  <si>
    <t>2025-05-19 06:10:00,,510,,,500,,,,,,,,,,,514.15</t>
  </si>
  <si>
    <t>2025-05-19 06:10:00,5900,,5950,,5700,,6050,,,,,5950,5800,5950,,5890.25</t>
  </si>
  <si>
    <t>2025-05-19 06:10:00,21400,,,,19500,,,,,,,,,,,21104.75</t>
  </si>
  <si>
    <t>2025-05-19 06:10:00,-2485945276.42323,0,0,0,0,0,0,0,588.01</t>
  </si>
  <si>
    <t>2025-05-19 06:10:00,-1422051490.60338,0,0,0,0,0,0,0,514.15</t>
  </si>
  <si>
    <t>2025-05-19 06:10:00,98144920.2114937,1779590.21379369,918.883333333332,20,26612.7205,211.28,0.0235271036899646,6.45,5890.25</t>
  </si>
  <si>
    <t>2025-05-19 06:10:00,49361011.2989798,0,0,0,0,0,0,0,21104.75</t>
  </si>
  <si>
    <t>2025-05-19 06:11:00,,,,,580,,,,,,,,,,,587.99</t>
  </si>
  <si>
    <t>2025-05-19 06:11:00,,510,,,500,,,,,,,,,,,514.11</t>
  </si>
  <si>
    <t>2025-05-19 06:11:00,5900,,5950,,5700,,6050,,,,,5950,5800,5950,,5890.25</t>
  </si>
  <si>
    <t>2025-05-19 06:11:00,21400,,,,19500,,,,,,,,,,,21102.75</t>
  </si>
  <si>
    <t>2025-05-19 06:11:00,-2521802833.72144,0,0,0,0,0,0,0,587.99</t>
  </si>
  <si>
    <t>2025-05-19 06:11:00,-1437516937.16036,0,0,0,0,0,0,0,514.11</t>
  </si>
  <si>
    <t>2025-05-19 06:11:00,98577471.3825051,1798444.08931368,1405.25000000001,18,36506.7045000001,265.2,-0.00729556153448119,7.09,5890.25</t>
  </si>
  <si>
    <t>2025-05-19 06:11:00,49235110.5345595,0,0,0,0,0,0,0,21102.75</t>
  </si>
  <si>
    <t>2025-05-19 06:12:00,,,,,580,,,,,,,,,,,587.95</t>
  </si>
  <si>
    <t>2025-05-19 06:12:00,,510,,,500,,,,,,,,,,,514.09</t>
  </si>
  <si>
    <t>2025-05-19 06:12:00,5900,,5950,,5700,,6050,,,,,5950,5800,5950,,5890</t>
  </si>
  <si>
    <t>2025-05-19 06:12:00,21400,,,,19500,,,,,,,,,,,21102</t>
  </si>
  <si>
    <t>2025-05-19 06:12:00,-2490534854.65736,0,0,0,0,0,0,0,587.95</t>
  </si>
  <si>
    <t>2025-05-19 06:12:00,-1445632892.94388,0,0,0,0,0,0,0,514.09</t>
  </si>
  <si>
    <t>2025-05-19 06:12:00,98224729.9562209,1750203.80886386,2522.95,35,25859.8485,212.32,-0.0604356360965253,8.54,5890</t>
  </si>
  <si>
    <t>2025-05-19 06:12:00,49183030.9524709,0,0,0,0,0,0,0,21102</t>
  </si>
  <si>
    <t>2025-05-19 06:13:00,,,,,580,,,,,,,,,,,587.97</t>
  </si>
  <si>
    <t>2025-05-19 06:13:00,,510,,,500,,,,,,,,,,,514.02</t>
  </si>
  <si>
    <t>2025-05-19 06:13:00,5900,,5950,,5700,,6050,,,,,5950,5800,5950,,5890</t>
  </si>
  <si>
    <t>2025-05-19 06:13:00,21400,,,,19500,,,,,,,,,,,21099.5</t>
  </si>
  <si>
    <t>2025-05-19 06:13:00,-2472377487.63953,0,0,0,0,0,0,0,587.97</t>
  </si>
  <si>
    <t>2025-05-19 06:13:00,-1474305910.34071,0,0,0,0,0,0,0,514.02</t>
  </si>
  <si>
    <t>2025-05-19 06:13:00,97843803.3828677,1715658.18473102,6498.46666666666,135,38454.664,506.18,-0.177032692601907,25.55,5890</t>
  </si>
  <si>
    <t>2025-05-19 06:13:00,49019115.538487,0,0,0,0,0,0,0,21099.5</t>
  </si>
  <si>
    <t>2025-05-19 06:14:00,,,,,580,,,,,,,,,,,587.92</t>
  </si>
  <si>
    <t>2025-05-19 06:14:00,,510,,,500,,,,,,,,,,,514.03</t>
  </si>
  <si>
    <t>2025-05-19 06:14:00,5900,,5950,,5700,,6050,,,,,5950,5800,5950,,5889.75</t>
  </si>
  <si>
    <t>2025-05-19 06:14:00,21400,,,,19500,,,,,,,,,,,21100</t>
  </si>
  <si>
    <t>2025-05-19 06:14:00,-2549291094.59709,0,0,0,0,0,0,0,587.92</t>
  </si>
  <si>
    <t>2025-05-19 06:14:00,-1470806819.27251,0,0,0,0,0,0,0,514.03</t>
  </si>
  <si>
    <t>2025-05-19 06:14:00,97504077.0015378,1674344.76464681,724.8,12,7906.14999999999,54.4,-0.0203343883239138,3.42,5889.75</t>
  </si>
  <si>
    <t>2025-05-19 06:14:00,49042044.6962686,0,0,0,0,0,0,0,21100</t>
  </si>
  <si>
    <t>2025-05-19 06:15:00,,588,,,580,,,,,,,,,,,587.77</t>
  </si>
  <si>
    <t>2025-05-19 06:15:00,,510,,,500,,,,,,,,,,,513.87</t>
  </si>
  <si>
    <t>2025-05-19 06:15:00,5900,,5950,,5700,,6050,,,,,5950,5800,5950,,5888.25</t>
  </si>
  <si>
    <t>2025-05-19 06:15:00,21400,,,,19500,,,,,,,,,,,21092.75</t>
  </si>
  <si>
    <t>2025-05-19 06:15:00,-2901105178.48354,0,0,0,0,0,0,0,587.77</t>
  </si>
  <si>
    <t>2025-05-19 06:15:00,-1548100475.22124,0,0,0,0,0,0,0,513.87</t>
  </si>
  <si>
    <t>2025-05-19 06:15:00,94847925.4164273,1552548.01872564,7878.50000000001,66,207575.646,1176.92,0.0852611910355563,40.2,5888.25</t>
  </si>
  <si>
    <t>2025-05-19 06:15:00,48535605.2747057,0,0,0,0,0,0,0,21092.75</t>
  </si>
  <si>
    <t>2025-05-19 06:16:00,,,,,580,,,,,,,,,,,587.88</t>
  </si>
  <si>
    <t>2025-05-19 06:16:00,,510,,,500,,,,,,,,,,,514</t>
  </si>
  <si>
    <t>2025-05-19 06:16:00,5900,,5950,,5700,,6050,,,,,5950,5800,5950,,5889</t>
  </si>
  <si>
    <t>2025-05-19 06:16:00,21400,,,,19500,,,,,,,,,,,21098.5</t>
  </si>
  <si>
    <t>2025-05-19 06:16:00,-2632184737.64521,0,0,0,0,0,0,0,587.88</t>
  </si>
  <si>
    <t>2025-05-19 06:16:00,-1484297862.88563,0,0,0,0,0,0,0,514</t>
  </si>
  <si>
    <t>2025-05-19 06:16:00,95177826.6000777,1616649.01353214,2294.69999999999,29,73746.4133333327,471.2,-0.00510313916459795,11.48,5889</t>
  </si>
  <si>
    <t>2025-05-19 06:16:00,48922537.9387784,0,0,0,0,0,0,0,21098.5</t>
  </si>
  <si>
    <t>2025-05-19 06:17:00,,588,,,580,,,,,,,,,,,587.73</t>
  </si>
  <si>
    <t>2025-05-19 06:17:00,,510,,,500,,,,,,,,,,,513.83</t>
  </si>
  <si>
    <t>2025-05-19 06:17:00,5900,,5950,,5700,,6050,,,,,5950,5800,5950,,5887.5</t>
  </si>
  <si>
    <t>2025-05-19 06:17:00,21400,,,,19500,,,,,,,,,,,21091.5</t>
  </si>
  <si>
    <t>2025-05-19 06:17:00,-3025759661.32293,0,0,0,0,0,0,0,587.73</t>
  </si>
  <si>
    <t>2025-05-19 06:17:00,-1570998454.42103,0,0,0,0,0,0,0,513.83</t>
  </si>
  <si>
    <t>2025-05-19 06:17:00,91964425.3662223,1482918.4825423,1660.2,20,24632.733,155.32,-0.0128946582967725,8.33,5887.5</t>
  </si>
  <si>
    <t>2025-05-19 06:17:00,48437780.10156,0,0,0,0,0,0,0,21091.5</t>
  </si>
  <si>
    <t>2025-05-19 06:18:00,,,,,580,,,,,,,,,,,587.86</t>
  </si>
  <si>
    <t>2025-05-19 06:18:00,,510,,,500,,,,,,,,,,,513.95</t>
  </si>
  <si>
    <t>2025-05-19 06:18:00,5900,,5950,,5700,,6050,,,,,5950,5800,5950,,5889</t>
  </si>
  <si>
    <t>2025-05-19 06:18:00,21400,,,,19500,,,,,,,,,,,21096.5</t>
  </si>
  <si>
    <t>2025-05-19 06:18:00,-2677238096.80943,0,0,0,0,0,0,0,587.86</t>
  </si>
  <si>
    <t>2025-05-19 06:18:00,-1507633711.08485,0,0,0,0,0,0,0,513.95</t>
  </si>
  <si>
    <t>2025-05-19 06:18:00,96257464.671368,1625210.13687444,1066.75,21,20494.9675,166.78,-0.0191472119890746,6.78,5889</t>
  </si>
  <si>
    <t>2025-05-19 06:18:00,48789603.5884674,0,0,0,0,0,0,0,21096.5</t>
  </si>
  <si>
    <t>2025-05-19 06:43:00,,,,,,,,,,,,,,,,588</t>
  </si>
  <si>
    <t>2025-05-19 06:43:00,,510,,,,,,,,,,,,,,514</t>
  </si>
  <si>
    <t>2025-05-19 06:43:00,6000,,5950,,,,5900,,,,,5950,5800,5950,,5888</t>
  </si>
  <si>
    <t>2025-05-19 06:43:00,21400,,,,,,,,,,,,,,,21085.75</t>
  </si>
  <si>
    <t>2025-05-19 06:43:00,-287971808.911912,0,0,0,0,0,0,0,588</t>
  </si>
  <si>
    <t>2025-05-19 06:43:00,-535780811.774462,0,0,0,0,0,0,0,514</t>
  </si>
  <si>
    <t>2025-05-19 06:43:00,2492475.88730212,496936.468390339,55707.103030303,660,1792974.80415151,11217.71,-0.0791218250307615,0,5888</t>
  </si>
  <si>
    <t>2025-05-19 06:43:00,46506435.3365888,0,0,0,0,0,0,0,21085.75</t>
  </si>
  <si>
    <t>2025-05-19 06:45:00,,,,,580,,,,,,,,,,,587.84</t>
  </si>
  <si>
    <t>2025-05-19 06:45:00,,510,,,500,,,,,,,,,,,513.72</t>
  </si>
  <si>
    <t>2025-05-19 06:45:00,5900,,5950,,5700,,6050,,,,,5950,5800,5950,,5889</t>
  </si>
  <si>
    <t>2025-05-19 06:45:00,21400,,,,19500,,,,,,,,,,,21086.5</t>
  </si>
  <si>
    <t>2025-05-19 06:45:00,-2739133138.19237,0,0,0,0,0,0,0,587.84</t>
  </si>
  <si>
    <t>2025-05-19 06:45:00,-1628997986.88637,0,0,0,0,0,0,0,513.72</t>
  </si>
  <si>
    <t>2025-05-19 06:45:00,95002470.8836938,1891799.7170299,6190.70000000002,45,302753.262000001,1494.6,0.149320265459008,31.67,5889</t>
  </si>
  <si>
    <t>2025-05-19 06:45:00,48116443.3244807,0,0,0,0,0,0,0,21086.5</t>
  </si>
  <si>
    <t>2025-05-19 06:46:00,,,,,580,,,,,,,,,,,588.07</t>
  </si>
  <si>
    <t>2025-05-19 06:46:00,,510,,,500,,,,,,,,,,,513.94</t>
  </si>
  <si>
    <t>2025-05-19 06:46:00,5900,,5950,,5700,,6050,,,,,5950,5800,5950,,5891.25</t>
  </si>
  <si>
    <t>2025-05-19 06:46:00,21400,,,,19500,,,,,,,,,,,21096.5</t>
  </si>
  <si>
    <t>2025-05-19 06:46:00,-2412417870.39104,0,0,0,0,0,0,0,588.07</t>
  </si>
  <si>
    <t>2025-05-19 06:46:00,-1517357365.23247,0,0,0,0,0,0,0,513.94</t>
  </si>
  <si>
    <t>2025-05-19 06:46:00,99884935.35062,2114180.19422174,3291.01666666666,47,108671.8655,745.03,0.0205694999046497,18.62,5891.25</t>
  </si>
  <si>
    <t>2025-05-19 06:46:00,48785192.5351933,0,0,0,0,0,0,0,21096.5</t>
  </si>
  <si>
    <t>2025-05-19 06:47:00,,,,,580,,,,,,,,,,,588.06</t>
  </si>
  <si>
    <t>2025-05-19 06:47:00,,510,,,500,,,,,,,,,,,513.9</t>
  </si>
  <si>
    <t>2025-05-19 06:47:00,5900,,5950,,5700,,6050,,,,,5950,5800,5950,,5891</t>
  </si>
  <si>
    <t>2025-05-19 06:47:00,21400,,,,19500,,,,,,,,,,,21095.75</t>
  </si>
  <si>
    <t>2025-05-19 06:47:00,-2428658952.74247,0,0,0,0,0,0,0,588.06</t>
  </si>
  <si>
    <t>2025-05-19 06:47:00,-1537563917.55078,0,0,0,0,0,0,0,513.9</t>
  </si>
  <si>
    <t>2025-05-19 06:47:00,99296801.2767295,2100843.60343154,3678.08333333333,56,137506.395166666,1016.76,0.0342381332296148,20.06,5891</t>
  </si>
  <si>
    <t>2025-05-19 06:47:00,48733704.7547717,0,0,0,0,0,0,0,21095.75</t>
  </si>
  <si>
    <t>2025-05-19 06:48:00,,,,,580,,,,,,,,,,,588.27</t>
  </si>
  <si>
    <t>2025-05-19 06:48:00,,510,,,500,,,,,,,,,,,514.1</t>
  </si>
  <si>
    <t>2025-05-19 06:48:00,5900,,5950,,5700,,6000,,,,,5950,5800,5950,,5893.25</t>
  </si>
  <si>
    <t>2025-05-19 06:48:00,21400,,,,19500,,,,,,,,,,,21103</t>
  </si>
  <si>
    <t>2025-05-19 06:48:00,-2134371281.16857,0,0,0,0,0,0,0,588.27</t>
  </si>
  <si>
    <t>2025-05-19 06:48:00,-1448454865.293,0,0,0,0,0,0,0,514.1</t>
  </si>
  <si>
    <t>2025-05-19 06:48:00,102697511.189879,2344707.96148147,3337.68333333333,30,113842.428833333,795.53,0.0980921555068757,23.62,5893.25</t>
  </si>
  <si>
    <t>2025-05-19 06:48:00,49226977.4485049,0,0,0,0,0,0,0,21103</t>
  </si>
  <si>
    <t>2025-05-19 06:49:00,,,,,580,,,,,,,,,,,588.32</t>
  </si>
  <si>
    <t>2025-05-19 06:49:00,,510,,,500,,,,,,,,,,,514.12</t>
  </si>
  <si>
    <t>2025-05-19 06:49:00,5900,,5950,,5700,,6000,,,,,5950,5800,5950,,5893.75</t>
  </si>
  <si>
    <t>2025-05-19 06:49:00,21400,,,,19500,,,,,,,,,,,21104.5</t>
  </si>
  <si>
    <t>2025-05-19 06:49:00,-2074643557.51367,0,0,0,0,0,0,0,588.32</t>
  </si>
  <si>
    <t>2025-05-19 06:49:00,-1440932241.43565,0,0,0,0,0,0,0,514.12</t>
  </si>
  <si>
    <t>2025-05-19 06:49:00,103490240.384084,2398342.53586432,4619.95,74,106873.3375,827.02,-0.0129409509233293,28.13,5893.75</t>
  </si>
  <si>
    <t>2025-05-19 06:49:00,49329876.1558518,0,0,0,0,0,0,0,21104.5</t>
  </si>
  <si>
    <t>2025-05-19 06:50:00,,,,,580,,,,,,,,,,,588.42</t>
  </si>
  <si>
    <t>2025-05-19 06:50:00,,510,,,500,,,,,,,,,,,514.23</t>
  </si>
  <si>
    <t>2025-05-19 06:50:00,5900,,5950,,5700,,5960,,,,,5950,5800,5950,,5894.75</t>
  </si>
  <si>
    <t>2025-05-19 06:50:00,21400,,,,19500,,,,,,,,,,,21108.25</t>
  </si>
  <si>
    <t>2025-05-19 06:50:00,-1961828544.37894,0,0,0,0,0,0,0,588.42</t>
  </si>
  <si>
    <t>2025-05-19 06:50:00,-1401181585.46242,0,0,0,0,0,0,0,514.23</t>
  </si>
  <si>
    <t>2025-05-19 06:50:00,104530379.91347,2326176.37922659,12877.8,295,255181.379,1655.08,-0.515977667749098,67.36,5894.75</t>
  </si>
  <si>
    <t>2025-05-19 06:50:00,49587092.3918178,0,0,0,0,0,0,0,21108.25</t>
  </si>
  <si>
    <t>2025-05-19 06:51:00,,,,,580,,,,,,,,,,,588.37</t>
  </si>
  <si>
    <t>2025-05-19 06:51:00,,510,,,500,,,,,,,,,,,514.18</t>
  </si>
  <si>
    <t>2025-05-19 06:51:00,5900,,5950,,5700,,5960,,,,,5950,5800,5950,,5894.25</t>
  </si>
  <si>
    <t>2025-05-19 06:51:00,21400,,,,19500,,,,,,,,,,,21106.5</t>
  </si>
  <si>
    <t>2025-05-19 06:51:00,-2018698199.17768,0,0,0,0,0,0,0,588.37</t>
  </si>
  <si>
    <t>2025-05-19 06:51:00,-1418919679.92868,0,0,0,0,0,0,0,514.18</t>
  </si>
  <si>
    <t>2025-05-19 06:51:00,104076383.442383,2248937.08869149,4045.5893939394,94,90901.1296515152,1011,-0.121604006163888,33.8,5894.25</t>
  </si>
  <si>
    <t>2025-05-19 06:51:00,49459771.5234203,0,0,0,0,0,0,0,21106.5</t>
  </si>
  <si>
    <t>2025-05-19 06:52:00,,,,,580,,,,,,,,,,,588.37</t>
  </si>
  <si>
    <t>2025-05-19 06:52:00,,510,,,500,,,,,,,,,,,514.2</t>
  </si>
  <si>
    <t>2025-05-19 06:52:00,5900,,5950,,5700,,5960,,,,,5950,5800,5950,,5894.25</t>
  </si>
  <si>
    <t>2025-05-19 06:52:00,21400,,,,19500,,,,,,,,,,,21107.25</t>
  </si>
  <si>
    <t>2025-05-19 06:52:00,-2019519219.65962,0,0,0,0,0,0,0,588.37</t>
  </si>
  <si>
    <t>2025-05-19 06:52:00,-1411988982.77458,0,0,0,0,0,0,0,514.2</t>
  </si>
  <si>
    <t>2025-05-19 06:52:00,103866424.273449,2197901.14456405,3809.6,104,133533.884,729.76,-0.141997618079601,17.58,5894.25</t>
  </si>
  <si>
    <t>2025-05-19 06:52:00,49511016.2788017,0,0,0,0,0,0,0,21107.25</t>
  </si>
  <si>
    <t>2025-05-19 06:53:00,,589,,,580,,,,,,,,,,,588.5</t>
  </si>
  <si>
    <t>2025-05-19 06:53:00,,510,,,500,,,,,,,,,,,514.32</t>
  </si>
  <si>
    <t>2025-05-19 06:53:00,5900,,5950,,5700,,5960,,,,,5950,5800,5950,,5895.75</t>
  </si>
  <si>
    <t>2025-05-19 06:53:00,21400,,,,19500,,,,,,,,,,,21113.25</t>
  </si>
  <si>
    <t>2025-05-19 06:53:00,-3075685465.75276,0,0,0,0,0,0,0,588.5</t>
  </si>
  <si>
    <t>2025-05-19 06:53:00,-1371951089.10144,0,0,0,0,0,0,0,514.32</t>
  </si>
  <si>
    <t>2025-05-19 06:53:00,105923857.10229,2336345.2074288,6015.75000000002,84,127558.403166667,672.95,-0.0738466475166156,25.1,5895.75</t>
  </si>
  <si>
    <t>2025-05-19 06:53:00,49920953.857358,0,0,0,0,0,0,0,21113.25</t>
  </si>
  <si>
    <t>2025-05-19 06:54:00,,589,,,580,,,,,,,,,,,588.57</t>
  </si>
  <si>
    <t>2025-05-19 06:54:00,,510,,,500,,,,,,,,,,,514.39</t>
  </si>
  <si>
    <t>2025-05-19 06:54:00,5900,,5950,,5700,,5960,,,,,5950,5800,5950,,5896.25</t>
  </si>
  <si>
    <t>2025-05-19 06:54:00,21400,,,,19500,,,,,,,,,,,21115.25</t>
  </si>
  <si>
    <t>2025-05-19 06:54:00,-2820249179.1876,0,0,0,0,0,0,0,588.57</t>
  </si>
  <si>
    <t>2025-05-19 06:54:00,-1350238479.86468,0,0,0,0,0,0,0,514.39</t>
  </si>
  <si>
    <t>2025-05-19 06:54:00,106558293.68143,2410040.25547421,7280.89999999998,84,210251.220999999,1558.16,0.0966795661808366,44.77,5896.25</t>
  </si>
  <si>
    <t>2025-05-19 06:54:00,50055653.5020377,0,0,0,0,0,0,0,21115.25</t>
  </si>
  <si>
    <t>2025-05-19 06:55:00,,,,,580,,,,,,,,,,,588.48</t>
  </si>
  <si>
    <t>2025-05-19 06:55:00,,510,,,500,,,,,,,,,,,514.34</t>
  </si>
  <si>
    <t>2025-05-19 06:55:00,5900,,5950,,5700,,5960,,,,,5950,5800,5950,,5895.5</t>
  </si>
  <si>
    <t>2025-05-19 06:55:00,21400,,,,19500,,,,,,,,,,,21113.25</t>
  </si>
  <si>
    <t>2025-05-19 06:55:00,-1902944880.9457,0,0,0,0,0,0,0,588.48</t>
  </si>
  <si>
    <t>2025-05-19 06:55:00,-1365772480.88944,0,0,0,0,0,0,0,514.34</t>
  </si>
  <si>
    <t>2025-05-19 06:55:00,105635262.004541,2354397.54885739,3819.65000000001,60,120590.242833334,772.11,0.0149741571332408,21.93,5895.5</t>
  </si>
  <si>
    <t>2025-05-19 06:55:00,49913445.5136588,0,0,0,0,0,0,0,21113.25</t>
  </si>
  <si>
    <t>2025-05-19 06:56:00,,589,,,580,,,,,,,,,,,588.53</t>
  </si>
  <si>
    <t>2025-05-19 06:56:00,,510,,,500,,,,,,,,,,,514.36</t>
  </si>
  <si>
    <t>2025-05-19 06:56:00,5900,,5950,,5700,,5960,,,,,5950,5800,5950,,5895.75</t>
  </si>
  <si>
    <t>2025-05-19 06:56:00,21400,,,,19500,,,,,,,,,,,21113.5</t>
  </si>
  <si>
    <t>2025-05-19 06:56:00,-2973019653.9542,0,0,0,0,0,0,0,588.53</t>
  </si>
  <si>
    <t>2025-05-19 06:56:00,-1359761970.02902,0,0,0,0,0,0,0,514.36</t>
  </si>
  <si>
    <t>2025-05-19 06:56:00,106144334.063095,2415415.50333008,3406.73333333335,31,118634.905000001,910.8,0.0913085716348698,20.39,5895.75</t>
  </si>
  <si>
    <t>2025-05-19 06:56:00,49927259.5901598,0,0,0,0,0,0,0,21113.5</t>
  </si>
  <si>
    <t>2025-05-19 06:57:00,,589,,,580,,,,,,,,,,,588.59</t>
  </si>
  <si>
    <t>2025-05-19 06:57:00,,510,,,500,,,,,,,,,,,514.43</t>
  </si>
  <si>
    <t>2025-05-19 06:57:00,5900,,5950,,5700,,5960,,,,,5950,5800,5950,,5896.5</t>
  </si>
  <si>
    <t>2025-05-19 06:57:00,21400,,,,19500,,,,,,,,,,,21117</t>
  </si>
  <si>
    <t>2025-05-19 06:57:00,-2755922621.63606,0,0,0,0,0,0,0,588.59</t>
  </si>
  <si>
    <t>2025-05-19 06:57:00,-1338930618.17668,0,0,0,0,0,0,0,514.43</t>
  </si>
  <si>
    <t>2025-05-19 06:57:00,105920654.422117,2468490.73038595,883.8,20,14541.25,131.3,-0.0215304651612021,6.35,5896.5</t>
  </si>
  <si>
    <t>2025-05-19 06:57:00,50161258.6712976,0,0,0,0,0,0,0,21117</t>
  </si>
  <si>
    <t>2025-05-19 06:58:00,,,,,580,,,,,,,,,,,588.7</t>
  </si>
  <si>
    <t>2025-05-19 06:58:00,,515,,,500,,,,,,,,,,,514.54</t>
  </si>
  <si>
    <t>2025-05-19 06:58:00,5900,,5950,,5700,,5960,,,,,5950,5800,5950,,5897.5</t>
  </si>
  <si>
    <t>2025-05-19 06:58:00,21400,,,,19500,,,,,,,,,,,21121.25</t>
  </si>
  <si>
    <t>2025-05-19 06:58:00,-2594711220.17044,0,0,0,0,0,0,0,588.7</t>
  </si>
  <si>
    <t>2025-05-19 06:58:00,-1899819287.79986,0,0,0,0,0,0,0,514.54</t>
  </si>
  <si>
    <t>2025-05-19 06:58:00,106803394.651633,2571594.30001219,4570.01666666667,70,171985.8275,1187.28,0.0666679552357697,26.15,5897.5</t>
  </si>
  <si>
    <t>2025-05-19 06:58:00,50447549.5604278,0,0,0,0,0,0,0,21121.25</t>
  </si>
  <si>
    <t>2025-05-19 06:59:00,,589,,,580,,,,,,,,,,,588.53</t>
  </si>
  <si>
    <t>2025-05-19 06:59:00,,510,,,500,,,,,,,,,,,514.35</t>
  </si>
  <si>
    <t>2025-05-19 06:59:00,5900,,5950,,5700,,5960,,,,,5950,5800,5950,,5895.75</t>
  </si>
  <si>
    <t>2025-05-19 06:59:00,21400,,,,19500,,,,,,,,,,,21113.25</t>
  </si>
  <si>
    <t>2025-05-19 06:59:00,-2974657157.01273,0,0,0,0,0,0,0,588.53</t>
  </si>
  <si>
    <t>2025-05-19 06:59:00,-1363800409.47074,0,0,0,0,0,0,0,514.35</t>
  </si>
  <si>
    <t>2025-05-19 06:59:00,105859431.689308,2447227.26259869,4452.49999999999,43,205053.282666666,1500.18,0.154971492570372,31.38,5895.75</t>
  </si>
  <si>
    <t>2025-05-19 06:59:00,49896999.0349248,0,0,0,0,0,0,0,21113.25</t>
  </si>
  <si>
    <t>2025-05-19 07:00:00,,589,,,580,,,,,,,,,,,588.51</t>
  </si>
  <si>
    <t>2025-05-19 07:00:00,,510,,,500,,,,,,,,,,,514.29</t>
  </si>
  <si>
    <t>2025-05-19 07:00:00,5900,,5950,,5700,,5960,,,,,5950,5800,5950,,5895.5</t>
  </si>
  <si>
    <t>2025-05-19 07:00:00,21400,,,,19500,,,,,,,,,,,21111</t>
  </si>
  <si>
    <t>2025-05-19 07:00:00,-3054193908.13667,0,0,0,0,0,0,0,588.51</t>
  </si>
  <si>
    <t>2025-05-19 07:00:00,-1383051401.99293,0,0,0,0,0,0,0,514.29</t>
  </si>
  <si>
    <t>2025-05-19 07:00:00,105473996.35059,2448102.45119045,5732.28333333335,36,272457.856833334,1376.25,0.1516104172726,27,5895.5</t>
  </si>
  <si>
    <t>2025-05-19 07:00:00,49747098.4111263,0,0,0,0,0,0,0,21111</t>
  </si>
  <si>
    <t>2025-05-19 07:01:00,,,,,580,,,,,,,,,,,588.75</t>
  </si>
  <si>
    <t>2025-05-19 07:01:00,,515,,,500,,,,,,,,,,,514.51</t>
  </si>
  <si>
    <t>2025-05-19 07:01:00,5900,,5950,,5700,,5960,,,,,5950,5800,5950,,5898</t>
  </si>
  <si>
    <t>2025-05-19 07:01:00,21400,,,,19500,,,,,,,,,,,21120</t>
  </si>
  <si>
    <t>2025-05-19 07:01:00,-2482663923.47433,0,0,0,0,0,0,0,588.75</t>
  </si>
  <si>
    <t>2025-05-19 07:01:00,-1948927824.52682,0,0,0,0,0,0,0,514.51</t>
  </si>
  <si>
    <t>2025-05-19 07:01:00,107477222.518383,2723331.31250469,5286.98333333335,61,153784.675500001,1253.91,0.0350321847983611,31.71,5898</t>
  </si>
  <si>
    <t>2025-05-19 07:01:00,50369327.4545938,0,0,0,0,0,0,0,21120</t>
  </si>
  <si>
    <t>2025-05-19 07:02:00,,,,,580,,,,,,,,,,,588.8</t>
  </si>
  <si>
    <t>2025-05-19 07:02:00,,515,,,500,,,,,,,,,,,514.58</t>
  </si>
  <si>
    <t>2025-05-19 07:02:00,5900,,5950,,5700,,5960,,,,,5950,5800,5950,,5898.5</t>
  </si>
  <si>
    <t>2025-05-19 07:02:00,21400,,,,19500,,,,,,,,,,,21122.75</t>
  </si>
  <si>
    <t>2025-05-19 07:02:00,-2379350564.65894,0,0,0,0,0,0,0,588.8</t>
  </si>
  <si>
    <t>2025-05-19 07:02:00,-1840815766.6731,0,0,0,0,0,0,0,514.58</t>
  </si>
  <si>
    <t>2025-05-19 07:02:00,107788682.889632,2823627.26909812,4108.60000000001,44,142222.479333334,1202.43,0.130002755247787,30.44,5898.5</t>
  </si>
  <si>
    <t>2025-05-19 07:02:00,50549672.1108844,0,0,0,0,0,0,0,21122.75</t>
  </si>
  <si>
    <t>2025-05-19 07:03:00,,,,,580,,,,,,,,,,,588.75</t>
  </si>
  <si>
    <t>2025-05-19 07:03:00,,515,,,500,,,,,,,,,,,514.6</t>
  </si>
  <si>
    <t>2025-05-19 07:03:00,5900,,5950,,5700,,5960,,,,,5950,5800,5950,,5898</t>
  </si>
  <si>
    <t>2025-05-19 07:03:00,21400,,,,19500,,,,,,,,,,,21124.25</t>
  </si>
  <si>
    <t>2025-05-19 07:03:00,-2484055856.34375,0,0,0,0,0,0,0,588.75</t>
  </si>
  <si>
    <t>2025-05-19 07:03:00,-1814063759.61548,0,0,0,0,0,0,0,514.6</t>
  </si>
  <si>
    <t>2025-05-19 07:03:00,107139249.764422,2758381.80812504,1106.58333333333,15,21758.8450000001,179.52,-0.00447845246429029,6.45,5898</t>
  </si>
  <si>
    <t>2025-05-19 07:03:00,50635800.7150042,0,0,0,0,0,0,0,21124.25</t>
  </si>
  <si>
    <t>2025-05-19 07:04:00,,,,,580,,,,,,,,,,,588.75</t>
  </si>
  <si>
    <t>2025-05-19 07:04:00,,515,,,500,,,,,,,,,,,514.63</t>
  </si>
  <si>
    <t>2025-05-19 07:04:00,5900,,5950,,5700,,5960,,,,,5950,5800,5950,,5898</t>
  </si>
  <si>
    <t>2025-05-19 07:04:00,21400,,,,19500,,,,,,,,,,,21125</t>
  </si>
  <si>
    <t>2025-05-19 07:04:00,-2485705430.74959,0,0,0,0,0,0,0,588.75</t>
  </si>
  <si>
    <t>2025-05-19 07:04:00,-1776793743.12175,0,0,0,0,0,0,0,514.63</t>
  </si>
  <si>
    <t>2025-05-19 07:04:00,107282175.827094,2817400.90873303,3525.93333333333,37,168713.458333333,1287.09,0.132647519941071,25.67,5898</t>
  </si>
  <si>
    <t>2025-05-19 07:04:00,50685096.1654296,0,0,0,0,0,0,0,21125</t>
  </si>
  <si>
    <t>2025-05-19 07:05:00,,589,,,580,,,,,,,,,,,588.61</t>
  </si>
  <si>
    <t>2025-05-19 07:05:00,,510,,,500,,,,,,,,,,,514.42</t>
  </si>
  <si>
    <t>2025-05-19 07:05:00,5900,,5950,,5700,,5960,,,,,5950,5800,5950,,5896.5</t>
  </si>
  <si>
    <t>2025-05-19 07:05:00,21400,,,,19500,,,,,,,,,,,21116.25</t>
  </si>
  <si>
    <t>2025-05-19 07:05:00,-2698444760.98797,0,0,0,0,0,0,0,588.61</t>
  </si>
  <si>
    <t>2025-05-19 07:05:00,-1343740726.24729,0,0,0,0,0,0,0,514.42</t>
  </si>
  <si>
    <t>2025-05-19 07:05:00,105973256.973698,2659685.47278045,4293.79999999999,43,73929.4049999997,427.98,-0.039837908714075,15.43,5896.5</t>
  </si>
  <si>
    <t>2025-05-19 07:05:00,50085190.3371534,0,0,0,0,0,0,0,21116.25</t>
  </si>
  <si>
    <t>2025-05-19 07:06:00,,,,,580,,,,,,,,,,,588.38</t>
  </si>
  <si>
    <t>2025-05-19 07:06:00,,510,,,500,,,,,,,,,,,514.2</t>
  </si>
  <si>
    <t>2025-05-19 07:06:00,5900,,5950,,5700,,5960,,,,,5950,5800,5950,,5894.5</t>
  </si>
  <si>
    <t>2025-05-19 07:06:00,21400,,,,19500,,,,,,,,,,,21107.75</t>
  </si>
  <si>
    <t>2025-05-19 07:06:00,-2020411453.51899,0,0,0,0,0,0,0,588.38</t>
  </si>
  <si>
    <t>2025-05-19 07:06:00,-1414925347.77014,0,0,0,0,0,0,0,514.2</t>
  </si>
  <si>
    <t>2025-05-19 07:06:00,104493359.169315,2504659.70925402,6362.28333333335,46,177972.135833334,1272.87,0.190223468293694,38.12,5894.5</t>
  </si>
  <si>
    <t>2025-05-19 07:06:00,49510314.2310184,0,0,0,0,0,0,0,21107.75</t>
  </si>
  <si>
    <t>2025-05-19 07:07:00,,,,,580,,,,,,,,,,,588.35</t>
  </si>
  <si>
    <t>2025-05-19 07:07:00,,510,,,500,,,,,,,,,,,514.15</t>
  </si>
  <si>
    <t>2025-05-19 07:07:00,5900,,5950,,5700,,6000,,,,,5950,5800,5950,,5894</t>
  </si>
  <si>
    <t>2025-05-19 07:07:00,21400,,,,19500,,,,,,,,,,,21105.5</t>
  </si>
  <si>
    <t>2025-05-19 07:07:00,-2055515045.57879,0,0,0,0,0,0,0,588.35</t>
  </si>
  <si>
    <t>2025-05-19 07:07:00,-1433183609.6809,0,0,0,0,0,0,0,514.15</t>
  </si>
  <si>
    <t>2025-05-19 07:07:00,103458567.295014,2465168.23866123,4583.03333333333,51,110030.24,734.43,0.0380520975004717,23.08,5894</t>
  </si>
  <si>
    <t>2025-05-19 07:07:00,49357870.6444374,0,0,0,0,0,0,0,21105.5</t>
  </si>
  <si>
    <t>2025-05-19 07:08:00,,,,,580,,,,,,,,,,,588.33</t>
  </si>
  <si>
    <t>2025-05-19 07:08:00,,510,,,500,,,,,,,,,,,514.09</t>
  </si>
  <si>
    <t>2025-05-19 07:08:00,5900,,5950,,5700,,6000,,,,,5950,5800,5950,,5893.75</t>
  </si>
  <si>
    <t>2025-05-19 07:08:00,21400,,,,19500,,,,,,,,,,,21102.75</t>
  </si>
  <si>
    <t>2025-05-19 07:08:00,-2079708508.71457,0,0,0,0,0,0,0,588.33</t>
  </si>
  <si>
    <t>2025-05-19 07:08:00,-1456440328.19256,0,0,0,0,0,0,0,514.09</t>
  </si>
  <si>
    <t>2025-05-19 07:08:00,103037735.739996,2441729.67440188,1410.8,8,34713.2839999999,188.53,0.0294415417540204,6.45,5893.75</t>
  </si>
  <si>
    <t>2025-05-19 07:08:00,49173767.6324568,0,0,0,0,0,0,0,21102.75</t>
  </si>
  <si>
    <t>2025-05-19 07:09:00,,,,,580,,,,,,,,,,,588.33</t>
  </si>
  <si>
    <t>2025-05-19 07:09:00,,510,,,500,,,,,,,,,,,514.05</t>
  </si>
  <si>
    <t>2025-05-19 07:09:00,5900,,5950,,5700,,6000,,,,,5950,5800,5950,,5893.75</t>
  </si>
  <si>
    <t>2025-05-19 07:09:00,21400,,,,19500,,,,,,,,,,,21101.25</t>
  </si>
  <si>
    <t>2025-05-19 07:09:00,-2080454422.79597,0,0,0,0,0,0,0,588.33</t>
  </si>
  <si>
    <t>2025-05-19 07:09:00,-1472632885.49301,0,0,0,0,0,0,0,514.05</t>
  </si>
  <si>
    <t>2025-05-19 07:09:00,103198793.43434,2471582.58944259,7461.9,123,87743.5886666666,700.4,0.0708388565838174,18.73,5893.75</t>
  </si>
  <si>
    <t>2025-05-19 07:09:00,49072331.523593,0,0,0,0,0,0,0,21101.25</t>
  </si>
  <si>
    <t>2025-05-19 07:10:00,,,,,580,,,,,,,,,,,588.35</t>
  </si>
  <si>
    <t>2025-05-19 07:10:00,,510,,,500,,,,,,,,,,,514.1</t>
  </si>
  <si>
    <t>2025-05-19 07:10:00,5900,,5950,,5700,,6000,,,,,5950,5800,5950,,5894</t>
  </si>
  <si>
    <t>2025-05-19 07:10:00,21400,,,,19500,,,,,,,,,,,21103.25</t>
  </si>
  <si>
    <t>2025-05-19 07:10:00,-2058625037.63549,0,0,0,0,0,0,0,588.35</t>
  </si>
  <si>
    <t>2025-05-19 07:10:00,-1452904240.46356,0,0,0,0,0,0,0,514.1</t>
  </si>
  <si>
    <t>2025-05-19 07:10:00,103394837.352648,2520407.82394774,602.549999999997,6,15227.8015,113.48,0.00756643631490584,3.7,5894</t>
  </si>
  <si>
    <t>2025-05-19 07:10:00,49197716.325953,0,0,0,0,0,0,0,21103.25</t>
  </si>
  <si>
    <t>2025-05-19 07:11:00,,,,,580,,,,,,,,,,,588.25</t>
  </si>
  <si>
    <t>2025-05-19 07:11:00,,510,,,500,,,,,,,,,,,513.99</t>
  </si>
  <si>
    <t>2025-05-19 07:11:00,5900,,5950,,5700,,6000,,,,,5950,5800,5950,,5893.25</t>
  </si>
  <si>
    <t>2025-05-19 07:11:00,21400,,,,19500,,,,,,,,,,,21098.5</t>
  </si>
  <si>
    <t>2025-05-19 07:11:00,-2179458009.57832,0,0,0,0,0,0,0,588.25</t>
  </si>
  <si>
    <t>2025-05-19 07:11:00,-1498814314.10569,0,0,0,0,0,0,0,513.99</t>
  </si>
  <si>
    <t>2025-05-19 07:11:00,102305332.328524,2438650.95007925,2057.06666666667,33,30064.3146666667,286.58,-0.0246361804320299,13.18,5893.25</t>
  </si>
  <si>
    <t>2025-05-19 07:11:00,48884829.425549,0,0,0,0,0,0,0,21098.5</t>
  </si>
  <si>
    <t>2025-05-19 07:12:00,,,,,580,,,,,,,,,,,588.36</t>
  </si>
  <si>
    <t>2025-05-19 07:12:00,,510,,,500,,,,,,,,,,,514.13</t>
  </si>
  <si>
    <t>2025-05-19 07:12:00,5900,,5950,,5700,,6000,,,,,5950,5800,5950,,5894</t>
  </si>
  <si>
    <t>2025-05-19 07:12:00,21400,,,,19500,,,,,,,,,,,21104.25</t>
  </si>
  <si>
    <t>2025-05-19 07:12:00,-2048592511.72453,0,0,0,0,0,0,0,588.36</t>
  </si>
  <si>
    <t>2025-05-19 07:12:00,-1441624035.84086,0,0,0,0,0,0,0,514.13</t>
  </si>
  <si>
    <t>2025-05-19 07:12:00,103316751.612878,2542944.66673534,4356.40000000001,38,179499.773,1048.02,0.100159494715036,25.2,5894</t>
  </si>
  <si>
    <t>2025-05-19 07:12:00,49254878.6232595,0,0,0,0,0,0,0,21104.25</t>
  </si>
  <si>
    <t>2025-05-19 07:13:00,,,,,580,,,,,,,,,,,588.4</t>
  </si>
  <si>
    <t>2025-05-19 07:13:00,,510,,,500,,,,,,,,,,,514.19</t>
  </si>
  <si>
    <t>2025-05-19 07:13:00,5900,,5950,,5700,,5960,,,,,5950,5800,5950,,5894.5</t>
  </si>
  <si>
    <t>2025-05-19 07:13:00,21400,,,,19500,,,,,,,,,,,21106.25</t>
  </si>
  <si>
    <t>2025-05-19 07:13:00,-2004498219.85743,0,0,0,0,0,0,0,588.4</t>
  </si>
  <si>
    <t>2025-05-19 07:13:00,-1419853201.8064,0,0,0,0,0,0,0,514.19</t>
  </si>
  <si>
    <t>2025-05-19 07:13:00,103935955.657848,2598930.03601755,4591.08333333333,57,81477.2435,675.16,0.00155005657259612,24.15,5894.5</t>
  </si>
  <si>
    <t>2025-05-19 07:13:00,49386542.6729807,0,0,0,0,0,0,0,21106.25</t>
  </si>
  <si>
    <t>2025-05-19 07:14:00,,589,,,580,,,,,,,,,,,588.56</t>
  </si>
  <si>
    <t>2025-05-19 07:14:00,,510,,,500,,,,,,,,,,,514.3</t>
  </si>
  <si>
    <t>2025-05-19 07:14:00,5900,,5950,,5700,,5960,,,,,5950,5800,5950,,5896</t>
  </si>
  <si>
    <t>2025-05-19 07:14:00,21400,,,,19500,,,,,,,,,,,21110.5</t>
  </si>
  <si>
    <t>2025-05-19 07:14:00,-2873427090.35289,0,0,0,0,0,0,0,588.56</t>
  </si>
  <si>
    <t>2025-05-19 07:14:00,-1382985932.64465,0,0,0,0,0,0,0,514.3</t>
  </si>
  <si>
    <t>2025-05-19 07:14:00,106045714.564376,2784876.92141589,2831.54393939394,33,57170.9578636364,556.07,0.0466396410422111,16.88,5896</t>
  </si>
  <si>
    <t>2025-05-19 07:14:00,49672087.5403598,0,0,0,0,0,0,0,21110.5</t>
  </si>
  <si>
    <t>2025-05-19 07:15:00,,,,,580,,,,,,,,,,,588.31</t>
  </si>
  <si>
    <t>2025-05-19 07:15:00,,510,,,500,,,,,,,,,,,514.08</t>
  </si>
  <si>
    <t>2025-05-19 07:15:00,5900,,5950,,5700,,6000,,,,,5950,5800,5950,,5893.75</t>
  </si>
  <si>
    <t>2025-05-19 07:15:00,21400,,,,19500,,,,,,,,,,,21102.5</t>
  </si>
  <si>
    <t>2025-05-19 07:15:00,-2109119972.85587,0,0,0,0,0,0,0,588.31</t>
  </si>
  <si>
    <t>2025-05-19 07:15:00,-1461687898.2511,0,0,0,0,0,0,0,514.08</t>
  </si>
  <si>
    <t>2025-05-19 07:15:00,103046687.774913,2537262.55789931,688.466666666665,20,9512.82733333331,95.3,-0.0422000090276959,4.37,5893.75</t>
  </si>
  <si>
    <t>2025-05-19 07:15:00,49128607.4814728,0,0,0,0,0,0,0,21102.5</t>
  </si>
  <si>
    <t>2025-05-19 07:16:00,,,,,580,,,,,,,,,,,588.35</t>
  </si>
  <si>
    <t>2025-05-19 07:16:00,,510,,,500,,,,,,,,,,,514.17</t>
  </si>
  <si>
    <t>2025-05-19 07:16:00,5900,,5950,,5700,,6000,,,,,5950,5800,5950,,5894</t>
  </si>
  <si>
    <t>2025-05-19 07:16:00,21400,,,,19500,,,,,,,,,,,21106</t>
  </si>
  <si>
    <t>2025-05-19 07:16:00,-2063055843.46129,0,0,0,0,0,0,0,588.35</t>
  </si>
  <si>
    <t>2025-05-19 07:16:00,-1427636707.91567,0,0,0,0,0,0,0,514.17</t>
  </si>
  <si>
    <t>2025-05-19 07:16:00,103617690.106108,2594553.99790075,1731.10000000001,33,17292.022,203.59,-0.0651270224518617,8.02,5894</t>
  </si>
  <si>
    <t>2025-05-19 07:16:00,49348486.8597805,0,0,0,0,0,0,0,21106</t>
  </si>
  <si>
    <t>2025-05-19 07:17:00,,,,,580,,,,,,,,,,,588.13</t>
  </si>
  <si>
    <t>2025-05-19 07:17:00,,510,,,500,,,,,,,,,,,513.88</t>
  </si>
  <si>
    <t>2025-05-19 07:17:00,5900,,5950,,5700,,6000,,,,,5950,5800,5950,,5892</t>
  </si>
  <si>
    <t>2025-05-19 07:17:00,21400,,,,19500,,,,,,,,,,,21094.5</t>
  </si>
  <si>
    <t>2025-05-19 07:17:00,-2345121622.92745,0,0,0,0,0,0,0,588.13</t>
  </si>
  <si>
    <t>2025-05-19 07:17:00,-1552796575.50135,0,0,0,0,0,0,0,513.88</t>
  </si>
  <si>
    <t>2025-05-19 07:17:00,101017917.515901,2336428.27938438,6568.5,110,97118.5429999999,678.66,-0.0700991560644108,17.88,5892</t>
  </si>
  <si>
    <t>2025-05-19 07:17:00,48611922.3848741,0,0,0,0,0,0,0,21094.5</t>
  </si>
  <si>
    <t>2025-05-19 07:18:00,,,,,580,,,,,,,,,,,588.15</t>
  </si>
  <si>
    <t>2025-05-19 07:18:00,,510,,,500,,,,,,,,,,,513.94</t>
  </si>
  <si>
    <t>2025-05-19 07:18:00,5900,,5950,,5700,,6000,,,,,5950,5800,5950,,5892</t>
  </si>
  <si>
    <t>2025-05-19 07:18:00,21400,,,,19500,,,,,,,,,,,21096.75</t>
  </si>
  <si>
    <t>2025-05-19 07:18:00,-2316790064.24358,0,0,0,0,0,0,0,588.15</t>
  </si>
  <si>
    <t>2025-05-19 07:18:00,-1522978798.46179,0,0,0,0,0,0,0,513.94</t>
  </si>
  <si>
    <t>2025-05-19 07:18:00,100815090.93213,2329904.30129228,1116.8,13,23891.983,182.73,0.00959405792271572,6.23,5892</t>
  </si>
  <si>
    <t>2025-05-19 07:18:00,48750218.5819227,0,0,0,0,0,0,0,21096.75</t>
  </si>
  <si>
    <t>2025-05-19 07:19:00,,,,,580,,,,,,,,,,,588.06</t>
  </si>
  <si>
    <t>2025-05-19 07:19:00,,510,,,500,,,,,,,,,,,513.83</t>
  </si>
  <si>
    <t>2025-05-19 07:19:00,5900,,5950,,5700,,6000,,,,,5950,5800,5950,,5891.25</t>
  </si>
  <si>
    <t>2025-05-19 07:19:00,21400,,,,19500,,,,,,,,,,,21092</t>
  </si>
  <si>
    <t>2025-05-19 07:19:00,-2452549587.9149,0,0,0,0,0,0,0,588.06</t>
  </si>
  <si>
    <t>2025-05-19 07:19:00,-1580872094.5613,0,0,0,0,0,0,0,513.83</t>
  </si>
  <si>
    <t>2025-05-19 07:19:00,99451951.2315724,2255165.5251422,3547,50,91924.0980000002,727.42,-0.0406988265159257,20.37,5891.25</t>
  </si>
  <si>
    <t>2025-05-19 07:19:00,48439541.0006114,0,0,0,0,0,0,0,21092</t>
  </si>
  <si>
    <t>2025-05-19 07:20:00,,,,,580,,,,,,,,,,,588.11</t>
  </si>
  <si>
    <t>2025-05-19 07:20:00,,510,,,500,,,,,,,,,,,513.82</t>
  </si>
  <si>
    <t>2025-05-19 07:20:00,5900,,5950,,5700,,6000,,,,,5950,5800,5950,,5891.75</t>
  </si>
  <si>
    <t>2025-05-19 07:20:00,21325,,,,21325,,,,,,,,,,,21091.5</t>
  </si>
  <si>
    <t>2025-05-19 07:20:00,-2376510182.78948,0,0,0,0,0,0,0,588.11</t>
  </si>
  <si>
    <t>2025-05-19 07:20:00,-1586465743.97135,0,0,0,0,0,0,0,513.82</t>
  </si>
  <si>
    <t>2025-05-19 07:20:00,100287913.833975,2265243.59870157,4160.88333333334,106,49196.1675000001,417.16,-0.23489635663802,18.59,5891.75</t>
  </si>
  <si>
    <t>2025-05-19 07:20:00,156515537.522013,0,0,0,0,0,0,0,21091.5</t>
  </si>
  <si>
    <t>2025-05-19 07:21:00,,,,,580,,,,,,,,,,,587.92</t>
  </si>
  <si>
    <t>2025-05-19 07:21:00,,510,,,500,,,,,,,,,,,513.65</t>
  </si>
  <si>
    <t>2025-05-19 07:21:00,5900,,5950,,5700,,6050,,,,,5950,5800,5950,,5889.75</t>
  </si>
  <si>
    <t>2025-05-19 07:21:00,21325,,,,21325,,,,,,,,,,,21084.75</t>
  </si>
  <si>
    <t>2025-05-19 07:21:00,-2592241424.05654,0,0,0,0,0,0,0,587.92</t>
  </si>
  <si>
    <t>2025-05-19 07:21:00,-1693907451.35077,0,0,0,0,0,0,0,513.65</t>
  </si>
  <si>
    <t>2025-05-19 07:21:00,96313580.0728015,2030865.33710872,11312.5166666666,100,263621.471166666,1431.32,-0.0101110223312933,46.54,5889.75</t>
  </si>
  <si>
    <t>2025-05-19 07:21:00,155829289.269224,0,0,0,0,0,0,0,21084.75</t>
  </si>
  <si>
    <t>2025-05-19 07:22:00,,,,,580,,,,,,,,,,,587.94</t>
  </si>
  <si>
    <t>2025-05-19 07:22:00,,510,,,500,,,,,,,,,,,513.68</t>
  </si>
  <si>
    <t>2025-05-19 07:22:00,5900,,5950,,5700,,6050,,,,,5950,5800,5950,,5890</t>
  </si>
  <si>
    <t>2025-05-19 07:22:00,21325,,,,21325,,,,,,,,,,,21085.5</t>
  </si>
  <si>
    <t>2025-05-19 07:22:00,-2555554849.20689,0,0,0,0,0,0,0,587.94</t>
  </si>
  <si>
    <t>2025-05-19 07:22:00,-1666926085.09506,0,0,0,0,0,0,0,513.68</t>
  </si>
  <si>
    <t>2025-05-19 07:22:00,96636444.7517898,2061364.87187481,12940.6666666667,103,190619.209333334,1424.47,-0.0221996534701744,38.88,5890</t>
  </si>
  <si>
    <t>2025-05-19 07:22:00,155916519.067838,0,0,0,0,0,0,0,21085.5</t>
  </si>
  <si>
    <t>2025-05-19 07:23:00,,,,,580,,,,,,,,,,,588.01</t>
  </si>
  <si>
    <t>2025-05-19 07:23:00,,510,,,500,,,,,,,,,,,513.74</t>
  </si>
  <si>
    <t>2025-05-19 07:23:00,5900,,5950,,5700,,6010,,,,,5950,5800,5950,,5890.75</t>
  </si>
  <si>
    <t>2025-05-19 07:23:00,21325,,,,21325,,,,,,,,,,,21088.5</t>
  </si>
  <si>
    <t>2025-05-19 07:23:00,-2536616768.50043,0,0,0,0,0,0,0,588.01</t>
  </si>
  <si>
    <t>2025-05-19 07:23:00,-1619989781.91341,0,0,0,0,0,0,0,513.74</t>
  </si>
  <si>
    <t>2025-05-19 07:23:00,98511994.9838686,2170383.05887509,1742.5,32,54187.2689999999,358.42,-0.0435743739821463,8.16,5890.75</t>
  </si>
  <si>
    <t>2025-05-19 07:23:00,156224552.631174,0,0,0,0,0,0,0,21088.5</t>
  </si>
  <si>
    <t>2025-05-19 07:24:00,,,,,580,,,,,,,,,,,587.96</t>
  </si>
  <si>
    <t>2025-05-19 07:24:00,,510,,,500,,,,,,,,,,,513.67</t>
  </si>
  <si>
    <t>2025-05-19 07:24:00,5900,,5950,,5700,,6050,,,,,5950,5800,5950,,5890</t>
  </si>
  <si>
    <t>2025-05-19 07:24:00,21325,,,,21325,,,,,,,,,,,21085.5</t>
  </si>
  <si>
    <t>2025-05-19 07:24:00,-2520764459.76882,0,0,0,0,0,0,0,587.96</t>
  </si>
  <si>
    <t>2025-05-19 07:24:00,-1675871197.82447,0,0,0,0,0,0,0,513.67</t>
  </si>
  <si>
    <t>2025-05-19 07:24:00,96520001.7598048,2020026.57123962,2122.13333333333,65,6413.38033333333,115.84,-0.189675088910514,9.81,5890</t>
  </si>
  <si>
    <t>2025-05-19 07:24:00,155934285.173541,0,0,0,0,0,0,0,21085.5</t>
  </si>
  <si>
    <t>2025-05-19 07:25:00,,,,,580,,,,,,,,,,,587.96</t>
  </si>
  <si>
    <t>2025-05-19 07:25:00,,510,,,500,,,,,,,,,,,513.65</t>
  </si>
  <si>
    <t>2025-05-19 07:25:00,5900,,5950,,5700,,6010,,,,,5950,5800,5950,,5890.25</t>
  </si>
  <si>
    <t>2025-05-19 07:25:00,21325,,,,21325,,,,,,,,,,,21084</t>
  </si>
  <si>
    <t>2025-05-19 07:25:00,-2522101048.66573,0,0,0,0,0,0,0,587.96</t>
  </si>
  <si>
    <t>2025-05-19 07:25:00,-1694772450.4087,0,0,0,0,0,0,0,513.65</t>
  </si>
  <si>
    <t>2025-05-19 07:25:00,96796123.5596777,2055011.81478624,5317.68333333334,68,72762.3965000001,562.63,-0.0274930378088956,18.18,5890.25</t>
  </si>
  <si>
    <t>2025-05-19 07:25:00,155820819.551725,0,0,0,0,0,0,0,21084</t>
  </si>
  <si>
    <t>2025-05-19 07:26:00,,,,,580,,,,,,,,,,,587.9</t>
  </si>
  <si>
    <t>2025-05-19 07:26:00,,510,,,500,,,,,,,,,,,513.62</t>
  </si>
  <si>
    <t>2025-05-19 07:26:00,5900,,5950,,5700,,6050,,,,,5950,5800,5950,,5889.5</t>
  </si>
  <si>
    <t>2025-05-19 07:26:00,21325,,,,21325,,,,,,,,,,,21083</t>
  </si>
  <si>
    <t>2025-05-19 07:26:00,-2635388784.23951,0,0,0,0,0,0,0,587.9</t>
  </si>
  <si>
    <t>2025-05-19 07:26:00,-1725695091.50245,0,0,0,0,0,0,0,513.62</t>
  </si>
  <si>
    <t>2025-05-19 07:26:00,96107249.7841315,1963050.03247301,1325.1,16,42092.0983333335,278.24,-0.00466350317250855,5.66,5889.5</t>
  </si>
  <si>
    <t>2025-05-19 07:26:00,155697475.725667,0,0,0,0,0,0,0,21083</t>
  </si>
  <si>
    <t>2025-05-19 07:27:00,,,,,580,,,,,,,,,,,587.89</t>
  </si>
  <si>
    <t>2025-05-19 07:27:00,,510,,,500,,,,,,,,,,,513.55</t>
  </si>
  <si>
    <t>2025-05-19 07:27:00,5900,,5950,,5700,,6050,,,,,5950,5800,5950,,5889.25</t>
  </si>
  <si>
    <t>2025-05-19 07:27:00,21325,,,,21325,,,,,,,,,,,21080</t>
  </si>
  <si>
    <t>2025-05-19 07:27:00,-2655937287.53342,0,0,0,0,0,0,0,587.89</t>
  </si>
  <si>
    <t>2025-05-19 07:27:00,-1500892665.77021,0,0,0,0,0,0,0,513.55</t>
  </si>
  <si>
    <t>2025-05-19 07:27:00,95868679.8997881,1932607.73124483,110.666666666667,2,1004.26666666667,10.8,-0.00286628286207107,0.22,5889.25</t>
  </si>
  <si>
    <t>2025-05-19 07:27:00,155427474.503535,0,0,0,0,0,0,0,21080</t>
  </si>
  <si>
    <t>2025-05-19 07:28:00,,,,,580,,,,,,,,,,,587.88</t>
  </si>
  <si>
    <t>2025-05-19 07:28:00,,514,,,500,,,,,,,,,,,513.58</t>
  </si>
  <si>
    <t>2025-05-19 07:28:00,5900,,5950,,5700,,6050,,,,,5950,5800,5950,,5889.25</t>
  </si>
  <si>
    <t>2025-05-19 07:28:00,21325,,,,21325,,,,,,,,,,,21081.5</t>
  </si>
  <si>
    <t>2025-05-19 07:28:00,-2678345327.31082,0,0,0,0,0,0,0,587.88</t>
  </si>
  <si>
    <t>2025-05-19 07:28:00,-1769524961.78989,0,0,0,0,0,0,0,513.58</t>
  </si>
  <si>
    <t>2025-05-19 07:28:00,95111419.5571615,1941439.57956948,5042.30000000001,43,132178.826333334,610.94,0.00472321634414916,20.83,5889.25</t>
  </si>
  <si>
    <t>2025-05-19 07:28:00,155566470.776474,0,0,0,0,0,0,0,21081.5</t>
  </si>
  <si>
    <t>2025-05-19 07:29:00,,,,,580,,,,,,,,,,,587.92</t>
  </si>
  <si>
    <t>2025-05-19 07:29:00,,510,,,500,,,,,,,,,,,513.62</t>
  </si>
  <si>
    <t>2025-05-19 07:29:00,5900,,5950,,5700,,6050,,,,,5950,5800,5950,,5890</t>
  </si>
  <si>
    <t>2025-05-19 07:29:00,21325,,,,21325,,,,,,,,,,,21083.5</t>
  </si>
  <si>
    <t>2025-05-19 07:29:00,-2598177759.59941,0,0,0,0,0,0,0,587.92</t>
  </si>
  <si>
    <t>2025-05-19 07:29:00,-1726075588.24516,0,0,0,0,0,0,0,513.62</t>
  </si>
  <si>
    <t>2025-05-19 07:29:00,96288574.6610283,2049900.88982097,996.5,6,18583.95,104.8,0.0175622703244773,5.3,5890</t>
  </si>
  <si>
    <t>2025-05-19 07:29:00,155790997.236899,0,0,0,0,0,0,0,21083.5</t>
  </si>
  <si>
    <t>2025-05-19 07:30:00,,,,,580,,,,,,,,,,,587.82</t>
  </si>
  <si>
    <t>2025-05-19 07:30:00,,510,,,500,,,,,,,,,,,513.51</t>
  </si>
  <si>
    <t>2025-05-19 07:30:00,5900,,5950,,5700,,6050,,,,,5950,5800,5950,,5888.75</t>
  </si>
  <si>
    <t>2025-05-19 07:30:00,21325,,,,21325,,,,,,,,,,,21078.75</t>
  </si>
  <si>
    <t>2025-05-19 07:30:00,-2814853811.22664,0,0,0,0,0,0,0,587.82</t>
  </si>
  <si>
    <t>2025-05-19 07:30:00,-1514844535.86046,0,0,0,0,0,0,0,513.51</t>
  </si>
  <si>
    <t>2025-05-19 07:30:00,94504293.820291,1912917.97830435,3051.00000000001,25,160025.054000001,731.31,0.0567089600650032,13.94,5888.75</t>
  </si>
  <si>
    <t>2025-05-19 07:30:00,155311224.446141,0,0,0,0,0,0,0,21078.75</t>
  </si>
  <si>
    <t>2025-05-19 07:31:00,,,,,580,,,,,,,,,,,587.86</t>
  </si>
  <si>
    <t>2025-05-19 07:31:00,,510,,,500,,,,,,,,,,,513.49</t>
  </si>
  <si>
    <t>2025-05-19 07:31:00,5900,,5950,,5700,,6050,,,,,5950,5800,5950,,5889.25</t>
  </si>
  <si>
    <t>2025-05-19 07:31:00,21325,,,,21325,,,,,,,,,,,21077.25</t>
  </si>
  <si>
    <t>2025-05-19 07:31:00,-2723000079.98115,0,0,0,0,0,0,0,587.86</t>
  </si>
  <si>
    <t>2025-05-19 07:31:00,-1522142091.97188,0,0,0,0,0,0,0,513.49</t>
  </si>
  <si>
    <t>2025-05-19 07:31:00,95149008.0357441,2022191.12981184,6721.56666666667,55,197794.292333334,1188.4,0.120702261978205,38.36,5889.25</t>
  </si>
  <si>
    <t>2025-05-19 07:31:00,155207016.339588,0,0,0,0,0,0,0,21077.25</t>
  </si>
  <si>
    <t>2025-05-19 07:32:00,,,,,580,,,,,,,,,,,587.92</t>
  </si>
  <si>
    <t>2025-05-19 07:32:00,,510,,,500,,,,,,,,,,,513.54</t>
  </si>
  <si>
    <t>2025-05-19 07:32:00,5900,,5950,,5700,,6050,,,,,5950,5800,5950,,5889.5</t>
  </si>
  <si>
    <t>2025-05-19 07:32:00,21325,,,,21325,,,,,,,,,,,21080.5</t>
  </si>
  <si>
    <t>2025-05-19 07:32:00,-2600845526.01879,0,0,0,0,0,0,0,587.92</t>
  </si>
  <si>
    <t>2025-05-19 07:32:00,-1505047272.58052,0,0,0,0,0,0,0,513.54</t>
  </si>
  <si>
    <t>2025-05-19 07:32:00,95972705.6407094,2044172.4313737,2691.85,16,100271.6535,431.17,0.0392666372200931,9.72,5889.5</t>
  </si>
  <si>
    <t>2025-05-19 07:32:00,155516138.651517,0,0,0,0,0,0,0,21080.5</t>
  </si>
  <si>
    <t>2025-05-19 07:33:00,,,,,580,,,,,,,,,,,588.18</t>
  </si>
  <si>
    <t>2025-05-19 07:33:00,,510,,,500,,,,,,,,,,,513.91</t>
  </si>
  <si>
    <t>2025-05-19 07:33:00,5900,,5950,,5700,,6000,,,,,5950,5800,5950,,5892.5</t>
  </si>
  <si>
    <t>2025-05-19 07:33:00,21325,,,,21325,,,,,,,,,,,21095</t>
  </si>
  <si>
    <t>2025-05-19 07:33:00,-2288330391.05853,0,0,0,0,0,0,0,588.18</t>
  </si>
  <si>
    <t>2025-05-19 07:33:00,-1540062944.9874,0,0,0,0,0,0,0,513.91</t>
  </si>
  <si>
    <t>2025-05-19 07:33:00,101632574.119521,2399759.57260359,1360.66666666667,20,26593.242,159.65,-0.0234829685211271,6.13,5892.5</t>
  </si>
  <si>
    <t>2025-05-19 07:33:00,156928466.044239,0,0,0,0,0,0,0,21095</t>
  </si>
  <si>
    <t>2025-05-19 07:34:00,,,,,580,,,,,,,,,,,587.82</t>
  </si>
  <si>
    <t>2025-05-19 07:34:00,,510,,,500,,,,,,,,,,,513.51</t>
  </si>
  <si>
    <t>2025-05-19 07:34:00,5900,,5950,,5700,,6050,,,,,5950,5800,5950,,5888.75</t>
  </si>
  <si>
    <t>2025-05-19 07:34:00,21325,,,,21325,,,,,,,,,,,21078</t>
  </si>
  <si>
    <t>2025-05-19 07:34:00,-2816157652.34949,0,0,0,0,0,0,0,587.82</t>
  </si>
  <si>
    <t>2025-05-19 07:34:00,-1515435320.26113,0,0,0,0,0,0,0,513.51</t>
  </si>
  <si>
    <t>2025-05-19 07:34:00,93075862.3795111,2006963.26457726,4856.70848484848,89,127808.345860606,1239.93,0.0110250895207799,29.47,5888.75</t>
  </si>
  <si>
    <t>2025-05-19 07:34:00,155268546.477042,0,0,0,0,0,0,0,21078</t>
  </si>
  <si>
    <t>2025-05-19 07:35:00,,,,,580,,,,,,,,,,,588.17</t>
  </si>
  <si>
    <t>2025-05-19 07:35:00,,510,,,500,,,,,,,,,,,513.94</t>
  </si>
  <si>
    <t>2025-05-19 07:35:00,5900,,5950,,5700,,6010,,,,,5950,5800,5950,,5892.25</t>
  </si>
  <si>
    <t>2025-05-19 07:35:00,21325,,,,21325,,,,,,,,,,,21096.25</t>
  </si>
  <si>
    <t>2025-05-19 07:35:00,-2303029119.96821,0,0,0,0,0,0,0,588.17</t>
  </si>
  <si>
    <t>2025-05-19 07:35:00,-1525986863.64921,0,0,0,0,0,0,0,513.94</t>
  </si>
  <si>
    <t>2025-05-19 07:35:00,100879306.815407,2408492.07920256,2191.75,43,22970.3195,211.74,-0.0384722448508712,7.44,5892.25</t>
  </si>
  <si>
    <t>2025-05-19 07:35:00,157031618.426143,0,0,0,0,0,0,0,21096.25</t>
  </si>
  <si>
    <t>2025-05-19 07:36:00,,,,,580,,,,,,,,,,,588.04</t>
  </si>
  <si>
    <t>2025-05-19 07:36:00,,510,,,500,,,,,,,,,,,513.8</t>
  </si>
  <si>
    <t>2025-05-19 07:36:00,5900,,5950,,5700,,6010,,,,,5950,5800,5950,,5890.75</t>
  </si>
  <si>
    <t>2025-05-19 07:36:00,21325,,,,21325,,,,,,,,,,,21091.25</t>
  </si>
  <si>
    <t>2025-05-19 07:36:00,-2496115469.09715,0,0,0,0,0,0,0,588.04</t>
  </si>
  <si>
    <t>2025-05-19 07:36:00,-1601089121.58834,0,0,0,0,0,0,0,513.8</t>
  </si>
  <si>
    <t>2025-05-19 07:36:00,98748684.228167,2227025.4938715,2929.51666666666,23,143936.2175,1024.66,0.133731467088573,21.13,5890.75</t>
  </si>
  <si>
    <t>2025-05-19 07:36:00,156539906.166084,0,0,0,0,0,0,0,21091.25</t>
  </si>
  <si>
    <t>2025-05-19 07:37:00,,,,,580,,,,,,,,,,,588</t>
  </si>
  <si>
    <t>2025-05-19 07:37:00,,510,,,500,,,,,,,,,,,513.76</t>
  </si>
  <si>
    <t>2025-05-19 07:37:00,5900,,5950,,5700,,6010,,,,,5950,5800,5950,,5890.5</t>
  </si>
  <si>
    <t>2025-05-19 07:37:00,21325,,,,21325,,,,,,,,,,,21088.5</t>
  </si>
  <si>
    <t>2025-05-19 07:37:00,-2563815730.07822,0,0,0,0,0,0,0,588</t>
  </si>
  <si>
    <t>2025-05-19 07:37:00,-1608533289.24142,0,0,0,0,0,0,0,513.76</t>
  </si>
  <si>
    <t>2025-05-19 07:37:00,98808950.0654377,2228743.0828133,1155.65833333333,13,55146.73375,529.79,0.0361559174703188,8.39,5890.5</t>
  </si>
  <si>
    <t>2025-05-19 07:37:00,156242699.929614,0,0,0,0,0,0,0,21088.5</t>
  </si>
  <si>
    <t>2025-05-19 07:38:00,,,,,580,,,,,,,,,,,588.05</t>
  </si>
  <si>
    <t>2025-05-19 07:38:00,,510,,,500,,,,,,,,,,,513.81</t>
  </si>
  <si>
    <t>2025-05-19 07:38:00,5900,,5950,,5700,,6010,,,,,5950,5800,5950,,5891.25</t>
  </si>
  <si>
    <t>2025-05-19 07:38:00,21325,,,,21325,,,,,,,,,,,21091.25</t>
  </si>
  <si>
    <t>2025-05-19 07:38:00,-2481856243.95838,0,0,0,0,0,0,0,588.05</t>
  </si>
  <si>
    <t>2025-05-19 07:38:00,-1595566599.08942,0,0,0,0,0,0,0,513.81</t>
  </si>
  <si>
    <t>2025-05-19 07:38:00,100300411.808612,2316251.72153369,812.683333333333,14,14061.1311666667,115.36,-0.0229656060571215,3.5,5891.25</t>
  </si>
  <si>
    <t>2025-05-19 07:38:00,156513455.744471,0,0,0,0,0,0,0,21091.25</t>
  </si>
  <si>
    <t>2025-05-19 07:39:00,,,,,580,,,,,,,,,,,588.18</t>
  </si>
  <si>
    <t>2025-05-19 07:39:00,,510,,,500,,,,,,,,,,,513.95</t>
  </si>
  <si>
    <t>2025-05-19 07:39:00,5900,,5950,,5700,,6000,,,,,5950,5800,5950,,5892.5</t>
  </si>
  <si>
    <t>2025-05-19 07:39:00,21325,,,,21325,,,,,,,,,,,21096.75</t>
  </si>
  <si>
    <t>2025-05-19 07:39:00,-2292812864.24052,0,0,0,0,0,0,0,588.18</t>
  </si>
  <si>
    <t>2025-05-19 07:39:00,-1522006792.17462,0,0,0,0,0,0,0,513.95</t>
  </si>
  <si>
    <t>2025-05-19 07:39:00,102352369.604206,2473961.35554698,4034.45066666667,73,42366.66372,714.88,0.0143302569810184,12.33,5892.5</t>
  </si>
  <si>
    <t>2025-05-19 07:39:00,157042219.209269,0,0,0,0,0,0,0,21096.75</t>
  </si>
  <si>
    <t>2025-05-19 07:40:00,,,,,580,,,,,,,,,,,588.38</t>
  </si>
  <si>
    <t>2025-05-19 07:40:00,,510,,,500,,,,,,,,,,,514.17</t>
  </si>
  <si>
    <t>2025-05-19 07:40:00,5900,,5950,,5700,,6000,,,,,5950,5800,5950,,5894.5</t>
  </si>
  <si>
    <t>2025-05-19 07:40:00,21325,,,,21325,,,,,,,,,,,21106.25</t>
  </si>
  <si>
    <t>2025-05-19 07:40:00,-2051084548.77868,0,0,0,0,0,0,0,588.38</t>
  </si>
  <si>
    <t>2025-05-19 07:40:00,-1432779114.67678,0,0,0,0,0,0,0,514.17</t>
  </si>
  <si>
    <t>2025-05-19 07:40:00,104875915.410712,2732317.53561437,15072.7666666667,162,161773.262333333,1307.21,0.0310982035317385,19.23,5894.5</t>
  </si>
  <si>
    <t>2025-05-19 07:40:00,157914570.527911,0,0,0,0,0,0,0,21106.25</t>
  </si>
  <si>
    <t>2025-05-19 07:41:00,,,,,580,,,,,,,,,,,588.45</t>
  </si>
  <si>
    <t>2025-05-19 07:41:00,,510,,,500,,,,,,,,,,,514.25</t>
  </si>
  <si>
    <t>2025-05-19 07:41:00,5900,,5950,,5700,,6000,,,,,5950,5800,5950,,5895.25</t>
  </si>
  <si>
    <t>2025-05-19 07:41:00,21325,,,,21325,,,,,,,,,,,21109.5</t>
  </si>
  <si>
    <t>2025-05-19 07:41:00,-1977208564.33109,0,0,0,0,0,0,0,588.45</t>
  </si>
  <si>
    <t>2025-05-19 07:41:00,-1405508904.67725,0,0,0,0,0,0,0,514.25</t>
  </si>
  <si>
    <t>2025-05-19 07:41:00,105382772.699638,2837296.52662167,15731.9,154,329808.870500001,2047.91,0.118111331704049,39.39,5895.25</t>
  </si>
  <si>
    <t>2025-05-19 07:41:00,158209675.33952,0,0,0,0,0,0,0,21109.5</t>
  </si>
  <si>
    <t>2025-05-19 07:42:00,,,,,580,,,,,,,,,,,588.3</t>
  </si>
  <si>
    <t>2025-05-19 07:42:00,,510,,,500,,,,,,,,,,,514.07</t>
  </si>
  <si>
    <t>2025-05-19 07:42:00,5900,,5950,,5700,,6000,,,,,5950,5800,5950,,5893.75</t>
  </si>
  <si>
    <t>2025-05-19 07:42:00,21325,,,,21325,,,,,,,,,,,21102.5</t>
  </si>
  <si>
    <t>2025-05-19 07:42:00,-2144058562.61054,0,0,0,0,0,0,0,588.3</t>
  </si>
  <si>
    <t>2025-05-19 07:42:00,-1470900513.80772,0,0,0,0,0,0,0,514.07</t>
  </si>
  <si>
    <t>2025-05-19 07:42:00,103645307.421464,2670216.829526,2047.63333333333,29,45134.509,337.9,-0.00340851234295648,8.47,5893.75</t>
  </si>
  <si>
    <t>2025-05-19 07:42:00,157588733.267801,0,0,0,0,0,0,0,21102.5</t>
  </si>
  <si>
    <t>2025-05-19 07:43:00,,,,,580,,,,,,,,,,,588.43</t>
  </si>
  <si>
    <t>2025-05-19 07:43:00,,510,,,500,,,,,,,,,,,514.22</t>
  </si>
  <si>
    <t>2025-05-19 07:43:00,5900,,5950,,5700,,6000,,,,,5950,5800,5950,,5895</t>
  </si>
  <si>
    <t>2025-05-19 07:43:00,21325,,,,21325,,,,,,,,,,,21108.75</t>
  </si>
  <si>
    <t>2025-05-19 07:43:00,-1999898151.22141,0,0,0,0,0,0,0,588.43</t>
  </si>
  <si>
    <t>2025-05-19 07:43:00,-1415966566.67076,0,0,0,0,0,0,0,514.22</t>
  </si>
  <si>
    <t>2025-05-19 07:43:00,105147098.160313,2860621.42235876,9568.25000000003,55,238955.806500001,1103.26,0.184751107205623,43.62,5895</t>
  </si>
  <si>
    <t>2025-05-19 07:43:00,158149729.914692,0,0,0,0,0,0,0,21108.75</t>
  </si>
  <si>
    <t>2025-05-19 07:44:00,,,,,580,,,,,,,,,,,588.48</t>
  </si>
  <si>
    <t>2025-05-19 07:44:00,,510,,,500,,,,,,,,,,,514.25</t>
  </si>
  <si>
    <t>2025-05-19 07:44:00,5900,,5950,,5700,,6000,,,,,5950,5800,5950,,5895.5</t>
  </si>
  <si>
    <t>2025-05-19 07:44:00,21325,,,,21325,,,,,,,,,,,21109.5</t>
  </si>
  <si>
    <t>2025-05-19 07:44:00,-1948801526.29443,0,0,0,0,0,0,0,588.48</t>
  </si>
  <si>
    <t>2025-05-19 07:44:00,-1406066008.54394,0,0,0,0,0,0,0,514.25</t>
  </si>
  <si>
    <t>2025-05-19 07:44:00,105769797.992971,2925099.09612897,1297.28333333333,24,20162.9638333333,138.15,-0.0289786929166438,6.08,5895.5</t>
  </si>
  <si>
    <t>2025-05-19 07:44:00,158240781.000913,0,0,0,0,0,0,0,21109.5</t>
  </si>
  <si>
    <t>2025-05-19 07:45:00,,,,,580,,,,,,,,,,,588.37</t>
  </si>
  <si>
    <t>2025-05-19 07:45:00,,510,,,500,,,,,,,,,,,514.09</t>
  </si>
  <si>
    <t>2025-05-19 07:45:00,5900,,5950,,5700,,6000,,,,,5950,5800,5950,,5894.25</t>
  </si>
  <si>
    <t>2025-05-19 07:45:00,21325,,,,21325,,,,,,,,,,,21102.75</t>
  </si>
  <si>
    <t>2025-05-19 07:45:00,-2066655487.34861,0,0,0,0,0,0,0,588.37</t>
  </si>
  <si>
    <t>2025-05-19 07:45:00,-1463390091.90266,0,0,0,0,0,0,0,514.09</t>
  </si>
  <si>
    <t>2025-05-19 07:45:00,103938355.119833,2789178.68002,2389.35,17,95101.6854999998,606.39,0.0772846291882278,14.18,5894.25</t>
  </si>
  <si>
    <t>2025-05-19 07:45:00,157654308.923287,0,0,0,0,0,0,0,21102.75</t>
  </si>
  <si>
    <t>2025-05-19 07:46:00,,,,,580,,,,,,,,,,,588.44</t>
  </si>
  <si>
    <t>2025-05-19 07:46:00,,510,,,500,,,,,,,,,,,514.22</t>
  </si>
  <si>
    <t>2025-05-19 07:46:00,5900,,5950,,5700,,6000,,,,,5950,5800,5950,,5895</t>
  </si>
  <si>
    <t>2025-05-19 07:46:00,21325,,,,21325,,,,,,,,,,,21107.75</t>
  </si>
  <si>
    <t>2025-05-19 07:46:00,-1992375526.98946,0,0,0,0,0,0,0,588.44</t>
  </si>
  <si>
    <t>2025-05-19 07:46:00,-1416551430.41193,0,0,0,0,0,0,0,514.22</t>
  </si>
  <si>
    <t>2025-05-19 07:46:00,105274808.254929,2869362.12464087,1329.38333333333,23,33141.9161666666,253.26,-0.0163754768892776,7.59,5895</t>
  </si>
  <si>
    <t>2025-05-19 07:46:00,158080886.454072,0,0,0,0,0,0,0,21107.75</t>
  </si>
  <si>
    <t>2025-05-19 07:47:00,,,,,580,,,,,,,,,,,588.42</t>
  </si>
  <si>
    <t>2025-05-19 07:47:00,,510,,,500,,,,,,,,,,,514.18</t>
  </si>
  <si>
    <t>2025-05-19 07:47:00,5900,,5950,,5700,,6000,,,,,5950,5800,5950,,5894.75</t>
  </si>
  <si>
    <t>2025-05-19 07:47:00,21325,,,,21325,,,,,,,,,,,21105.75</t>
  </si>
  <si>
    <t>2025-05-19 07:47:00,-2014131478.23115,0,0,0,0,0,0,0,588.42</t>
  </si>
  <si>
    <t>2025-05-19 07:47:00,-1430662972.19468,0,0,0,0,0,0,0,514.18</t>
  </si>
  <si>
    <t>2025-05-19 07:47:00,104456938.986391,2856310.79098151,2595.56666666666,31,63875.3559999999,495.75,0.0280689286640208,11.54,5894.75</t>
  </si>
  <si>
    <t>2025-05-19 07:47:00,157917012.954436,0,0,0,0,0,0,0,21105.75</t>
  </si>
  <si>
    <t>2025-05-19 07:49:00,,,,,580,,,,,,,,,,,588.45</t>
  </si>
  <si>
    <t>2025-05-19 07:49:00,,510,,,500,,,,,,,,,,,514.23</t>
  </si>
  <si>
    <t>2025-05-19 07:49:00,5900,,5950,,5700,,6000,,,,,5950,5800,5950,,5895</t>
  </si>
  <si>
    <t>2025-05-19 07:49:00,21325,,,,21325,,,,,,,,,,,21107.75</t>
  </si>
  <si>
    <t>2025-05-19 07:49:00,-1983789884.12701,0,0,0,0,0,0,0,588.45</t>
  </si>
  <si>
    <t>2025-05-19 07:49:00,-1413723294.69789,0,0,0,0,0,0,0,514.23</t>
  </si>
  <si>
    <t>2025-05-19 07:49:00,105262811.261447,2880795.62889751,1679.38333333333,23,29802.6298333333,189.15,-0.00345599009647857,8.7,5895</t>
  </si>
  <si>
    <t>2025-05-19 07:49:00,158090129.780405,0,0,0,0,0,0,0,21107.75</t>
  </si>
  <si>
    <t>2025-05-19 07:50:00,,589,,,580,,,,,,,,,,,588.5</t>
  </si>
  <si>
    <t>2025-05-19 07:50:00,,510,,,500,,,,,,,,,,,514.27</t>
  </si>
  <si>
    <t>2025-05-19 07:50:00,5900,,5950,,5700,,6000,,,,,5950,5800,5950,,5895.75</t>
  </si>
  <si>
    <t>2025-05-19 07:50:00,21325,,,,21325,,,,,,,,,,,21110.5</t>
  </si>
  <si>
    <t>2025-05-19 07:50:00,-3110873548.70661,0,0,0,0,0,0,0,588.5</t>
  </si>
  <si>
    <t>2025-05-19 07:50:00,-1400694465.89493,0,0,0,0,0,0,0,514.27</t>
  </si>
  <si>
    <t>2025-05-19 07:50:00,105127994.572166,3007540.03134568,4259.8,41,189683.068,1349.16,0.141855008802858,27.39,5895.75</t>
  </si>
  <si>
    <t>2025-05-19 07:50:00,158341529.174776,0,0,0,0,0,0,0,21110.5</t>
  </si>
  <si>
    <t>2025-05-19 07:51:00,,589,,,580,,,,,,,,,,,588.6</t>
  </si>
  <si>
    <t>2025-05-19 07:51:00,,510,,,500,,,,,,,,,,,514.38</t>
  </si>
  <si>
    <t>2025-05-19 07:51:00,5900,,5950,,5700,,6000,,,,,5950,5800,5950,,5896.75</t>
  </si>
  <si>
    <t>2025-05-19 07:51:00,21325,,,,21325,,,,,,,,,,,21115</t>
  </si>
  <si>
    <t>2025-05-19 07:51:00,-2762291119.75865,0,0,0,0,0,0,0,588.6</t>
  </si>
  <si>
    <t>2025-05-19 07:51:00,-1366610667.28719,0,0,0,0,0,0,0,514.38</t>
  </si>
  <si>
    <t>2025-05-19 07:51:00,106469174.278755,3202520.7022309,4925.16666666666,50,221528.359,1656,0.205654156210232,36.02,5896.75</t>
  </si>
  <si>
    <t>2025-05-19 07:51:00,158737783.403872,0,0,0,0,0,0,0,21115</t>
  </si>
  <si>
    <t>2025-05-19 07:52:00,,,,,580,,,,,,,,,,,588.67</t>
  </si>
  <si>
    <t>2025-05-19 07:52:00,,510,,,500,,,,,,,,,,,514.45</t>
  </si>
  <si>
    <t>2025-05-19 07:52:00,5900,,5950,,5700,,5990,,,,,5950,5800,5950,,5897.5</t>
  </si>
  <si>
    <t>2025-05-19 07:52:00,21325,,,,21325,,,,,,,,,,,21118</t>
  </si>
  <si>
    <t>2025-05-19 07:52:00,-2712120103.29465,0,0,0,0,0,0,0,588.67</t>
  </si>
  <si>
    <t>2025-05-19 07:52:00,-1346499969.80114,0,0,0,0,0,0,0,514.45</t>
  </si>
  <si>
    <t>2025-05-19 07:52:00,106829947.589133,3263045.83282083,7407.87142857142,254,268271.837738095,9077.55,-0.177587248055398,147.94,5897.5</t>
  </si>
  <si>
    <t>2025-05-19 07:52:00,159002300.057495,0,0,0,0,0,0,0,21118</t>
  </si>
  <si>
    <t>2025-05-19 07:53:00,,,,,580,,,,,,,,,,,588.65</t>
  </si>
  <si>
    <t>2025-05-19 07:53:00,,515,,,500,,,,,,,,,,,514.47</t>
  </si>
  <si>
    <t>2025-05-19 07:53:00,5900,,5950,,5700,,5990,,,,,5950,5800,5950,,5897</t>
  </si>
  <si>
    <t>2025-05-19 07:53:00,21325,,,,21325,,,,,,,,,,,21117.75</t>
  </si>
  <si>
    <t>2025-05-19 07:53:00,-2765903431.9294,0,0,0,0,0,0,0,588.65</t>
  </si>
  <si>
    <t>2025-05-19 07:53:00,-2008557890.50696,0,0,0,0,0,0,0,514.47</t>
  </si>
  <si>
    <t>2025-05-19 07:53:00,106641920.52903,3149633.98603009,8436.40395180317,277,243540.502464021,9416.34,-0.231515638028199,157.47,5897</t>
  </si>
  <si>
    <t>2025-05-19 07:53:00,158963299.784263,0,0,0,0,0,0,0,21117.75</t>
  </si>
  <si>
    <t>2025-05-19 07:54:00,,589,,,580,,,,,,,,,,,588.62</t>
  </si>
  <si>
    <t>2025-05-19 07:54:00,,510,,,500,,,,,,,,,,,514.41</t>
  </si>
  <si>
    <t>2025-05-19 07:54:00,5900,,5950,,5700,,6000,,,,,5950,5800,5950,,5896.5</t>
  </si>
  <si>
    <t>2025-05-19 07:54:00,21325,,,,21325,,,,,,,,,,,21115</t>
  </si>
  <si>
    <t>2025-05-19 07:54:00,-2703260500.47685,0,0,0,0,0,0,0,588.62</t>
  </si>
  <si>
    <t>2025-05-19 07:54:00,-1358746145.41824,0,0,0,0,0,0,0,514.41</t>
  </si>
  <si>
    <t>2025-05-19 07:54:00,106127517.159316,3091886.14025507,2177.11666666666,25,37692.7791666667,290.62,-0.0243097228135513,11.06,5896.5</t>
  </si>
  <si>
    <t>2025-05-19 07:54:00,158740017.664753,0,0,0,0,0,0,0,21115</t>
  </si>
  <si>
    <t>2025-05-19 07:55:00,,,,,580,,,,,,,,,,,588.7</t>
  </si>
  <si>
    <t>2025-05-19 07:55:00,,510,,,500,,,,,,,,,,,514.45</t>
  </si>
  <si>
    <t>2025-05-19 07:55:00,5900,,5950,,5700,,5990,,,,,5950,5800,5950,,5897.75</t>
  </si>
  <si>
    <t>2025-05-19 07:55:00,21325,,,,21325,,,,,,,,,,,21117.75</t>
  </si>
  <si>
    <t>2025-05-19 07:55:00,-2639196226.73486,0,0,0,0,0,0,0,588.7</t>
  </si>
  <si>
    <t>2025-05-19 07:55:00,-1347141643.57803,0,0,0,0,0,0,0,514.45</t>
  </si>
  <si>
    <t>2025-05-19 07:55:00,107024742.688689,3211672.48627165,2682.31666666667,120,97818.4660000001,776.92,-0.0379524127571536,15.43,5897.75</t>
  </si>
  <si>
    <t>2025-05-19 07:55:00,159013610.165185,0,0,0,0,0,0,0,21117.75</t>
  </si>
  <si>
    <t>2025-05-19 07:56:00,,,,,580,,,,,,,,,,,588.68</t>
  </si>
  <si>
    <t>2025-05-19 07:56:00,,510,,,500,,,,,,,,,,,514.45</t>
  </si>
  <si>
    <t>2025-05-19 07:56:00,5900,,5950,,5700,,6000,,,,,5950,5800,5950,,5897.5</t>
  </si>
  <si>
    <t>2025-05-19 07:56:00,21325,,,,21325,,,,,,,,,,,21117</t>
  </si>
  <si>
    <t>2025-05-19 07:56:00,-2690506319.84903,0,0,0,0,0,0,0,588.68</t>
  </si>
  <si>
    <t>2025-05-19 07:56:00,-1347452452.7114,0,0,0,0,0,0,0,514.45</t>
  </si>
  <si>
    <t>2025-05-19 07:56:00,106936804.929574,3193004.48778742,2299.33333333333,31,51250.3016666667,461.54,0.0391635502158867,18.37,5897.5</t>
  </si>
  <si>
    <t>2025-05-19 07:56:00,158950349.608627,0,0,0,0,0,0,0,21117</t>
  </si>
  <si>
    <t>2025-05-19 07:57:00,,,,,580,,,,,,,,,,,588.74</t>
  </si>
  <si>
    <t>2025-05-19 07:57:00,,515,,,500,,,,,,,,,,,514.57</t>
  </si>
  <si>
    <t>2025-05-19 07:57:00,5900,,5950,,5700,,5990,,,,,5950,5800,5950,,5898.25</t>
  </si>
  <si>
    <t>2025-05-19 07:57:00,21325,,,,21325,,,,,,,,,,,21122.75</t>
  </si>
  <si>
    <t>2025-05-19 07:57:00,-2549183428.92613,0,0,0,0,0,0,0,588.74</t>
  </si>
  <si>
    <t>2025-05-19 07:57:00,-1861005644.14968,0,0,0,0,0,0,0,514.57</t>
  </si>
  <si>
    <t>2025-05-19 07:57:00,107795389.326959,3296644.95972319,7675.70000000001,170,144168.635,933.89,-0.244338181605303,36.83,5898.25</t>
  </si>
  <si>
    <t>2025-05-19 07:57:00,159407674.737935,0,0,0,0,0,0,0,21122.75</t>
  </si>
  <si>
    <t>2025-05-19 07:58:00,,,,,580,,,,,,,,,,,588.69</t>
  </si>
  <si>
    <t>2025-05-19 07:58:00,,515,,,500,,,,,,,,,,,514.57</t>
  </si>
  <si>
    <t>2025-05-19 07:58:00,5900,,5950,,5700,,6000,,,,,5950,5800,5950,,5897.75</t>
  </si>
  <si>
    <t>2025-05-19 07:58:00,21325,,,,21325,,,,,,,,,,,21123.25</t>
  </si>
  <si>
    <t>2025-05-19 07:58:00,-2667240446.06333,0,0,0,0,0,0,0,588.69</t>
  </si>
  <si>
    <t>2025-05-19 07:58:00,-1860648779.09406,0,0,0,0,0,0,0,514.57</t>
  </si>
  <si>
    <t>2025-05-19 07:58:00,107343323.871437,3209292.46187812,1677.95,138,32130.6275000001,365.93,-0.206128161487742,10.91,5897.75</t>
  </si>
  <si>
    <t>2025-05-19 07:58:00,159421958.706774,0,0,0,0,0,0,0,21123.25</t>
  </si>
  <si>
    <t>2025-05-19 07:59:00,,,,,580,,,,,,,,,,,588.64</t>
  </si>
  <si>
    <t>2025-05-19 07:59:00,,515,,,500,,,,,,,,,,,514.51</t>
  </si>
  <si>
    <t>2025-05-19 07:59:00,5900,,5950,,5700,,6000,,,,,5950,5800,5950,,5897.25</t>
  </si>
  <si>
    <t>2025-05-19 07:59:00,21325,,,,21325,,,,,,,,,,,21120</t>
  </si>
  <si>
    <t>2025-05-19 07:59:00,-2650155178.12176,0,0,0,0,0,0,0,588.64</t>
  </si>
  <si>
    <t>2025-05-19 07:59:00,-1955424688.86041,0,0,0,0,0,0,0,514.51</t>
  </si>
  <si>
    <t>2025-05-19 07:59:00,106965661.565975,3164748.47652961,4843.73333333333,25,75594.6663333333,326.27,-0.00753738124871698,8.82,5897.25</t>
  </si>
  <si>
    <t>2025-05-19 07:59:00,159163904.726912,0,0,0,0,0,0,0,21120</t>
  </si>
  <si>
    <t>2025-05-19 08:00:00,,589,,,580,,,,,,,,,,,588.62</t>
  </si>
  <si>
    <t>2025-05-19 08:00:00,,515,,,500,,,,,,,,,,,514.54</t>
  </si>
  <si>
    <t>2025-05-19 08:00:00,5900,,5950,,5700,,6000,,,,,5950,5800,5950,,5897</t>
  </si>
  <si>
    <t>2025-05-19 08:00:00,21325,,,,21325,,,,,,,,,,,21121.5</t>
  </si>
  <si>
    <t>2025-05-19 08:00:00,-2709636264.95289,0,0,0,0,0,0,0,588.62</t>
  </si>
  <si>
    <t>2025-05-19 08:00:00,-1906034561.2652,0,0,0,0,0,0,0,514.54</t>
  </si>
  <si>
    <t>2025-05-19 08:00:00,106487420.397208,3083170.5909612,1143.48333333333,71,17240.9001666666,164.94,-0.126320202061656,6.58,5897</t>
  </si>
  <si>
    <t>2025-05-19 08:00:00,159262751.541107,0,0,0,0,0,0,0,21121.5</t>
  </si>
  <si>
    <t>2025-05-19 08:01:00,,,,,580,,,,,,,,,,,588.74</t>
  </si>
  <si>
    <t>2025-05-19 08:01:00,,515,,,500,,,,,,,,,,,514.63</t>
  </si>
  <si>
    <t>2025-05-19 08:01:00,5900,,5950,,5700,,6000,,,,,5950,5800,5950,,5898</t>
  </si>
  <si>
    <t>2025-05-19 08:01:00,21325,,,,21325,,,,,,,,,,,21124.5</t>
  </si>
  <si>
    <t>2025-05-19 08:01:00,-2552796422.15463,0,0,0,0,0,0,0,588.74</t>
  </si>
  <si>
    <t>2025-05-19 08:01:00,-1783969639.74059,0,0,0,0,0,0,0,514.63</t>
  </si>
  <si>
    <t>2025-05-19 08:01:00,107535700.140128,3257776.6840527,17512.4833333333,188,570304.145833333,4154.82,0.270853501639981,107.59,5898</t>
  </si>
  <si>
    <t>2025-05-19 08:01:00,159533381.122088,0,0,0,0,0,0,0,21124.5</t>
  </si>
  <si>
    <t>2025-05-19 08:02:00,,589,,,580,,,,,,,,,,,588.6</t>
  </si>
  <si>
    <t>2025-05-19 08:02:00,,510,,,500,,,,,,,,,,,514.42</t>
  </si>
  <si>
    <t>2025-05-19 08:02:00,5900,,5950,,5700,,6000,,,,,5950,5800,5960,,5896.75</t>
  </si>
  <si>
    <t>2025-05-19 08:02:00,21325,,,,21325,,,,,,,,,,,21116.75</t>
  </si>
  <si>
    <t>2025-05-19 08:02:00,-2771793678.45906,0,0,0,0,0,0,0,588.6</t>
  </si>
  <si>
    <t>2025-05-19 08:02:00,-1357702342.37419,0,0,0,0,0,0,0,514.42</t>
  </si>
  <si>
    <t>2025-05-19 08:02:00,105986718.463111,4365634.98175165,311056.1,1567,6599000.36366666,37414.25,4.81543275992987,1092.97,5896.75</t>
  </si>
  <si>
    <t>2025-05-19 08:02:00,158919492.497775,0,0,0,0,0,0,0,21116.75</t>
  </si>
  <si>
    <t>2025-05-19 08:03:00,,,,,580,,,,,,,,,,,588.7</t>
  </si>
  <si>
    <t>2025-05-19 08:03:00,,510,,,500,,,,,,,,,,,514.46</t>
  </si>
  <si>
    <t>2025-05-19 08:03:00,5900,,5950,,5700,,6000,,,,,5950,5800,5960,,5897.75</t>
  </si>
  <si>
    <t>2025-05-19 08:03:00,21325,,,,21325,,,,,,,,,,,21118</t>
  </si>
  <si>
    <t>2025-05-19 08:03:00,-2646197582.09431,0,0,0,0,0,0,0,588.7</t>
  </si>
  <si>
    <t>2025-05-19 08:03:00,-1422462297.45094,0,0,0,0,0,0,0,514.46</t>
  </si>
  <si>
    <t>2025-05-19 08:03:00,107019401.497644,4621886.1592331,16226.0893939394,170,363621.946136364,3375.05,0.31618555558375,87.12,5897.75</t>
  </si>
  <si>
    <t>2025-05-19 08:03:00,159068065.56463,0,0,0,0,0,0,0,21118</t>
  </si>
  <si>
    <t>2025-05-19 08:04:00,,589,,,580,,,,,,,,,,,588.51</t>
  </si>
  <si>
    <t>2025-05-19 08:04:00,,510,,,500,,,,,,,,,,,514.31</t>
  </si>
  <si>
    <t>2025-05-19 08:04:00,5900,,5950,,5700,,6000,,,,,5950,5800,5960,,5895.75</t>
  </si>
  <si>
    <t>2025-05-19 08:04:00,21325,,,,21325,,,,,,,,,,,21112</t>
  </si>
  <si>
    <t>2025-05-19 08:04:00,-3098452621.53682,0,0,0,0,0,0,0,588.51</t>
  </si>
  <si>
    <t>2025-05-19 08:04:00,-1391023965.90013,0,0,0,0,0,0,0,514.31</t>
  </si>
  <si>
    <t>2025-05-19 08:04:00,105588364.934154,4385128.311281,7809.06666666666,106,164221.225666667,1439.99,0.0985900433763128,52.11,5895.75</t>
  </si>
  <si>
    <t>2025-05-19 08:04:00,158522830.801899,0,0,0,0,0,0,0,21112</t>
  </si>
  <si>
    <t>2025-05-19 08:05:00,,,,,580,,,,,,,,,,,588.44</t>
  </si>
  <si>
    <t>2025-05-19 08:05:00,,510,,,500,,,,,,,,,,,514.27</t>
  </si>
  <si>
    <t>2025-05-19 08:05:00,5900,,5950,,5700,,6000,,,,,5950,5800,5960,,5895.25</t>
  </si>
  <si>
    <t>2025-05-19 08:05:00,21325,,,,21325,,,,,,,,,,,21109.75</t>
  </si>
  <si>
    <t>2025-05-19 08:05:00,-2009148960.88794,0,0,0,0,0,0,0,588.44</t>
  </si>
  <si>
    <t>2025-05-19 08:05:00,-1404064415.07909,0,0,0,0,0,0,0,514.27</t>
  </si>
  <si>
    <t>2025-05-19 08:05:00,105013125.193108,4334416.01896499,5373.95909090908,67,131471.320227273,889.82,-0.0198207498031801,32.41,5895.25</t>
  </si>
  <si>
    <t>2025-05-19 08:05:00,158331488.234002,0,0,0,0,0,0,0,21109.75</t>
  </si>
  <si>
    <t>2025-05-19 08:06:00,,,,,580,,,,,,,,,,,588.41</t>
  </si>
  <si>
    <t>2025-05-19 08:06:00,,510,,,500,,,,,,,,,,,514.23</t>
  </si>
  <si>
    <t>2025-05-19 08:06:00,5900,,5950,,5700,,6000,,,,,5950,5800,5960,,5895</t>
  </si>
  <si>
    <t>2025-05-19 08:06:00,21325,,,,21325,,,,,,,,,,,21108.25</t>
  </si>
  <si>
    <t>2025-05-19 08:06:00,-2042161633.70401,0,0,0,0,0,0,0,588.41</t>
  </si>
  <si>
    <t>2025-05-19 08:06:00,-1417456469.1842,0,0,0,0,0,0,0,514.23</t>
  </si>
  <si>
    <t>2025-05-19 08:06:00,105123694.326851,4299596.79046483,9701.0712121212,86,258315.902863636,1725.03,0.0456622930921267,42.31,5895</t>
  </si>
  <si>
    <t>2025-05-19 08:06:00,158209352.008584,0,0,0,0,0,0,0,21108.25</t>
  </si>
  <si>
    <t>2025-05-19 08:07:00,,,,,580,,,,,,,,,,,588.34</t>
  </si>
  <si>
    <t>2025-05-19 08:07:00,,510,,,500,,,,,,,,,,,514.17</t>
  </si>
  <si>
    <t>2025-05-19 08:07:00,5900,,5950,,5700,,6050,,,,,5950,5800,5960,,5894.25</t>
  </si>
  <si>
    <t>2025-05-19 08:07:00,21325,,,,21325,,,,,,,,,,,21106.75</t>
  </si>
  <si>
    <t>2025-05-19 08:07:00,-2119672821.91437,0,0,0,0,0,0,0,588.34</t>
  </si>
  <si>
    <t>2025-05-19 08:07:00,-1438211055.242,0,0,0,0,0,0,0,514.17</t>
  </si>
  <si>
    <t>2025-05-19 08:07:00,103892542.276648,4187364.2064245,4822.68333333333,37,69687.9038333333,366.14,-0.0344308903715425,12.87,5894.25</t>
  </si>
  <si>
    <t>2025-05-19 08:07:00,158060504.579591,0,0,0,0,0,0,0,21106.75</t>
  </si>
  <si>
    <t>2025-05-19 08:08:00,,,,,580,,,,,,,,,,,588.31</t>
  </si>
  <si>
    <t>2025-05-19 08:08:00,,510,,,500,,,,,,,,,,,514.17</t>
  </si>
  <si>
    <t>2025-05-19 08:08:00,5900,,5950,,5700,,6050,,,,,5950,5800,5960,,5894</t>
  </si>
  <si>
    <t>2025-05-19 08:08:00,21325,,,,21325,,,,,,,,,,,21106</t>
  </si>
  <si>
    <t>2025-05-19 08:08:00,-2154787053.34294,0,0,0,0,0,0,0,588.31</t>
  </si>
  <si>
    <t>2025-05-19 08:08:00,-1438410028.62255,0,0,0,0,0,0,0,514.17</t>
  </si>
  <si>
    <t>2025-05-19 08:08:00,103508153.999352,4157202.80812001,6006.76666666665,75,167530.852666666,1168.03,0.0159729154594317,34.14,5894</t>
  </si>
  <si>
    <t>2025-05-19 08:08:00,157992775.568463,0,0,0,0,0,0,0,21106</t>
  </si>
  <si>
    <t>2025-05-19 08:09:00,,,,,580,,,,,,,,,,,588.3</t>
  </si>
  <si>
    <t>2025-05-19 08:09:00,,510,,,500,,,,,,,,,,,514.14</t>
  </si>
  <si>
    <t>2025-05-19 08:09:00,5900,,5950,,5700,,6050,,,,,5950,5800,5960,,5894</t>
  </si>
  <si>
    <t>2025-05-19 08:09:00,21325,,,,21325,,,,,,,,,,,21105</t>
  </si>
  <si>
    <t>2025-05-19 08:09:00,-2167902970.55364,0,0,0,0,0,0,0,588.3</t>
  </si>
  <si>
    <t>2025-05-19 08:09:00,-1449509723.00064,0,0,0,0,0,0,0,514.14</t>
  </si>
  <si>
    <t>2025-05-19 08:09:00,103412139.644442,4183402.18074161,4762.79999999999,63,130514.482333333,867.77,0.0402202681097319,27.25,5894</t>
  </si>
  <si>
    <t>2025-05-19 08:09:00,157919375.716755,0,0,0,0,0,0,0,21105</t>
  </si>
  <si>
    <t>2025-05-19 08:10:00,,,,,580,,,,,,,,,,,588.28</t>
  </si>
  <si>
    <t>2025-05-19 08:10:00,,510,,,500,,,,,,,,,,,514.18</t>
  </si>
  <si>
    <t>2025-05-19 08:10:00,5900,,5950,,5700,,6050,,,,,5950,5800,5960,,5893.75</t>
  </si>
  <si>
    <t>2025-05-19 08:10:00,21325,,,,21325,,,,,,,,,,,21106</t>
  </si>
  <si>
    <t>2025-05-19 08:10:00,-2191708903.30794,0,0,0,0,0,0,0,588.28</t>
  </si>
  <si>
    <t>2025-05-19 08:10:00,-1435391591.96869,0,0,0,0,0,0,0,514.18</t>
  </si>
  <si>
    <t>2025-05-19 08:10:00,102935614.24596,4149177.50456338,2760.77777777778,15,51874.4071111112,262.75,0.0120292117822726,7.61,5893.75</t>
  </si>
  <si>
    <t>2025-05-19 08:10:00,157988892.35901,0,0,0,0,0,0,0,21106</t>
  </si>
  <si>
    <t>2025-05-19 08:11:00,,589,,,580,,,,,,,,,,,588.54</t>
  </si>
  <si>
    <t>2025-05-19 08:11:00,,515,,,500,,,,,,,,,,,514.5</t>
  </si>
  <si>
    <t>2025-05-19 08:11:00,5900,,5950,,5700,,6000,,,,,5950,5800,5960,,5896.25</t>
  </si>
  <si>
    <t>2025-05-19 08:11:00,21325,,,,21325,,,,,,,,,,,21119.5</t>
  </si>
  <si>
    <t>2025-05-19 08:11:00,-2989767670.05594,0,0,0,0,0,0,0,588.54</t>
  </si>
  <si>
    <t>2025-05-19 08:11:00,-1973204971.83795,0,0,0,0,0,0,0,514.5</t>
  </si>
  <si>
    <t>2025-05-19 08:11:00,106535187.847891,4560858.11090368,8360.63333333335,55,323947.815666667,1813.97,0.258651807353119,44.69,5896.25</t>
  </si>
  <si>
    <t>2025-05-19 08:11:00,159122851.871099,0,0,0,0,0,0,0,21119.5</t>
  </si>
  <si>
    <t>2025-05-19 08:12:00,,589,,,580,,,,,,,,,,,588.55</t>
  </si>
  <si>
    <t>2025-05-19 08:12:00,,515,,,500,,,,,,,,,,,514.51</t>
  </si>
  <si>
    <t>2025-05-19 08:12:00,5900,,5950,,5700,,6000,,,,,5950,5800,5960,,5896.25</t>
  </si>
  <si>
    <t>2025-05-19 08:12:00,21325,,,,21325,,,,,,,,,,,21120</t>
  </si>
  <si>
    <t>2025-05-19 08:12:00,-2952338442.01643,0,0,0,0,0,0,0,588.55</t>
  </si>
  <si>
    <t>2025-05-19 08:12:00,-1957025944.71988,0,0,0,0,0,0,0,514.51</t>
  </si>
  <si>
    <t>2025-05-19 08:12:00,105337138.591481,4558568.36602981,1591.9,21,38739.3730000001,266.77,0.0104161513702018,8.36,5896.25</t>
  </si>
  <si>
    <t>2025-05-19 08:12:00,159163401.118903,0,0,0,0,0,0,0,21120</t>
  </si>
  <si>
    <t>2025-05-19 08:13:00,,,,,580,,,,,,,,,,,588.37</t>
  </si>
  <si>
    <t>2025-05-19 08:13:00,,510,,,500,,,,,,,,,,,514.3</t>
  </si>
  <si>
    <t>2025-05-19 08:13:00,5900,,5950,,5700,,6050,,,,,5950,5800,5960,,5894.25</t>
  </si>
  <si>
    <t>2025-05-19 08:13:00,21325,,,,21325,,,,,,,,,,,21111.5</t>
  </si>
  <si>
    <t>2025-05-19 08:13:00,-2091712259.76518,0,0,0,0,0,0,0,588.37</t>
  </si>
  <si>
    <t>2025-05-19 08:13:00,-1396366978.27852,0,0,0,0,0,0,0,514.3</t>
  </si>
  <si>
    <t>2025-05-19 08:13:00,102929938.290729,4126835.30107994,1267.55,221,34767.4850000001,315.23,-0.208829062197658,7.23,5894.25</t>
  </si>
  <si>
    <t>2025-05-19 08:13:00,158445268.767986,0,0,0,0,0,0,0,21111.5</t>
  </si>
  <si>
    <t>2025-05-19 08:14:00,,588,,,580,,,,,,,,,,,587.75</t>
  </si>
  <si>
    <t>2025-05-19 08:14:00,,510,,,500,,,,,,,,,,,513.68</t>
  </si>
  <si>
    <t>2025-05-19 08:14:00,5900,,5950,,5700,,6050,,,,,5950,5800,5960,,5888.25</t>
  </si>
  <si>
    <t>2025-05-19 08:14:00,21325,,,,21325,,,,,,,,,,,21084.75</t>
  </si>
  <si>
    <t>2025-05-19 08:14:00,-3031358423.52059,0,0,0,0,0,0,0,587.75</t>
  </si>
  <si>
    <t>2025-05-19 08:14:00,-1673761725.10162,0,0,0,0,0,0,0,513.68</t>
  </si>
  <si>
    <t>2025-05-19 08:14:00,92002490.1374964,3556987.72008813,28821.5176274944,327,1032350.70488839,7393.1,0.577697874531313,181.9,5888.25</t>
  </si>
  <si>
    <t>2025-05-19 08:14:00,156010300.047335,0,0,0,0,0,0,0,21084.75</t>
  </si>
  <si>
    <t>2025-05-19 08:15:00,,,,,580,,,,,,,,,,,587.22</t>
  </si>
  <si>
    <t>2025-05-19 08:15:00,,510,,,500,,,,,,,,,,,513.21</t>
  </si>
  <si>
    <t>2025-05-19 08:15:00,5900,,5950,,5700,,6050,,,,,5950,5800,5960,,5883.5</t>
  </si>
  <si>
    <t>2025-05-19 08:15:00,21325,,,,21325,,,,,,,,,,,21069</t>
  </si>
  <si>
    <t>2025-05-19 08:15:00,-2491516298.07927,0,0,0,0,0,0,0,587.22</t>
  </si>
  <si>
    <t>2025-05-19 08:15:00,-1639204248.66188,0,0,0,0,0,0,0,513.21</t>
  </si>
  <si>
    <t>2025-05-19 08:15:00,95947577.5761922,3097032.60861736,38167,342,1413709.04,8193.08,0.653607939454873,200.35,5883.5</t>
  </si>
  <si>
    <t>2025-05-19 08:15:00,154393347.244935,0,0,0,0,0,0,0,21069</t>
  </si>
  <si>
    <t>2025-05-19 08:16:00,,,,,580,,,,,,,,,,,587.5</t>
  </si>
  <si>
    <t>2025-05-19 08:16:00,,510,,,500,,,,,,,,,,,513.56</t>
  </si>
  <si>
    <t>2025-05-19 08:16:00,5900,,5950,,5700,,6050,,,,,5950,5800,5960,,5886</t>
  </si>
  <si>
    <t>2025-05-19 08:16:00,21325,,,,21325,,,,,,,,,,,21080</t>
  </si>
  <si>
    <t>2025-05-19 08:16:00,-2492102832.01571,0,0,0,0,0,0,0,587.5</t>
  </si>
  <si>
    <t>2025-05-19 08:16:00,-1505693967.53354,0,0,0,0,0,0,0,513.56</t>
  </si>
  <si>
    <t>2025-05-19 08:16:00,85831225.4199617,3689042.48413872,44025.75,379,1434215.64516667,7718.79,0.531838230847622,217.55,5886</t>
  </si>
  <si>
    <t>2025-05-19 08:16:00,155493112.525127,0,0,0,0,0,0,0,21080</t>
  </si>
  <si>
    <t>2025-05-19 08:17:00,,,,,580,,,,,,,,,,,587.52</t>
  </si>
  <si>
    <t>2025-05-19 08:17:00,,510,,,500,,,,,,,,,,,513.54</t>
  </si>
  <si>
    <t>2025-05-19 08:17:00,5900,,5950,,5700,,6050,,,,,5950,5800,5960,,5886</t>
  </si>
  <si>
    <t>2025-05-19 08:17:00,21325,,,,21325,,,,,,,,,,,21080.25</t>
  </si>
  <si>
    <t>2025-05-19 08:17:00,-2468448681.02376,0,0,0,0,0,0,0,587.52</t>
  </si>
  <si>
    <t>2025-05-19 08:17:00,-1512477956.89812,0,0,0,0,0,0,0,513.54</t>
  </si>
  <si>
    <t>2025-05-19 08:17:00,86207450.2937617,3629018.66184841,7436.28928571429,111,214952.848559524,1392.72,-0.0224926386858896,44.7,5886</t>
  </si>
  <si>
    <t>2025-05-19 08:17:00,155517839.515481,0,0,0,0,0,0,0,21080.25</t>
  </si>
  <si>
    <t>2025-05-19 08:18:00,,588,,,580,,,,,,,,,,,587.71</t>
  </si>
  <si>
    <t>2025-05-19 08:18:00,,510,,,500,,,,,,,,,,,513.71</t>
  </si>
  <si>
    <t>2025-05-19 08:18:00,5900,,5950,,5700,,6050,,,,,5950,5800,5950,,5888</t>
  </si>
  <si>
    <t>2025-05-19 08:18:00,21325,,,,21325,,,,,,,,,,,21086.5</t>
  </si>
  <si>
    <t>2025-05-19 08:18:00,-3163924294.13396,0,0,0,0,0,0,0,587.71</t>
  </si>
  <si>
    <t>2025-05-19 08:18:00,-1649605341.89967,0,0,0,0,0,0,0,513.71</t>
  </si>
  <si>
    <t>2025-05-19 08:18:00,93059655.0825859,3966000.26667734,8027.35000000002,108,302487.975000001,2230.84,0.112970004839455,53.52,5888</t>
  </si>
  <si>
    <t>2025-05-19 08:18:00,156110950.921468,0,0,0,0,0,0,0,21086.5</t>
  </si>
  <si>
    <t>2025-05-19 08:19:00,,,,,580,,,,,,,,,,,587.85</t>
  </si>
  <si>
    <t>2025-05-19 08:19:00,,510,,,500,,,,,,,,,,,513.81</t>
  </si>
  <si>
    <t>2025-05-19 08:19:00,5900,,5950,,5700,,6050,,,,,5950,5800,5950,,5889.5</t>
  </si>
  <si>
    <t>2025-05-19 08:19:00,21325,,,,21325,,,,,,,,,,,21091.25</t>
  </si>
  <si>
    <t>2025-05-19 08:19:00,-2775537980.58794,0,0,0,0,0,0,0,587.85</t>
  </si>
  <si>
    <t>2025-05-19 08:19:00,-1601430385.07227,0,0,0,0,0,0,0,513.81</t>
  </si>
  <si>
    <t>2025-05-19 08:19:00,96768337.2381203,4291455.0014113,8858.3324330259,90,363777.989364997,2968.01,0.298989560805747,67.18,5889.5</t>
  </si>
  <si>
    <t>2025-05-19 08:19:00,156587825.180017,0,0,0,0,0,0,0,21091.25</t>
  </si>
  <si>
    <t>2025-05-19 08:20:00,,,,,580,,,,,,,,,,,588.03</t>
  </si>
  <si>
    <t>2025-05-19 08:20:00,,510,,,500,,,,,,,,,,,514</t>
  </si>
  <si>
    <t>2025-05-19 08:20:00,5900,,5950,,5700,,6050,,,,,5950,5800,5960,,5891.25</t>
  </si>
  <si>
    <t>2025-05-19 08:20:00,21325,,,,21325,,,,,,,,,,,21099.75</t>
  </si>
  <si>
    <t>2025-05-19 08:20:00,-2545005717.48991,0,0,0,0,0,0,0,588.03</t>
  </si>
  <si>
    <t>2025-05-19 08:20:00,-1506788710.54723,0,0,0,0,0,0,0,514</t>
  </si>
  <si>
    <t>2025-05-19 08:20:00,99738107.4414969,4605757.2491026,19529.8333333333,172,353105.874166667,2537.94,0.0936562962282581,50.87,5891.25</t>
  </si>
  <si>
    <t>2025-05-19 08:20:00,157359080.57038,0,0,0,0,0,0,0,21099.75</t>
  </si>
  <si>
    <t>2025-05-19 08:21:00,,,,,580,,,,,,,,,,,587.83</t>
  </si>
  <si>
    <t>2025-05-19 08:21:00,,510,,,500,,,,,,,,,,,513.77</t>
  </si>
  <si>
    <t>2025-05-19 08:21:00,5900,,5950,,5700,,6050,,,,,5950,5800,5960,,5889</t>
  </si>
  <si>
    <t>2025-05-19 08:21:00,21325,,,,21325,,,,,,,,,,,21089.75</t>
  </si>
  <si>
    <t>2025-05-19 08:21:00,-2822747558.8031,0,0,0,0,0,0,0,587.83</t>
  </si>
  <si>
    <t>2025-05-19 08:21:00,-1607745048.76349,0,0,0,0,0,0,0,513.77</t>
  </si>
  <si>
    <t>2025-05-19 08:21:00,95747307.5387953,4259538.06895404,13953.1666666665,151,654977.389666658,3107.68,0.0588686781595014,68.14,5889</t>
  </si>
  <si>
    <t>2025-05-19 08:21:00,156444262.875496,0,0,0,0,0,0,0,21089.75</t>
  </si>
  <si>
    <t>2025-05-19 08:22:00,,,,,580,,,,,,,,,,,588.02</t>
  </si>
  <si>
    <t>2025-05-19 08:22:00,,510,,,500,,,,,,,,,,,513.99</t>
  </si>
  <si>
    <t>2025-05-19 08:22:00,5900,,5950,,5700,,6050,,,,,5950,5800,5960,,5891.25</t>
  </si>
  <si>
    <t>2025-05-19 08:22:00,21325,,,,21325,,,,,,,,,,,21098.5</t>
  </si>
  <si>
    <t>2025-05-19 08:22:00,-2561993724.80117,0,0,0,0,0,0,0,588.02</t>
  </si>
  <si>
    <t>2025-05-19 08:22:00,-1511523913.62816,0,0,0,0,0,0,0,513.99</t>
  </si>
  <si>
    <t>2025-05-19 08:22:00,100574353.943981,4617129.13411016,2029.1875,46,26512.821375,267.32,-0.0802790015532808,12.88,5891.25</t>
  </si>
  <si>
    <t>2025-05-19 08:22:00,157268190.417525,0,0,0,0,0,0,0,21098.5</t>
  </si>
  <si>
    <t>2025-05-19 08:23:00,,,,,580,,,,,,,,,,,588.03</t>
  </si>
  <si>
    <t>2025-05-19 08:23:00,,510,,,500,,,,,,,,,,,514.02</t>
  </si>
  <si>
    <t>2025-05-19 08:23:00,5900,,5950,,5700,,6050,,,,,5950,5800,5960,,5891</t>
  </si>
  <si>
    <t>2025-05-19 08:23:00,21325,,,,21325,,,,,,,,,,,21100.75</t>
  </si>
  <si>
    <t>2025-05-19 08:23:00,-2548350336.09161,0,0,0,0,0,0,0,588.03</t>
  </si>
  <si>
    <t>2025-05-19 08:23:00,-1498950652.82014,0,0,0,0,0,0,0,514.02</t>
  </si>
  <si>
    <t>2025-05-19 08:23:00,99703276.2767587,4591930.56946478,4457.85,87,95291.9488333333,638.79,-0.0966802607681024,22.71,5891</t>
  </si>
  <si>
    <t>2025-05-19 08:23:00,157426967.985424,0,0,0,0,0,0,0,21100.75</t>
  </si>
  <si>
    <t>2025-05-19 08:24:00,,,,,580,,,,,,,,,,,587.89</t>
  </si>
  <si>
    <t>2025-05-19 08:24:00,,510,,,500,,,,,,,,,,,513.9</t>
  </si>
  <si>
    <t>2025-05-19 08:24:00,5900,,5950,,5700,,6010,,,,,5950,5800,5960,,5889.75</t>
  </si>
  <si>
    <t>2025-05-19 08:24:00,21325,,,,21325,,,,,,,,,,,21095.5</t>
  </si>
  <si>
    <t>2025-05-19 08:24:00,-2694296081.51457,0,0,0,0,0,0,0,587.89</t>
  </si>
  <si>
    <t>2025-05-19 08:24:00,-1553673309.58554,0,0,0,0,0,0,0,513.9</t>
  </si>
  <si>
    <t>2025-05-19 08:24:00,97270669.6419436,4402150.5356786,2884.65,35,84327.181,417.87,-0.0104570561195445,12.96,5889.75</t>
  </si>
  <si>
    <t>2025-05-19 08:24:00,156952663.265477,0,0,0,0,0,0,0,21095.5</t>
  </si>
  <si>
    <t>2025-05-19 08:25:00,,,,,580,,,,,,,,,,,587.83</t>
  </si>
  <si>
    <t>2025-05-19 08:25:00,,510,,,500,,,,,,,,,,,513.88</t>
  </si>
  <si>
    <t>2025-05-19 08:25:00,5900,,5950,,5700,,6010,,,,,5950,5800,5960,,5889.25</t>
  </si>
  <si>
    <t>2025-05-19 08:25:00,21325,,,,21325,,,,,,,,,,,21095.25</t>
  </si>
  <si>
    <t>2025-05-19 08:25:00,-2823819612.36763,0,0,0,0,0,0,0,587.83</t>
  </si>
  <si>
    <t>2025-05-19 08:25:00,-1557919655.78866,0,0,0,0,0,0,0,513.88</t>
  </si>
  <si>
    <t>2025-05-19 08:25:00,77361358.969864,3683957.29407717,1246.25984281504,37,65601.3930629505,532.64,-0.0113602720327088,12.47,5889.25</t>
  </si>
  <si>
    <t>2025-05-19 08:25:00,156910274.249648,0,0,0,0,0,0,0,21095.25</t>
  </si>
  <si>
    <t>2025-05-19 08:26:00,,,,,580,,,,,,,,,,,588.01</t>
  </si>
  <si>
    <t>2025-05-19 08:26:00,,510,,,500,,,,,,,,,,,514.23</t>
  </si>
  <si>
    <t>2025-05-19 08:26:00,5900,,5950,,5700,,6010,,,,,5950,5800,5960,,5891.5</t>
  </si>
  <si>
    <t>2025-05-19 08:26:00,21325,,,,21325,,,,,,,,,,,21109.75</t>
  </si>
  <si>
    <t>2025-05-19 08:26:00,-2581969257.16698,0,0,0,0,0,0,0,588.01</t>
  </si>
  <si>
    <t>2025-05-19 08:26:00,-1421960000.89007,0,0,0,0,0,0,0,514.23</t>
  </si>
  <si>
    <t>2025-05-19 08:26:00,81418657.7920491,4223112.36904203,0,0,0,0,0,0,5891.5</t>
  </si>
  <si>
    <t>2025-05-19 08:26:00,158145209.902712,0,0,0,0,0,0,0,21109.75</t>
  </si>
  <si>
    <t>2025-05-19 08:27:00,,,,,580,,,,,,,,,,,587.87</t>
  </si>
  <si>
    <t>2025-05-19 08:27:00,,510,,,500,,,,,,,,,,,514.01</t>
  </si>
  <si>
    <t>2025-05-19 08:27:00,5900,,5950,,5700,,6010,,,,,5950,5800,5960,,5889.75</t>
  </si>
  <si>
    <t>2025-05-19 08:27:00,21325,,,,21325,,,,,,,,,,,21098.5</t>
  </si>
  <si>
    <t>2025-05-19 08:27:00,-2720969139.63021,0,0,0,0,0,0,0,587.87</t>
  </si>
  <si>
    <t>2025-05-19 08:27:00,-1506194874.72275,0,0,0,0,0,0,0,514.01</t>
  </si>
  <si>
    <t>2025-05-19 08:27:00,78321308.678075,3822347.42176931,0,0,0,0,0,0,5889.75</t>
  </si>
  <si>
    <t>2025-05-19 08:27:00,157201035.369042,0,0,0,0,0,0,0,21098.5</t>
  </si>
  <si>
    <t>2025-05-19 08:28:00,,,,,580,,,,,,,,,,,587.95</t>
  </si>
  <si>
    <t>2025-05-19 08:28:00,,510,,,500,,,,,,,,,,,514.21</t>
  </si>
  <si>
    <t>2025-05-19 08:28:00,5900,,5950,,5700,,6010,,,,,5950,5800,5960,,5891</t>
  </si>
  <si>
    <t>2025-05-19 08:28:00,21325,,,,21325,,,,,,,,,,,21107.75</t>
  </si>
  <si>
    <t>2025-05-19 08:28:00,-2580331753.23491,0,0,0,0,0,0,0,587.95</t>
  </si>
  <si>
    <t>2025-05-19 08:28:00,-1424699150.62527,0,0,0,0,0,0,0,514.21</t>
  </si>
  <si>
    <t>2025-05-19 08:28:00,80553511.4090961,4128368.01604301,0,0,0,0,0,0,5891</t>
  </si>
  <si>
    <t>2025-05-19 08:28:00,157978152.329263,0,0,0,0,0,0,0,21107.75</t>
  </si>
  <si>
    <t>2025-05-19 08:29:00,,,,,580,,,,,,,,,,,588.06</t>
  </si>
  <si>
    <t>2025-05-19 08:29:00,,510,,,500,,,,,,,,,,,514.27</t>
  </si>
  <si>
    <t>2025-05-19 08:29:00,5900,,5950,,5700,,6010,,,,,5950,5800,5960,,5891.5</t>
  </si>
  <si>
    <t>2025-05-19 08:29:00,21325,,,,21325,,,,,,,,,,,21111.5</t>
  </si>
  <si>
    <t>2025-05-19 08:29:00,-2503729652.31345,0,0,0,0,0,0,0,588.06</t>
  </si>
  <si>
    <t>2025-05-19 08:29:00,-1409642702.27941,0,0,0,0,0,0,0,514.27</t>
  </si>
  <si>
    <t>2025-05-19 08:29:00,81459306.1184499,4256769.23296794,0,0,0,0,0,0,5891.5</t>
  </si>
  <si>
    <t>2025-05-19 08:29:00,158285707.813667,0,0,0,0,0,0,0,21111.5</t>
  </si>
  <si>
    <t>2025-05-19 08:30:00,600,,,590,580,,592.5,,,,,600,580,590,591,588.87</t>
  </si>
  <si>
    <t>2025-05-19 08:30:00,525,,,515,500,,520,,,515,,523,515,515,514,515.37</t>
  </si>
  <si>
    <t>2025-05-19 08:30:00,6000,,5950,,5700,,5900,,,,,5960,5800,5950,5670,5899.75</t>
  </si>
  <si>
    <t>2025-05-19 08:30:00,21325,,,21375,21325,,21375,,,,,21400,20700,,21375,21157</t>
  </si>
  <si>
    <t>2025-05-19 08:30:00,260362583.083876,-241728152.777012,238693.007532566,30178,-34044.1831020923,-17385.15,-212.254246649934,-3190.39,588.87</t>
  </si>
  <si>
    <t>2025-05-19 08:30:00,-382664165.875976,-68817889.2650722,-12268.2752801121,-4418,-25502.6291281515,-7249.12,-103.73574525416,-1413.14,515.37</t>
  </si>
  <si>
    <t>2025-05-19 08:30:00,11049840.2569698,5866599.3730899,-1135.38255921498,-1590,-26214.2084680755,-10929.36,-0.86897670340155,-221.11,5899.75</t>
  </si>
  <si>
    <t>2025-05-19 08:30:00,155161669.579115,-3289.72766370117,-67.0821102182829,-57,-8117.71159866104,-4326.78,0.0100235561842275,-19.95,21157</t>
  </si>
  <si>
    <t>2025-05-19 08:31:00,600,,,585,580,,590.5,,,,,600,580,586,591,588.78</t>
  </si>
  <si>
    <t>2025-05-19 08:31:00,525,,,515,500,,515,515,,,,525,510,515,520,515.16</t>
  </si>
  <si>
    <t>2025-05-19 08:31:00,6000,,5950,,5700,,5900,,,,,5950,5800,5950,5670,5899</t>
  </si>
  <si>
    <t>2025-05-19 08:31:00,21325,,,20950,21325,,21375,,,,,21400,21100,20925,20700,21148.75</t>
  </si>
  <si>
    <t>2025-05-19 08:31:00,289880998.517454,-222833630.615238,359019.391155513,39290,-8693.35795915032,-15194.86,-142.681714205172,-5099.96,588.78</t>
  </si>
  <si>
    <t>2025-05-19 08:31:00,-390119812.540286,-48684782.6653179,-7858.76443934415,-7338,-10101.1390649599,-10992.97,44.7499850627006,-2430.95,515.16</t>
  </si>
  <si>
    <t>2025-05-19 08:31:00,13606174.9233846,5663094.26950303,-1687.10590446242,-1474,-3682.22834424972,-1588.03,3.78981930357294,-174.64,5899</t>
  </si>
  <si>
    <t>2025-05-19 08:31:00,155390323.590989,-13259.4625676402,60.4457888340123,62,2574.37116414776,1790.94,-0.0331875863874651,13,21148.75</t>
  </si>
  <si>
    <t>2025-05-19 08:32:00,600,,,585,580,,590.5,589,,,,600,580,580,588,588.88</t>
  </si>
  <si>
    <t>2025-05-19 08:32:00,,510,,515,500,,515,,,,,525,510,515,520,515.19</t>
  </si>
  <si>
    <t>2025-05-19 08:32:00,6000,,5950,,5700,,5900,,,,,5950,5800,5950,5670,5900</t>
  </si>
  <si>
    <t>2025-05-19 08:32:00,21325,,,,21325,,21375,,,,,21500,21100,20925,21500,21150.5</t>
  </si>
  <si>
    <t>2025-05-19 08:32:00,258130958.301922,-465035279.814831,215052.663578459,38571,-19677.5965011655,3294.35,-153.437057335414,297.34,588.88</t>
  </si>
  <si>
    <t>2025-05-19 08:32:00,-398099366.977609,-46408945.9750772,-5930.18217893218,-1000,-9129.23162626268,-5000.02,-49.353114257831,-1177.8,515.19</t>
  </si>
  <si>
    <t>2025-05-19 08:32:00,14700969.6194145,6691144.9189908,-3089.23095238095,-2090,-41672.1271904762,-18798.73,-6.04137191373085,-536.7,5900</t>
  </si>
  <si>
    <t>2025-05-19 08:32:00,156894086.582314,-8705.70700663526,-35.996663685938,-42,-1679.62171042138,-1110.27,-0.0283713932306965,-7.58,21150.5</t>
  </si>
  <si>
    <t>2025-05-19 08:33:00,600,,,585,580,,590.5,,,,,600,580,580,587,589.01</t>
  </si>
  <si>
    <t>2025-05-19 08:33:00,525,,,515,500,,515,,,,,525,510,515,520,515.335</t>
  </si>
  <si>
    <t>2025-05-19 08:33:00,6000,,5950,,5700,,5900,,,5900,,5960,5800,5900,6030,5901.25</t>
  </si>
  <si>
    <t>2025-05-19 08:33:00,21325,,,21000,21325,,21375,,,,,21500,20650,21300,20600,21154.25</t>
  </si>
  <si>
    <t>2025-05-19 08:33:00,281275477.07736,-468893896.651936,186153.326653404,32098,10774.6178717116,17316.97,154.839961431683,5069.85,589.01</t>
  </si>
  <si>
    <t>2025-05-19 08:33:00,-385232491.296064,5892793.15610243,-3539.59774891775,-3551,-8464.89335324675,-5296.72,-278.720678428117,-1470.56,515.335</t>
  </si>
  <si>
    <t>2025-05-19 08:33:00,16406747.2293296,9180495.6713926,1908.59628407629,2717,5491.60244696388,15771.62,3.3433256287352,628.48,5901.25</t>
  </si>
  <si>
    <t>2025-05-19 08:33:00,156802796.51211,-13263.5142646948,-43.1517350332274,-30,-103.441825709532,116.71,0.0464925706656435,1.88,21154.25</t>
  </si>
  <si>
    <t>2025-05-19 08:34:00,600,,,585,580,,590.5,,,,,600,580,580,593,589.24</t>
  </si>
  <si>
    <t>2025-05-19 08:34:00,525,,516,,500,,515,,,,,525,510,515,520,515.44</t>
  </si>
  <si>
    <t>2025-05-19 08:34:00,6000,,5950,,5700,,5900,,,,,5950,5800,5950,6010,5904.25</t>
  </si>
  <si>
    <t>2025-05-19 08:34:00,21325,,,21000,21325,,21375,,,,,21500,20800,20750,21500,21160.75</t>
  </si>
  <si>
    <t>2025-05-19 08:34:00,296673286.523775,-382873737.433378,197500.960507967,43774,68031.2419177493,53981.7,496.56976445544,10879.13,589.24</t>
  </si>
  <si>
    <t>2025-05-19 08:34:00,-376877448.902504,37848003.6235157,9406.52580850522,7629,12755.0361977336,10985.79,40.0746346818051,2774.39,515.44</t>
  </si>
  <si>
    <t>2025-05-19 08:34:00,19549150.9613766,16616247.7567838,7535.9670995671,7489,37441.0599393939,32015.67,21.597073312661,1217.79,5904.25</t>
  </si>
  <si>
    <t>2025-05-19 08:34:00,158065371.346046,-25797.5135160932,-6.19282742693441,91,1542.92756609989,2083.81,-0.025379464345141,14.7,21160.75</t>
  </si>
  <si>
    <t>2025-05-19 08:35:00,600,,,585,580,,590.5,,,589,,600,580,589,587,589.02</t>
  </si>
  <si>
    <t>2025-05-19 08:35:00,525,,,515,500,,515,,,515,,525,510,515,520,515.3</t>
  </si>
  <si>
    <t>2025-05-19 08:35:00,6000,,5950,,5700,,5900,,,5900,,5950,5800,5900,6010,5901.5</t>
  </si>
  <si>
    <t>2025-05-19 08:35:00,21325,,,20850,21325,,21375,,,,,21500,20850,21300,20850,21155.25</t>
  </si>
  <si>
    <t>2025-05-19 08:35:00,235270372.882058,-463758643.942342,126066.225545832,23432,1007.77243997669,1152.91,-478.741935937922,561.74,589.02</t>
  </si>
  <si>
    <t>2025-05-19 08:35:00,-400770705.92197,12643541.9213873,-13.6756243756202,-60,3506.55565850817,5343.81,-196.242820078867,1298.19,515.3</t>
  </si>
  <si>
    <t>2025-05-19 08:35:00,16298806.1031335,13349000.5168507,-3300.14023809523,-2019,-15727.4225119047,-5632.46,9.44616418943504,-275.89,5901.5</t>
  </si>
  <si>
    <t>2025-05-19 08:35:00,156090950.941471,-135617.454493348,-802.960396399659,-556,-8615.97659619596,-6352.14,0.398715747209123,-50.52,21155.25</t>
  </si>
  <si>
    <t>2025-05-19 08:36:00,600,,,,580,,587.5,590,,,,600,580,590,592,589.64</t>
  </si>
  <si>
    <t>2025-05-19 08:36:00,525,,516,,500,,515,516,,,,525,510,515,520,516.26</t>
  </si>
  <si>
    <t>2025-05-19 08:36:00,6000,,5950,,5700,,5900,,,,,5950,5800,5950,5860,5907.5</t>
  </si>
  <si>
    <t>2025-05-19 08:36:00,21325,,,20850,21325,,21375,,,,,21500,20850,20750,20850,21194.25</t>
  </si>
  <si>
    <t>2025-05-19 08:36:00,419110056.180177,-129142900.210926,80177.4185832179,31450,18930.7610063311,13375.23,459.833917288502,3318.02,589.64</t>
  </si>
  <si>
    <t>2025-05-19 08:36:00,-320169559.344058,173459175.519953,3699.4341724837,4837,6692.55381228258,11249.95,321.784861978126,2511.28,516.26</t>
  </si>
  <si>
    <t>2025-05-19 08:36:00,24644077.5919919,22451808.0549568,1110.28642857142,-1207,19877.6258142857,6705.97,-12.2373125802765,-151.91,5907.5</t>
  </si>
  <si>
    <t>2025-05-19 08:36:00,160987567.00612,-115592.527610316,-211.895098404682,-155,-2868.56047079325,-1545.5,0.00860875072863531,-11.39,21194.25</t>
  </si>
  <si>
    <t>2025-05-19 08:38:00,600,,,,580,,587.5,,,,,590,580,590,593,589.49</t>
  </si>
  <si>
    <t>2025-05-19 08:38:00,525,,516,,500,,515,,516,,,525,510,515,520,516.31</t>
  </si>
  <si>
    <t>2025-05-19 08:38:00,6000,,5950,,5700,,5900,,,,,5950,5850,5950,5860,5906.25</t>
  </si>
  <si>
    <t>2025-05-19 08:38:00,21325,,,20850,21325,,21375,,,,,21500,20850,20750,20850,21195.75</t>
  </si>
  <si>
    <t>2025-05-19 08:38:00,377794579.828643,-4729066.1977335,65178.5520512827,22058,13726.8345886813,14053.72,45.5234095820411,3878.07,589.49</t>
  </si>
  <si>
    <t>2025-05-19 08:38:00,-309891687.370203,195518805.142297,506.405291005264,-618,4619.2101719576,-285.58,32.8189220311222,-240.92,516.31</t>
  </si>
  <si>
    <t>2025-05-19 08:38:00,24386517.1347457,21664097.4855828,1869.41523850385,2409,18911.3980285515,28598.94,-3.10347542281032,722.84,5906.25</t>
  </si>
  <si>
    <t>2025-05-19 08:38:00,161217006.013409,-121273.512317821,-77.63298275456,-14,231.364173938318,1011.11,0.0109797624674069,5.75,21195.75</t>
  </si>
  <si>
    <t>2025-05-19 08:39:00,600,,,,580,,592.5,,590,,,590,580,595,592,589.75</t>
  </si>
  <si>
    <t>2025-05-19 08:39:00,525,,517,,500,,515,517,,,,520,510,517,520,516.55</t>
  </si>
  <si>
    <t>2025-05-19 08:39:00,6000,,5950,,5700,,5900,,,,,5950,5850,5950,5860,5908.75</t>
  </si>
  <si>
    <t>2025-05-19 08:39:00,21325,,,20850,21325,,21375,,,,,21500,20850,20750,20850,21206</t>
  </si>
  <si>
    <t>2025-05-19 08:39:00,403233772.604977,-560726059.557432,-18755.7806993021,-24253,-113380.849993007,-111394.27,1812.48484589684,-26338.97,589.75</t>
  </si>
  <si>
    <t>2025-05-19 08:39:00,-296493720.026646,266014604.890931,992.482891618209,570,2067.63277655682,-1587.66,155.333591452353,-112,516.55</t>
  </si>
  <si>
    <t>2025-05-19 08:39:00,26481208.5670868,26801375.3845369,-1233.90981684981,-1261,-14151.7810875457,-15631.18,-2.49149634242415,-381.74,5908.75</t>
  </si>
  <si>
    <t>2025-05-19 08:39:00,161089995.477601,-110224.206469936,-1.48306424591925,0,-318.933789142693,-202.52,-0.00286639942699503,-1.05,21206</t>
  </si>
  <si>
    <t>2025-05-19 08:40:00,600,,,,580,,592.5,,590,,,590,580,595,592,589.91</t>
  </si>
  <si>
    <t>2025-05-19 08:40:00,525,,517,,500,,515,517,,,,520,510,517,520,516.73</t>
  </si>
  <si>
    <t>2025-05-19 08:40:00,6000,,5950,,5700,,5900,,,,,5950,5850,5950,5860,5910.25</t>
  </si>
  <si>
    <t>2025-05-19 08:40:00,21325,,,20850,21325,,21375,,,,,21500,20850,20650,20850,21213.5</t>
  </si>
  <si>
    <t>2025-05-19 08:40:00,465227575.574209,-338870839.515744,16744.9429417117,4971,-3490.90750846981,-4625.37,-194.477610369817,-1140.38,589.91</t>
  </si>
  <si>
    <t>2025-05-19 08:40:00,-270955027.534762,313119990.086366,5736.00238095238,-541,14984.2687142857,2851.2,268.825184669926,630.2,516.73</t>
  </si>
  <si>
    <t>2025-05-19 08:40:00,27824136.8457931,30031949.3955849,236.680803886035,-211,2971.09874972314,19.2400000000005,3.03288369244943,-15.37,5910.25</t>
  </si>
  <si>
    <t>2025-05-19 08:40:00,161363909.396569,-106355.198775285,-12.1912421409225,22,1177.73557804365,796.85,-0.00732582088165858,5.19,21213.5</t>
  </si>
  <si>
    <t>2025-05-19 08:41:00,600,,,,580,,592.5,,,,590,590,580,594,592,590.15</t>
  </si>
  <si>
    <t>2025-05-19 08:41:00,525,,517,,500,,515,,,,,520,510,517,520,517.042</t>
  </si>
  <si>
    <t>2025-05-19 08:41:00,6000,,5950,,5700,,5900,,,,,5950,5850,5950,5860,5912.75</t>
  </si>
  <si>
    <t>2025-05-19 08:41:00,21325,,,20850,21325,,21375,,,,,21500,20850,21300,20850,21225.5</t>
  </si>
  <si>
    <t>2025-05-19 08:41:00,577769562.747665,-84821673.8938225,14076.0050457259,6436,22894.5562686203,18917.24,646.294510587058,5577.38,590.15</t>
  </si>
  <si>
    <t>2025-05-19 08:41:00,-234301474.662449,357516299.222764,8882.84801587303,4232,14987.7778174603,7147.37,318.009496886278,1650.01,517.042</t>
  </si>
  <si>
    <t>2025-05-19 08:41:00,31622154.2561898,35604763.3411195,4356.12747104247,2943,75991.1693489704,62234.08,3.91822347586065,1396.53,5912.75</t>
  </si>
  <si>
    <t>2025-05-19 08:41:00,161461723.775633,-94097.4781435914,72.4912260840516,80,1887.70885317677,2371.26,0.0108854705533843,16.99,21225.5</t>
  </si>
  <si>
    <t>2025-05-19 08:42:00,600,,,,580,,592.5,,,590,,590,580,591,592,589.98</t>
  </si>
  <si>
    <t>2025-05-19 08:42:00,525,,517,,500,,515,,,,,520,510,517,510,516.76</t>
  </si>
  <si>
    <t>2025-05-19 08:42:00,6000,,5950,,5700,,5900,,,,,5950,5850,5950,6010,5911</t>
  </si>
  <si>
    <t>2025-05-19 08:42:00,21325,,,20850,21325,,21375,,,,,21500,20850,21300,20850,21215.5</t>
  </si>
  <si>
    <t>2025-05-19 08:42:00,506203385.597878,-93025272.0935466,37209.413273002,30171,6652.97835608839,10088.59,1022.50154342124,2739.82,589.98</t>
  </si>
  <si>
    <t>2025-05-19 08:42:00,-269207430.0243,368784823.677748,3360.74285714286,3734,6055.05276190477,6760.89,22.8492553011931,1723.23,516.76</t>
  </si>
  <si>
    <t>2025-05-19 08:42:00,29391473.7706292,34064894.5471117,2478.58333333335,491,572380.918547624,91881.91,-7.42063653524117,223.14,5911</t>
  </si>
  <si>
    <t>2025-05-19 08:42:00,160982296.368227,-98526.1657363134,71.2720796687564,61,2239.92982725092,1511.51,0.00829084167860172,10.67,21215.5</t>
  </si>
  <si>
    <t>2025-05-19 08:43:00,600,,590,,580,,592.5,,,,,590,580,594,592,590.39</t>
  </si>
  <si>
    <t>2025-05-19 08:43:00,525,,517,,500,,515,,517,,,520,510,517,510,517.22</t>
  </si>
  <si>
    <t>2025-05-19 08:43:00,6000,,5950,,5700,,5900,,,,,5950,5850,5950,5860,5915.25</t>
  </si>
  <si>
    <t>2025-05-19 08:43:00,21325,,,20850,21325,,21375,,,,,21500,20850,21300,20850,21234</t>
  </si>
  <si>
    <t>2025-05-19 08:43:00,603827398.450714,49145048.6649137,-43429.1340684343,-5270,-19814.5865768398,-15102.51,273.877944287835,-4675.47,590.39</t>
  </si>
  <si>
    <t>2025-05-19 08:43:00,-241526001.793938,407800141.235633,-9835.08333333334,-6644,-15715.5595,-8687.94,124.153428871384,-2276.2,517.22</t>
  </si>
  <si>
    <t>2025-05-19 08:43:00,32381464.1019411,39796356.1600619,-4585.8961904762,-1951,-47884.837409524,-20807.86,7.6700517430928,-596.57,5915.25</t>
  </si>
  <si>
    <t>2025-05-19 08:43:00,160133845.514357,-90246.6595671679,-183.086172274922,-96,-6617.00745476482,-2003.04,0.0178367120045907,-12.04,21234</t>
  </si>
  <si>
    <t>2025-05-19 08:44:00,600,,590,,580,,587.5,,590,,,590,580,591,592,590.35</t>
  </si>
  <si>
    <t>2025-05-19 08:44:00,525,,517,,500,,515,517,,,,520,510,517,510,517.21</t>
  </si>
  <si>
    <t>2025-05-19 08:44:00,6000,,5950,,5700,,5900,,,,,5950,5850,5950,5860,5914.75</t>
  </si>
  <si>
    <t>2025-05-19 08:44:00,21325,,,20850,21325,,21375,,,,,21500,20850,21500,20850,21233</t>
  </si>
  <si>
    <t>2025-05-19 08:44:00,601155211.887147,190395832.526771,8396.62479866888,4893,13386.2803436008,5989.54,591.512091528161,1674.18,590.35</t>
  </si>
  <si>
    <t>2025-05-19 08:44:00,-225445908.695432,484121051.120236,7358.9421245421,2572,11038.5284249084,5839.96,132.058551695374,1358.68,517.21</t>
  </si>
  <si>
    <t>2025-05-19 08:44:00,33076483.9566703,39450461.4574141,2735.41340909091,2587,31988.2046689393,52911.68,1.93353402176951,1028.22,5914.75</t>
  </si>
  <si>
    <t>2025-05-19 08:44:00,162064456.266904,-77295.8368962457,53.4231800264243,33,1758.08460093061,933.79,0.0587801426247588,8.93,21233</t>
  </si>
  <si>
    <t>2025-05-19 08:45:00,600,,,,580,,587.5,,,,,590,580,594,592,590.22</t>
  </si>
  <si>
    <t>2025-05-19 08:45:00,525,,520,,500,,515,517,,,,520,510,517,510,517.185</t>
  </si>
  <si>
    <t>2025-05-19 08:45:00,6000,,5950,,5700,,5900,,,,,5950,5850,5950,5920,5913.5</t>
  </si>
  <si>
    <t>2025-05-19 08:45:00,21325,,,20850,21325,,21375,,,,,21500,20850,21500,20850,21232</t>
  </si>
  <si>
    <t>2025-05-19 08:45:00,510065201.975882,-36322122.5764766,17249.029675306,24925,-5913.92553174604,2646.72,-471.100981346727,743.43,590.22</t>
  </si>
  <si>
    <t>2025-05-19 08:45:00,-241710097.70435,470736799.014755,3292.18333333332,972,8342.99349999997,3673.75,151.514332405422,660,517.185</t>
  </si>
  <si>
    <t>2025-05-19 08:45:00,32490051.0371114,38010724.9698387,882.866666666668,463,14494.511,4086.05,-4.61334151127853,118.64,5913.5</t>
  </si>
  <si>
    <t>2025-05-19 08:45:00,160715739.869873,-67698.0585459189,57.1838501112414,41,831.325903066499,480.16,0.0585552360436497,4.8,21232</t>
  </si>
  <si>
    <t>2025-05-19 08:46:00,600,,590,,580,,588.5,,,,,590,580,594,593,590.25</t>
  </si>
  <si>
    <t>2025-05-19 08:46:00,525,,520,,500,,515,,,517,,520,510,517,510,517.25</t>
  </si>
  <si>
    <t>2025-05-19 08:46:00,6000,,5950,,5700,,5900,,,,,5950,5850,5950,5920,5913.75</t>
  </si>
  <si>
    <t>2025-05-19 08:46:00,21325,,,20850,21325,,21375,,,,,21500,20850,21500,20850,21234.5</t>
  </si>
  <si>
    <t>2025-05-19 08:46:00,536952589.220142,148212232.500696,27233.2952731747,4172,-12558.2296507937,-14003.34,364.824121976269,-4789.97,590.25</t>
  </si>
  <si>
    <t>2025-05-19 08:46:00,-237795399.431279,496928774.995875,-2741.40317460316,1690,961.133738095283,5200.44,381.914140111228,969.39,517.25</t>
  </si>
  <si>
    <t>2025-05-19 08:46:00,32080767.612847,39230281.1927461,-1152.41214285715,-1093,-11447.5466261905,-12955.14,-21.3666647997935,-517.57,5913.75</t>
  </si>
  <si>
    <t>2025-05-19 08:46:00,160903315.508509,-53203.7207091121,19.9043363871855,32,1103.97976334934,1126.58,0.0161773259526917,7.39,21234.5</t>
  </si>
  <si>
    <t>2025-05-19 08:47:00,600,,590,,580,,588.5,,,,,590,580,594,593,590.33</t>
  </si>
  <si>
    <t>2025-05-19 08:47:00,525,,520,,500,,515,,,517,,520,510,517,510,517.24</t>
  </si>
  <si>
    <t>2025-05-19 08:47:00,6000,,5950,,5700,,5900,,,,,5950,5850,5900,5920,5914.5</t>
  </si>
  <si>
    <t>2025-05-19 08:47:00,21325,,,20850,21325,,21375,,,,,21500,20850,21500,20850,21234</t>
  </si>
  <si>
    <t>2025-05-19 08:47:00,582478662.752341,220091422.745052,-913.629417365704,-3647,8746.85608191809,7555.94,-542.745244309603,2655.83,590.33</t>
  </si>
  <si>
    <t>2025-05-19 08:47:00,-232193333.146605,486337188.65798,5767.90000000001,3582,8865.34548809528,3810.99,-304.475190087756,1025.85,517.24</t>
  </si>
  <si>
    <t>2025-05-19 08:47:00,32018140.4431059,39561213.3246215,2816.64444444445,2490,30831.3355,13522.97,-8.78642636901984,498.55,5914.5</t>
  </si>
  <si>
    <t>2025-05-19 08:47:00,160952919.235355,-51585.5216044203,29.9290916839029,42,1724.4356704441,1670.92,0.0251072967267967,12.48,21234</t>
  </si>
  <si>
    <t>2025-05-19 08:48:00,600,,591,,580,,588.5,,591,,,591,580,594,592,591.09</t>
  </si>
  <si>
    <t>2025-05-19 08:48:00,525,,520,,500,,515,,,,,520,510,517,510,518.16</t>
  </si>
  <si>
    <t>2025-05-19 08:48:00,6000,,5950,,5700,,5900,,,,,5950,5850,5940,5920,5922.25</t>
  </si>
  <si>
    <t>2025-05-19 08:48:00,21325,,,,21325,,21375,,,,,21500,20850,21300,20850,21272.75</t>
  </si>
  <si>
    <t>2025-05-19 08:48:00,709367332.085545,714913189.305337,-67271.8347308035,-47745,17808.0581561767,-14080.58,-421.307748116281,-4784.67,591.09</t>
  </si>
  <si>
    <t>2025-05-19 08:48:00,-161019094.447305,643702613.849738,-1740.18212170963,-1315,-4596.23394009037,-5592.48,-8.31458725919765,-1185.05,518.16</t>
  </si>
  <si>
    <t>2025-05-19 08:48:00,38326908.4215536,57311661.3175547,62.4334343434434,1173,-110048.208269264,-27101.58,10.6915924238039,-108.95,5922.25</t>
  </si>
  <si>
    <t>2025-05-19 08:48:00,159645591.872584,9242.93152058605,-82.4467866202426,-139,-3243.09526029355,-2541.81,-0.0853274498341524,-23.27,21272.75</t>
  </si>
  <si>
    <t>2025-05-19 08:49:00,600,,591,,580,,588.5,,591,,,591,580,594,592,591.019</t>
  </si>
  <si>
    <t>2025-05-19 08:49:00,525,,520,,500,,515,,,,,520,510,517,515,518.13</t>
  </si>
  <si>
    <t>2025-05-19 08:49:00,6000,,5950,,5700,,5900,5920,,,,5950,5850,5900,6010,5920.75</t>
  </si>
  <si>
    <t>2025-05-19 08:49:00,21325,,,,21325,,21375,,,,,21500,20850,21300,20850,21273.25</t>
  </si>
  <si>
    <t>2025-05-19 08:49:00,829912796.3307,1155935723.09272,-6270.6574091228,7316,-9412.3838363363,-22322.64,156.496017523853,-7175.72,591.019</t>
  </si>
  <si>
    <t>2025-05-19 08:49:00,-154716405.554479,650713665.024514,-3812.90555555558,-7839,-1056.94773015873,-13725.42,-345.633968724011,-3645.74,518.13</t>
  </si>
  <si>
    <t>2025-05-19 08:49:00,39589363.9839009,57868651.179673,-1052.9019047619,-1048,7212.61351428572,10769.17,-22.8922386250195,122.04,5920.75</t>
  </si>
  <si>
    <t>2025-05-19 08:49:00,160919236.169515,17430.6386298725,89.1628050020155,82,3807.73165040047,1674.2,-0.0391143050134711,11.85,21273.25</t>
  </si>
  <si>
    <t>2025-05-19 08:50:00,600,,591,,580,,588.5,,,,,591,580,594,592,591.15</t>
  </si>
  <si>
    <t>2025-05-19 08:50:00,525,,520,,500,,515,,,,,520,515,517,520,518.34</t>
  </si>
  <si>
    <t>2025-05-19 08:50:00,6000,,5950,,5700,,5900,,,,,5950,5850,5790,6010,5922.75</t>
  </si>
  <si>
    <t>2025-05-19 08:50:00,21325,,,,21325,,21375,,,,,21500,20850,21400,20850,21280</t>
  </si>
  <si>
    <t>2025-05-19 08:50:00,824522674.794524,1359384727.68815,-11561.0300359837,-22024,18991.9937412585,6422.75,-14.5394184804926,1896.25,591.15</t>
  </si>
  <si>
    <t>2025-05-19 08:50:00,-128860073.463145,709642749.598268,7318.64866522364,6049,10358.4598611111,8519.91,-128.632802577925,2332.21,518.34</t>
  </si>
  <si>
    <t>2025-05-19 08:50:00,40542652.2499058,63573934.7154336,2720.14085858586,8529,27627.9547636363,22825.29,-7.50457150195707,816.58,5922.75</t>
  </si>
  <si>
    <t>2025-05-19 08:50:00,161621893.319044,44393.4649167873,-0.0580333555333379,-37,1450.00972112055,1035.82,0.060596758869211,7.88,21280</t>
  </si>
  <si>
    <t>2025-05-19 08:51:00,600,,591,,580,,588.5,,,,,591,580,594,592,590.82</t>
  </si>
  <si>
    <t>2025-05-19 08:51:00,525,,520,,500,,515,,,,,520,510,517,520,518.07</t>
  </si>
  <si>
    <t>2025-05-19 08:51:00,6000,,5950,,5700,,5900,,,,,5950,5850,5790,6040,5919.75</t>
  </si>
  <si>
    <t>2025-05-19 08:51:00,21325,,,,21325,,21375,,,,,21500,20850,21300,20850,21266.25</t>
  </si>
  <si>
    <t>2025-05-19 08:51:00,699274013.95641,1190048054.7322,12372.1812351109,4973,24587.3061013986,4813.48,130.729134408499,1304.39,590.82</t>
  </si>
  <si>
    <t>2025-05-19 08:51:00,-157247539.609432,708999233.132443,9158.07333333338,3951,19504.9899714287,6555.3,-173.353600508798,1491.81,518.07</t>
  </si>
  <si>
    <t>2025-05-19 08:51:00,39372829.7426937,59099699.7540258,4988.16333333344,2379,583177.517366694,122461.87,-1.22354250396852,857.49,5919.75</t>
  </si>
  <si>
    <t>2025-05-19 08:51:00,160604978.297151,38401.4896056785,8.20271950271954,-31,1154.45537490288,-217.7,-0.0556667104898765,-3.32,21266.25</t>
  </si>
  <si>
    <t>2025-05-19 08:52:00,600,,591,,580,,588.5,,591,,,591,580,594,593,591.03</t>
  </si>
  <si>
    <t>2025-05-19 08:52:00,525,,520,,500,,515,,,,518,520,510,517,515,518.165</t>
  </si>
  <si>
    <t>2025-05-19 08:52:00,6000,,5950,,5700,,5900,,,,,5950,5850,5790,6040,5921.75</t>
  </si>
  <si>
    <t>2025-05-19 08:52:00,21325,,21400,,21325,,21375,,,,,21500,20850,21300,20850,21273.25</t>
  </si>
  <si>
    <t>2025-05-19 08:52:00,726910494.254386,1453410835.92779,-29416.6429347833,-23422,-8574.96155555569,-9346.24000000001,520.749625523357,-2981.59,591.03</t>
  </si>
  <si>
    <t>2025-05-19 08:52:00,-157009149.435043,657707185.297613,-5255.61017316015,-3684,-7222.94346536794,-2117.63,249.858463237364,-762.84,518.165</t>
  </si>
  <si>
    <t>2025-05-19 08:52:00,38820360.7749908,63204325.1344858,893.052142857142,378,-859.175978571421,-2915.8,0.75640202839364,-62.95,5921.75</t>
  </si>
  <si>
    <t>2025-05-19 08:52:00,161363962.571325,52396.2875614753,-10.3243471174364,-1,764.004257273264,484.69,0.0325537945922893,2.45,21273.25</t>
  </si>
  <si>
    <t>2025-05-19 08:53:00,600,,591,,580,,588.5,,,,,591,580,594,593,590.92</t>
  </si>
  <si>
    <t>2025-05-19 08:53:00,525,,520,,500,,515,,,,,520,515,517,520,517.93</t>
  </si>
  <si>
    <t>2025-05-19 08:53:00,6000,,5950,,5700,,5900,,,,,5950,5850,5790,6060,5920.75</t>
  </si>
  <si>
    <t>2025-05-19 08:53:00,21325,,21400,,21325,,21375,,,,,21500,20850,21300,20850,21264.5</t>
  </si>
  <si>
    <t>2025-05-19 08:53:00,666921337.438589,1400972600.23164,-8516.71625333577,3057,-13596.9543769841,-11775.93,-379.123801964173,-3698.47,590.92</t>
  </si>
  <si>
    <t>2025-05-19 08:53:00,-190077867.69874,580529982.594062,-2200.03214285717,-1529,-4701.54328571436,-1880.31,-46.3367777162112,-560.12,517.93</t>
  </si>
  <si>
    <t>2025-05-19 08:53:00,38449543.8086484,60396772.585325,-2724.74238095239,-1468,14015.2777095236,6936.43,3.47180440840913,-270.12,5920.75</t>
  </si>
  <si>
    <t>2025-05-19 08:53:00,161232002.903241,44446.4735832658,10.3614652667594,1,733.313422797791,278.68,-0.00249515658414885,1.06,21264.5</t>
  </si>
  <si>
    <t>2025-05-19 08:54:00,600,,591,,580,,588.5,,,,,591,580,594,592,591.07</t>
  </si>
  <si>
    <t>2025-05-19 08:54:00,525,,520,,500,,515,,,,,520,515,517,520,517.95</t>
  </si>
  <si>
    <t>2025-05-19 08:54:00,6000,,5950,,5700,,5900,,,,,5950,5850,5790,5970,5922</t>
  </si>
  <si>
    <t>2025-05-19 08:54:00,21325,,21400,,21325,,21375,,,,,21400,20850,21300,20850,21263.75</t>
  </si>
  <si>
    <t>2025-05-19 08:54:00,742107294.258675,1679133529.80916,-15359.51948052,-11152,-17940.9590714285,-5452.85,32.4429592747568,-1741.96,591.07</t>
  </si>
  <si>
    <t>2025-05-19 08:54:00,-193185661.998768,635692894.974275,-5239.47579365079,-2576,-8002.66876190475,-3726.18,-47.375874945884,-998.9,517.95</t>
  </si>
  <si>
    <t>2025-05-19 08:54:00,40045886.515729,63250643.6335265,-2354.22624100037,-1306,-26698.4425600606,-14541.78,-4.3399252413276,-463.68,5922</t>
  </si>
  <si>
    <t>2025-05-19 08:54:00,161579620.343555,45404.7240050737,-21.3095569660225,-34,-755.975216259317,-1304.98,-0.00320624892445103,-10.9,21263.75</t>
  </si>
  <si>
    <t>2025-05-19 08:55:00,600,,591,,580,,588.5,591,,,,591,580,594,592,591.255</t>
  </si>
  <si>
    <t>2025-05-19 08:55:00,525,,520,,500,,515,,,,,520,515,517,520,518.07</t>
  </si>
  <si>
    <t>2025-05-19 08:55:00,6000,,5950,,5700,,5900,,,,,5950,5790,5790,6010,5923.75</t>
  </si>
  <si>
    <t>2025-05-19 08:55:00,21325,,21400,,21325,,21375,,,,,21400,20850,21300,20850,21269</t>
  </si>
  <si>
    <t>2025-05-19 08:55:00,777370562.286662,1761369405.59041,-38135.5707266242,-20796,12503.5000714286,7732.26,-341.868553724799,2425.01,591.255</t>
  </si>
  <si>
    <t>2025-05-19 08:55:00,-173966092.516614,646618734.963267,178.053921568629,-716,171.313011204487,-1020.69,58.1234526026452,-309.09,518.07</t>
  </si>
  <si>
    <t>2025-05-19 08:55:00,41038420.3072899,69617981.760017,7529.80285714285,12592,398.688514285596,-4742.71,5.03139340692178,212.99,5923.75</t>
  </si>
  <si>
    <t>2025-05-19 08:55:00,160640144.431749,51585.7646793716,-17.5281690531691,-7,-637.730084942835,-582.56,-0.00588820210738829,-3.34,21269</t>
  </si>
  <si>
    <t>2025-05-19 08:56:00,600,,591,,580,,588.5,,,,,591,580,594,593,591.17</t>
  </si>
  <si>
    <t>2025-05-19 08:56:00,525,,520,,500,,515,518,,518,,520,515,517,520,517.959</t>
  </si>
  <si>
    <t>2025-05-19 08:56:00,6000,,5950,,5700,,5900,,5930,,,5950,5790,5790,6010,5923.25</t>
  </si>
  <si>
    <t>2025-05-19 08:56:00,21325,,21400,,21325,,21375,,,,,21400,20850,21300,20850,21264.75</t>
  </si>
  <si>
    <t>2025-05-19 08:56:00,795264621.877502,2042177866.49819,-15660.9553349877,-26885,19331.1466746032,13279.72,-212.771398773016,4588.98,591.17</t>
  </si>
  <si>
    <t>2025-05-19 08:56:00,-182730122.740418,683912730.298398,-2346.70388246811,-1889,26.4068785208993,1267.32,-327.359083599516,88.3,517.959</t>
  </si>
  <si>
    <t>2025-05-19 08:56:00,40937980.5333036,71710370.3693496,1386.77023809524,988,106252.589940477,34023.23,-12.2060218507778,305.38,5923.25</t>
  </si>
  <si>
    <t>2025-05-19 08:56:00,162252511.312581,62965.3931392726,-67.0312426900586,-35,2195.56933874269,-17.31,-0.0109015736474847,-4.43,21264.75</t>
  </si>
  <si>
    <t>2025-05-19 08:57:00,600,,592,,580,,588.5,,,,591,592,585,594,593,591.24</t>
  </si>
  <si>
    <t>2025-05-19 08:57:00,525,,520,,500,,515,,518,,,520,515,517,520,518</t>
  </si>
  <si>
    <t>2025-05-19 08:57:00,6000,,5950,,5700,,5900,5930,,,,5950,5790,5790,6010,5923.75</t>
  </si>
  <si>
    <t>2025-05-19 08:57:00,21325,,21400,,21325,,21375,,,,,21400,20850,21300,20850,21267.25</t>
  </si>
  <si>
    <t>2025-05-19 08:57:00,755048444.668128,2132812073.21253,-28519.1369363755,-21437,5944.26196969699,-2235.5,781.734282845211,-828.99,591.24</t>
  </si>
  <si>
    <t>2025-05-19 08:57:00,-187971875.338484,664029790.515872,326.612301587303,-743,-763.291214285713,-3091.05,-211.746024255634,-788.14,518</t>
  </si>
  <si>
    <t>2025-05-19 08:57:00,41846010.0115655,77847724.9302788,1310.76752425502,697,30539.3272031359,27650.97,11.7634486577353,481.54,5923.75</t>
  </si>
  <si>
    <t>2025-05-19 08:57:00,162185549.703505,77646.9604236513,30.9684955459917,24,1016.61380418311,505.08,0.0376624011461282,6.02,21267.25</t>
  </si>
  <si>
    <t>2025-05-19 08:58:00,600,,592,,580,,588.5,,,591,,592,585,594,593,591.29</t>
  </si>
  <si>
    <t>2025-05-19 08:58:00,525,,520,,500,,515,,,,,520,510,517,520,518.04</t>
  </si>
  <si>
    <t>2025-05-19 08:58:00,6000,,5950,,5700,,5900,,,,,5950,5790,5790,6010,5924</t>
  </si>
  <si>
    <t>2025-05-19 08:58:00,21325,,21400,,21325,,21375,,,,,21400,20850,21300,20850,21267.5</t>
  </si>
  <si>
    <t>2025-05-19 08:58:00,736398332.09341,2299869472.88394,-38282.3821205512,-25526,-4119.93280952382,-7605.78,-491.305956098118,-3202.08,591.29</t>
  </si>
  <si>
    <t>2025-05-19 08:58:00,-196378850.401806,743334017.460806,-816.852380952386,-666,-770.884702380962,-1059.66,132.080458332806,-354.8,518.04</t>
  </si>
  <si>
    <t>2025-05-19 08:58:00,41438937.4876289,79675558.8072976,-2320.42142857143,-2697,-16056.3502142857,-18366.96,-14.2097661355127,-763.04,5924</t>
  </si>
  <si>
    <t>2025-05-19 08:58:00,161359239.584181,74036.3657708116,-23.4325963192294,-19,-538.270085859255,-414.23,0.0206061885443432,-3.63,21267.5</t>
  </si>
  <si>
    <t>2025-05-19 09:00:00,600,,592,,580,,588.5,,,,,592,585,594,593,591.3</t>
  </si>
  <si>
    <t>2025-05-19 09:00:00,525,,520,,500,,515,,,518,,520,515,517,520,518.04</t>
  </si>
  <si>
    <t>2025-05-19 09:00:00,6000,,5950,,5700,,5900,5930,,,,5950,5850,5790,5970,5924.25</t>
  </si>
  <si>
    <t>2025-05-19 09:00:00,21325,,21400,,21325,,21375,,,,,21400,20850,21300,20850,21271.25</t>
  </si>
  <si>
    <t>2025-05-19 09:00:00,815036011.189485,2771131472.74248,-15187.0086745722,-22476,9850.27100000001,7525.05,297.327296538822,2542.02,591.3</t>
  </si>
  <si>
    <t>2025-05-19 09:00:00,-183945039.039541,798638659.736164,2371.0867335563,1409,4242.59330880713,3536.12,-39.1851563991117,956.67,518.04</t>
  </si>
  <si>
    <t>2025-05-19 09:00:00,41208830.6332761,78147925.0098418,576.111904761911,451,4249.41635714292,2617.65,1.34260345385814,133.99,5924.25</t>
  </si>
  <si>
    <t>2025-05-19 09:00:00,161314693.66696,77723.0634895167,2.18832146955213,1,194.819358348953,333.11,-0.0254607283806836,2.28,21271.25</t>
  </si>
  <si>
    <t>2025-05-19 09:01:00,600,,592,,580,,588.5,,,,591,592,585,594,592,591.1</t>
  </si>
  <si>
    <t>2025-05-19 09:01:00,525,,520,,500,,515,,,,,520,515,517,520,517.86</t>
  </si>
  <si>
    <t>2025-05-19 09:01:00,6000,,5950,,5700,,5900,,,,,5950,5850,5790,5970,5922.25</t>
  </si>
  <si>
    <t>2025-05-19 09:01:00,21325,,21400,,21325,,21375,,,,,21400,20850,21300,20850,21260.5</t>
  </si>
  <si>
    <t>2025-05-19 09:01:00,681091543.411172,2341376687.65974,-3981.63272727335,4261,-7581.03858946604,-14530.94,-4.19063837335226,-4806.25,591.1</t>
  </si>
  <si>
    <t>2025-05-19 09:01:00,-211431173.297027,649798257.215762,-2709.91031746033,-3855,-2088.28273809523,-2841.26,-62.1540254470384,-946.63,517.86</t>
  </si>
  <si>
    <t>2025-05-19 09:01:00,39496377.8459052,73099351.3688909,-1128.06666666666,-692,-13319.0373666667,-6008,6.90723362609069,-145.85,5922.25</t>
  </si>
  <si>
    <t>2025-05-19 09:01:00,162103308.278342,61636.4550249598,8.58641286817761,20,496.188588099483,514.36,-0.0164214318176575,3.9,21260.5</t>
  </si>
  <si>
    <t>2025-05-19 09:02:00,600,,592,,580,,588.5,592,,,,592,580,594,593,591.899</t>
  </si>
  <si>
    <t>2025-05-19 09:02:00,525,,520,,500,,515,,519,,,520,515,517,520,518.77</t>
  </si>
  <si>
    <t>2025-05-19 09:02:00,6000,,5950,,5700,,5900,,,,,5950,5850,5790,5920,5929.75</t>
  </si>
  <si>
    <t>2025-05-19 09:02:00,21325,,21400,,21325,,21375,,,,,21400,20850,21300,20850,21298</t>
  </si>
  <si>
    <t>2025-05-19 09:02:00,938485853.451684,3628475744.70771,-99303.0190735681,-37632,945.182238664859,-10591.78,144.280570285003,-2721.06,591.899</t>
  </si>
  <si>
    <t>2025-05-19 09:02:00,-116625747.918183,1018777623.65663,-4965.9603174603,-5531,-4049.00198412695,-6586.72,-105.156727317428,-1992.63,518.77</t>
  </si>
  <si>
    <t>2025-05-19 09:02:00,47884784.4332179,102236405.415114,-207.716904761898,-563,-22433.4792880951,-19536.35,21.9367845171475,-360.31,5929.75</t>
  </si>
  <si>
    <t>2025-05-19 09:02:00,162170720.544865,127921.323460472,-146.095208408722,-95,-3700.06833113465,-2357.55,-0.00153762220580423,-19.07,21298</t>
  </si>
  <si>
    <t>2025-05-19 09:03:00,600,,592,,580,,588.5,,,,,592,580,594,591,591.86</t>
  </si>
  <si>
    <t>2025-05-19 09:03:00,525,,520,,500,,516,,519,,,520,515,517,519,518.74</t>
  </si>
  <si>
    <t>2025-05-19 09:03:00,6000,,5950,,5700,,5900,,5930,,5930,5950,5850,5790,5920,5930</t>
  </si>
  <si>
    <t>2025-05-19 09:03:00,21325,,21400,,21325,,21375,,,,,21400,20850,21300,20850,21296.25</t>
  </si>
  <si>
    <t>2025-05-19 09:03:00,890501300.707944,3628242973.57612,-31696.8995470049,-59480,29512.020474026,9524.31,1053.81798664851,3056.94,591.86</t>
  </si>
  <si>
    <t>2025-05-19 09:03:00,-115916984.610471,1029246584.44131,9926.27142857142,10007,11781.4372857143,8699.43,-295.156796280173,2801.14,518.74</t>
  </si>
  <si>
    <t>2025-05-19 09:03:00,48925627.7514865,106669919.012807,3900.02068860877,1959,42989.5701535248,18332.05,11.1880089143371,258.94,5930</t>
  </si>
  <si>
    <t>2025-05-19 09:03:00,161312966.493702,140949.090580608,311.088660132139,159,6869.553235202,3197.79,0.0293608796513586,29.47,21296.25</t>
  </si>
  <si>
    <t>2025-05-19 09:04:00,600,,592,,580,,588.5,,592,,,592,580,594,591,591.92</t>
  </si>
  <si>
    <t>2025-05-19 09:04:00,525,,520,,500,,516,519,,,,520,515,517,519,518.81</t>
  </si>
  <si>
    <t>2025-05-19 09:04:00,6000,,5950,,5700,,5900,,,,,5950,5850,5790,5920,5930.5</t>
  </si>
  <si>
    <t>2025-05-19 09:04:00,21325,,21400,,21325,,21375,,,,,21400,20850,21300,20850,21297.5</t>
  </si>
  <si>
    <t>2025-05-19 09:04:00,927804052.949539,3924389503.96615,-23342.9383751054,-21356,5681.44688311692,-335.67,257.059594804479,415.83,591.92</t>
  </si>
  <si>
    <t>2025-05-19 09:04:00,-107386451.625996,1052864370.48553,-340.384126984125,599,1035.68455555556,1123.31,39.5288684421353,455.97,518.81</t>
  </si>
  <si>
    <t>2025-05-19 09:04:00,47892833.2581328,106197306.766062,-83.6885064935059,683,7316.72369632042,16006.65,4.03214289884327,225.29,5930.5</t>
  </si>
  <si>
    <t>2025-05-19 09:04:00,161583853.671759,133174.262485157,-13.3465350877193,8,-219.915107205513,110.45,-0.0400169119623959,0.58,21297.5</t>
  </si>
  <si>
    <t>2025-05-19 09:05:00,600,,592,,580,,588.5,,,,,592,580,594,591,591.87</t>
  </si>
  <si>
    <t>2025-05-19 09:05:00,525,,520,,500,,516,,,,,520,515,517,519,518.72</t>
  </si>
  <si>
    <t>2025-05-19 09:05:00,6000,,5950,,5700,,5910,5930,,,,5950,5850,5790,5920,5930</t>
  </si>
  <si>
    <t>2025-05-19 09:05:00,21325,,21400,,21325,,21375,,,,,21400,20850,21300,20850,21296.25</t>
  </si>
  <si>
    <t>2025-05-19 09:05:00,895577488.635598,4044411068.26231,-17698.865514627,-19387,31993.9217647907,9499.91,98.4292220286508,3132.36,591.87</t>
  </si>
  <si>
    <t>2025-05-19 09:05:00,-123509016.7947,996715193.576543,5236.30880230879,5138,8749.20977489176,8016.8,-110.245327212455,2208.47,518.72</t>
  </si>
  <si>
    <t>2025-05-19 09:05:00,46999924.1684507,105316018.840875,1518.18190476192,1594,18347.0472476193,15705.33,0.807882402570809,495.84,5930</t>
  </si>
  <si>
    <t>2025-05-19 09:05:00,162267219.098071,134598.910668197,9.75133333333336,24,528.998640000001,447.15,-0.00468447988679149,3.17,21296.25</t>
  </si>
  <si>
    <t>2025-05-19 09:06:00,600,,592,,580,,588.5,,,,,592,580,594,591,592.08</t>
  </si>
  <si>
    <t>2025-05-19 09:06:00,525,,520,,500,,516,,519,,,520,515,517,519,518.91</t>
  </si>
  <si>
    <t>2025-05-19 09:06:00,6000,,5950,,5700,,5900,5930,,,,5950,5850,5790,6060,5932.5</t>
  </si>
  <si>
    <t>2025-05-19 09:06:00,21325,,21400,,21325,,21375,,,,,21400,20850,21300,20850,21303.25</t>
  </si>
  <si>
    <t>2025-05-19 09:06:00,982726400.620588,4552009727.03023,-29669.4654377871,-18759,15235.1412499999,15872.86,717.215927121281,5360.49,592.08</t>
  </si>
  <si>
    <t>2025-05-19 09:06:00,-98348495.697318,1130664288.53184,5854.39523809525,3517,8562.57714285717,3326.35,1.68018649273001,1042.19,518.91</t>
  </si>
  <si>
    <t>2025-05-19 09:06:00,50232187.0020431,117756150.155368,2908.26412698413,2952,43798.4924539682,18997.18,-0.920499658698463,800.69,5932.5</t>
  </si>
  <si>
    <t>2025-05-19 09:06:00,163469029.671442,191976.739817742,-18.7720231833362,-27,372.511525529652,-633.8,0.0157337250076039,-2.4,21303.25</t>
  </si>
  <si>
    <t>2025-05-19 09:07:00,600,,592,,580,,588.5,,593,,,592,585,594,593,592.81</t>
  </si>
  <si>
    <t>2025-05-19 09:07:00,525,,520,,500,,516,,,,,520,515,517,519,519.91</t>
  </si>
  <si>
    <t>2025-05-19 09:07:00,6000,,5950,,5700,,5910,5930,,,,5950,5850,5790,6010,5939.75</t>
  </si>
  <si>
    <t>2025-05-19 09:07:00,21325,,21400,,21325,,21375,,,,,21400,20850,21300,20850,21345</t>
  </si>
  <si>
    <t>2025-05-19 09:07:00,1238584388.57584,5241566726.02247,-159752.885231944,-45560,27036.8796188074,-4635.91,-211.52267613264,439.1,592.81</t>
  </si>
  <si>
    <t>2025-05-19 09:07:00,-163253.262363919,1475714177.71641,1963.75119047619,-1167,1292.40204761903,-8881.35,288.283883430196,-1583.06,519.91</t>
  </si>
  <si>
    <t>2025-05-19 09:07:00,56756499.2124292,140440351.401229,-2929.82526500527,-4381,-149491.088511238,-41573.2,-26.5687685745971,-1058.92,5939.75</t>
  </si>
  <si>
    <t>2025-05-19 09:07:00,161257249.030142,260987.85681452,-146.260403881814,-145,-2483.8413000045,-2276.24,-0.00894677091445328,-15.38,21345</t>
  </si>
  <si>
    <t>2025-05-19 09:08:00,600,,592,,580,,588.5,,593,,,592,585,594,593,592.69</t>
  </si>
  <si>
    <t>2025-05-19 09:08:00,525,,520,,500,,516,,,,,520,515,517,519,519.8</t>
  </si>
  <si>
    <t>2025-05-19 09:08:00,6000,,5950,,5700,,5910,,5940,,,5950,5850,5790,6010,5938.25</t>
  </si>
  <si>
    <t>2025-05-19 09:08:00,21325,,21400,,21325,,21225,,,,,21400,20850,21300,20850,21340.5</t>
  </si>
  <si>
    <t>2025-05-19 09:08:00,1227313621.32635,5691719598.09853,-95212.6283355453,-31257,3072.0546998557,-10062.96,-489.077143448183,-2413.1,592.69</t>
  </si>
  <si>
    <t>2025-05-19 09:08:00,-16077322.6280551,1501360865.83059,-517.667390655319,1850,4946.63515987461,7139.27,206.9973040462,1966.86,519.8</t>
  </si>
  <si>
    <t>2025-05-19 09:08:00,55728446.4769791,141212152.143455,-1000.87666666667,-1862,5252.90586666681,-13529.79,-5.35541517832238,-558.14,5938.25</t>
  </si>
  <si>
    <t>2025-05-19 09:08:00,161236076.642379,256937.139783961,4.00959254498217,125,539.447928751375,-564.46,-0.0215727342328202,-4.22,21340.5</t>
  </si>
  <si>
    <t>2025-05-19 09:09:00,600,,592,,580,,588.5,,593,,,592,585,594,593,592.63</t>
  </si>
  <si>
    <t>2025-05-19 09:09:00,525,,520,,500,,516,,,,,520,515,517,519,519.97</t>
  </si>
  <si>
    <t>2025-05-19 09:09:00,6000,,5950,,5700,,5910,,,,,5950,5850,5790,6010,5937.75</t>
  </si>
  <si>
    <t>2025-05-19 09:09:00,21325,,21400,,21325,,21225,,,,,21400,20850,21300,20850,21347.5</t>
  </si>
  <si>
    <t>2025-05-19 09:09:00,1212684435.33857,5903760349.56304,-61722.868352221,-19375,-2170.94575396825,-8691.31,202.240642756371,-3314.41,592.63</t>
  </si>
  <si>
    <t>2025-05-19 09:09:00,4675665.3185013,1602857628.12917,-6401.53174603175,-7284,-4651.70920634921,-6985.44,-87.609464343154,-2746.81,519.97</t>
  </si>
  <si>
    <t>2025-05-19 09:09:00,56658640.8229329,146689133.681198,309.826666666667,721,17715.4016,12237.31,8.61144741443889,343.81,5937.75</t>
  </si>
  <si>
    <t>2025-05-19 09:09:00,160817162.87469,296312.94071776,76.6220213927053,41,5113.60544169236,2628.51,0.0517034594404877,18.73,21347.5</t>
  </si>
  <si>
    <t>2025-05-19 09:10:00,600,,592,,580,,588.5,,,,,592,585,594,593,592.64</t>
  </si>
  <si>
    <t>2025-05-19 09:10:00,525,,520,,500,,516,520,,,520,520,515,517,519,519.99</t>
  </si>
  <si>
    <t>2025-05-19 09:10:00,6000,,5950,,5700,,5910,,,,,5950,5850,5790,6010,5938.25</t>
  </si>
  <si>
    <t>2025-05-19 09:10:00,21325,,21400,,21325,,21375,,,,,21400,20850,21300,20850,21345.25</t>
  </si>
  <si>
    <t>2025-05-19 09:10:00,1152657955.37173,5671957140.12817,-19287.8810782241,-93,2785.92209884559,-436.230000000001,8.47336395249746,-281.39,592.64</t>
  </si>
  <si>
    <t>2025-05-19 09:10:00,1981392.59871653,1486167218.09414,2777.03333333333,-463,5316.6692142857,-266.51,260.623898382031,-27.8800000000001,519.99</t>
  </si>
  <si>
    <t>2025-05-19 09:10:00,56247891.6517632,145884893.577393,-261.646666666666,-334,2947.41913333335,5007.76,1.45727419637963,79.96,5938.25</t>
  </si>
  <si>
    <t>2025-05-19 09:10:00,160535840.004581,272244.066606301,-7.86742424242428,-9,591.844762626261,349.75,0.0278364675369442,1.98,21345.25</t>
  </si>
  <si>
    <t>2025-05-19 09:11:00,600,,592,,580,,588.5,,593,,,592,585,594,593,592.61</t>
  </si>
  <si>
    <t>2025-05-19 09:11:00,525,,520,,500,,516,,,,,520,515,517,519,519.91</t>
  </si>
  <si>
    <t>2025-05-19 09:11:00,6000,,5950,,5700,,5910,,5940,,,5950,5850,5790,6010,5937.25</t>
  </si>
  <si>
    <t>2025-05-19 09:11:00,21325,,21400,,21325,,21375,,,,,21400,20850,21300,20850,21346</t>
  </si>
  <si>
    <t>2025-05-19 09:11:00,1155339637.28947,5892593532.11003,-19780.9539512939,-7768,-20380.6817835498,-13014.4,-307.851052352976,-4005.17,592.61</t>
  </si>
  <si>
    <t>2025-05-19 09:11:00,-19447281.286807,1514886888.87878,-20014.9174603174,-9819,-26373.096190476,-11363.69,-41.9976410977771,-3314.32,519.91</t>
  </si>
  <si>
    <t>2025-05-19 09:11:00,54503837.2634682,143347960.279739,-3543.13333333333,-2508,-31368.0287999999,-26486.47,2.28367830645809,-878.65,5937.25</t>
  </si>
  <si>
    <t>2025-05-19 09:11:00,161210404.809057,280416.971404224,-29.2217049898571,-1,-502.187517036303,-422.8,-0.0373249743621508,-4.55,21346</t>
  </si>
  <si>
    <t>2025-05-19 09:12:00,600,,592,,580,,588.5,,,,,592,585,594,593,592.51</t>
  </si>
  <si>
    <t>2025-05-19 09:12:00,525,,520,,500,,516,,,,,520,515,517,519,519.71</t>
  </si>
  <si>
    <t>2025-05-19 09:12:00,6000,,5950,,5700,,5910,,,,,5950,5850,5790,6010,5936.5</t>
  </si>
  <si>
    <t>2025-05-19 09:12:00,21325,,21400,,21325,,21225,,,,,21400,20850,21300,20850,21336.5</t>
  </si>
  <si>
    <t>2025-05-19 09:12:00,1121080276.00209,5832541597.13335,-9381.81720430129,-493,2832.49106349206,2731.51,307.17642753954,765.87,592.51</t>
  </si>
  <si>
    <t>2025-05-19 09:12:00,-11588492.2911261,1512216065.09525,4945.20833333333,3128,10312.0541666667,6173.46,34.7195283065497,1591.05,519.71</t>
  </si>
  <si>
    <t>2025-05-19 09:12:00,54507364.460367,142741850.251069,576.449999999995,77,30426.3342999999,18428,2.20198614258059,321.71,5936.5</t>
  </si>
  <si>
    <t>2025-05-19 09:12:00,162311398.323987,271477.037561936,27.0896480331263,39,1570.43741718427,992.94,0.0170458947549795,8.11,21336.5</t>
  </si>
  <si>
    <t>2025-05-19 09:13:00,600,,592,,580,,588.5,,,,,592,588,594,593,592.28</t>
  </si>
  <si>
    <t>2025-05-19 09:13:00,525,,520,,500,,516,,,,519,520,515,517,519,519.45</t>
  </si>
  <si>
    <t>2025-05-19 09:13:00,6000,,5950,,5700,,5910,,,,,5950,5850,5790,6010,5933.75</t>
  </si>
  <si>
    <t>2025-05-19 09:13:00,21325,,21400,,21325,,21375,,,,,21400,20850,21300,20850,21326</t>
  </si>
  <si>
    <t>2025-05-19 09:13:00,1015174270.46628,5659481273.3219,2168.0964912276,1743,-2309.08,-7255.75,-43.8246634109959,-2711.41,592.28</t>
  </si>
  <si>
    <t>2025-05-19 09:13:00,-58840183.4141914,1418789910.83897,-3308.14444444444,-3375,-4089.1656031746,-5414.22,-228.471337435457,-1649.37,519.45</t>
  </si>
  <si>
    <t>2025-05-19 09:13:00,51943584.8339872,135041114.036113,-815.946666666665,-1126,-3811.86763333332,-9447.62,2.79526417739627,-332.37,5933.75</t>
  </si>
  <si>
    <t>2025-05-19 09:13:00,162019292.590974,213541.67109834,-34.4539552650078,9,-68.5265970177971,340.26,-0.0503652994088864,3.27,21326</t>
  </si>
  <si>
    <t>2025-05-19 09:14:00,600,,592,,580,,588.5,,,592,,592,588,594,593,592.39</t>
  </si>
  <si>
    <t>2025-05-19 09:14:00,525,,520,,500,,516,,,,520,520,515,517,519,519.53</t>
  </si>
  <si>
    <t>2025-05-19 09:14:00,6000,,5950,,5700,,5910,,,,,5950,5850,5790,6010,5935.25</t>
  </si>
  <si>
    <t>2025-05-19 09:14:00,21325,,21400,,21325,,21375,,,,,21400,20850,21125,20850,21329.75</t>
  </si>
  <si>
    <t>2025-05-19 09:14:00,1062301166.44904,5847142287.44994,-9213.63241719511,-12015,-7629.40313333334,-3333.86,14.9674692972655,-729.26,592.39</t>
  </si>
  <si>
    <t>2025-05-19 09:14:00,-51801403.3778502,1443323375.61223,-5240.24999999999,-3395,-8731.27999999999,-6252.27,191.831618835107,-1637,519.53</t>
  </si>
  <si>
    <t>2025-05-19 09:14:00,51516197.0009842,135711260.359568,-1567.29,-2143,-12192.7299,-14237.36,-4.10714582634014,-534.45,5935.25</t>
  </si>
  <si>
    <t>2025-05-19 09:14:00,161839925.834768,194489.573764661,-49.8399020737327,44,-390.708947523041,820.48,-0.0634466051990701,6.62,21329.75</t>
  </si>
  <si>
    <t>2025-05-19 09:15:00,600,,592,,580,,588.5,593,,,,592,588,594,593,592.67</t>
  </si>
  <si>
    <t>2025-05-19 09:15:00,525,,520,,500,,516,,,,,520,515,517,519,519.83</t>
  </si>
  <si>
    <t>2025-05-19 09:15:00,6000,,5950,,5700,,5910,,5940,,,5950,5850,5790,6010,5938.25</t>
  </si>
  <si>
    <t>2025-05-19 09:15:00,21325,,21400,,21325,,21375,,,,,21400,20850,21125,20850,21342.5</t>
  </si>
  <si>
    <t>2025-05-19 09:15:00,1137859835.75057,6344367793.80982,-38969.1973684221,-16978,9410.27304761903,8488.86,542.122230885363,3125.15,592.67</t>
  </si>
  <si>
    <t>2025-05-19 09:15:00,-17008561.3973713,1611743566.55949,-1921.14666666667,-1459,-1531.32045714286,-822.84,179.463488490483,-250.7,519.83</t>
  </si>
  <si>
    <t>2025-05-19 09:15:00,55209511.7409055,150523488.500828,-1817.37673758865,-1633,-6520.4558751773,-13176.56,-11.7920076500029,-543.7,5938.25</t>
  </si>
  <si>
    <t>2025-05-19 09:15:00,161832131.788226,208575.401579415,-83.3159220354809,-22,-892.632768837536,-673.71,0.00866953790592797,-5.57,21342.5</t>
  </si>
  <si>
    <t>2025-05-19 09:16:00,600,,592,,580,,588.5,,593,,,592,588,594,593,592.9</t>
  </si>
  <si>
    <t>2025-05-19 09:16:00,525,,520,,500,,516,,520,,520,520,515,517,519,520.18</t>
  </si>
  <si>
    <t>2025-05-19 09:16:00,6000,,5950,,5700,,5910,,,,,5950,5850,5790,5920,5940.25</t>
  </si>
  <si>
    <t>2025-05-19 09:16:00,21325,,21400,,21325,,21225,,,,,21400,20850,21125,20850,21356</t>
  </si>
  <si>
    <t>2025-05-19 09:16:00,1198956719.32612,6399381308.28471,-73483.2501705143,-30758,-1359.91557142847,-12053.41,-508.098212712197,-4449.93,592.9</t>
  </si>
  <si>
    <t>2025-05-19 09:16:00,24316940.0498953,1638628035.00749,-4906.09256854257,-3897,-5997.73556277057,-5531.51,60.0553517328829,-1455.3,520.18</t>
  </si>
  <si>
    <t>2025-05-19 09:16:00,57054834.8715149,159977917.391803,-1244.44891344383,-1062,-4373.91613827942,-5605.28,2.96332077603967,-241.6,5940.25</t>
  </si>
  <si>
    <t>2025-05-19 09:16:00,160401457.728392,208021.814302607,-121.638566973865,-69,-2151.04152554019,-469.34,0.0224331541653983,-5.58,21356</t>
  </si>
  <si>
    <t>2025-05-19 09:17:00,600,,594,,580,,588.5,,593,,,592,588,594,593,593.153</t>
  </si>
  <si>
    <t>2025-05-19 09:17:00,525,,520,,500,,516,,520,520,,520,515,517,519,520.41</t>
  </si>
  <si>
    <t>2025-05-19 09:17:00,6000,,5950,,5700,,5910,,5940,,,5950,5850,5790,5920,5943.25</t>
  </si>
  <si>
    <t>2025-05-19 09:17:00,21325,,21400,,21325,,21225,,,,,21400,20850,21125,20850,21365.75</t>
  </si>
  <si>
    <t>2025-05-19 09:17:00,1319336380.65497,7224663145.27983,-116833.350655941,-37101,-15509.5577619047,-26368.82,-1074.73314065411,-9952.32,593.153</t>
  </si>
  <si>
    <t>2025-05-19 09:17:00,47714281.4243239,1828440202.0357,-5229.22968998411,-6354,-6754.25837207588,-9799.19,-196.272387201923,-2971.53,520.41</t>
  </si>
  <si>
    <t>2025-05-19 09:17:00,61028816.7013557,177045323.459974,27.6849999999994,278,-11792.4745500001,-15818.68,23.6570871947162,-337.64,5943.25</t>
  </si>
  <si>
    <t>2025-05-19 09:17:00,159987418.388568,244147.980157725,-3.2840715424926,-19,-224.837037069947,-879.23,-0.0145329488709632,-6.83,21365.75</t>
  </si>
  <si>
    <t>2025-05-19 09:18:00,600,,594,,580,,588.5,,,,,592,588,594,593,593.125</t>
  </si>
  <si>
    <t>2025-05-19 09:18:00,525,,520,,500,,516,,,,520,520,515,517,519,520.36</t>
  </si>
  <si>
    <t>2025-05-19 09:18:00,6000,,5950,,5700,,5910,,5950,,,5950,5850,5790,5920,5942.5</t>
  </si>
  <si>
    <t>2025-05-19 09:18:00,21325,,21400,,21325,,21375,,,,,21400,20850,21125,20850,21363.5</t>
  </si>
  <si>
    <t>2025-05-19 09:18:00,1308497411.66093,7318972573.1626,-49721.5482771209,-20588,893.232000000049,2630.64,265.507558576766,1527.94,593.125</t>
  </si>
  <si>
    <t>2025-05-19 09:18:00,43443746.4027102,1830408196.33212,-2575.73908793909,-4751,-670.214486551737,-4305.06,74.9695690577843,-1572.29,520.36</t>
  </si>
  <si>
    <t>2025-05-19 09:18:00,59817502.2951939,174704338.470226,-711.898333333336,-612,-3910.28681666669,-7739.58,0.403215228366271,-293.7,5942.5</t>
  </si>
  <si>
    <t>2025-05-19 09:18:00,160716722.093935,231596.037586913,-8.96012193362194,13,1272.02748049783,789.83,0.00145538061242074,5.91,21363.5</t>
  </si>
  <si>
    <t>2025-05-19 09:20:00,600,,594,,580,,588.5,,593,,,594,588,594,593,593.025</t>
  </si>
  <si>
    <t>2025-05-19 09:20:00,525,,520,,500,,516,,520,,,520,515,517,519,520.11</t>
  </si>
  <si>
    <t>2025-05-19 09:20:00,6000,,5950,,5700,,5910,,,,,5950,5850,5790,5920,5941.75</t>
  </si>
  <si>
    <t>2025-05-19 09:20:00,21325,,21400,,21325,,21375,,,,,21400,20850,21125,20850,21356.5</t>
  </si>
  <si>
    <t>2025-05-19 09:20:00,1310082368.78381,7669619546.10826,-26844.162664105,-16135,-1203.57538095241,-1110.95,-342.044066392367,-700.19,593.025</t>
  </si>
  <si>
    <t>2025-05-19 09:20:00,17863886.5711018,1817311572.38573,-2040.63068783068,-4882,-2106.81610052909,-6538.25,-108.839420849491,-1937.5,520.11</t>
  </si>
  <si>
    <t>2025-05-19 09:20:00,59526765.61358,174965992.101514,-1765.96,-1247,-37383.5236,-22736.15,2.20195611420418,-585.64,5941.75</t>
  </si>
  <si>
    <t>2025-05-19 09:20:00,160932124.920591,218425.1302391,8.68250000000002,21,635.796250000001,514.03,0.00138658114842791,4.64,21356.5</t>
  </si>
  <si>
    <t>2025-05-19 09:21:00,600,,594,,580,,588.5,,,,,594,588,594,593,592.96</t>
  </si>
  <si>
    <t>2025-05-19 09:21:00,525,,520,,500,,516,,,,,520,515,517,519,520.11</t>
  </si>
  <si>
    <t>2025-05-19 09:21:00,6000,,5950,,5700,,5910,,,,,5950,5850,5790,5920,5940.75</t>
  </si>
  <si>
    <t>2025-05-19 09:21:00,21325,,21400,,21325,,21375,,,,,21400,20850,21300,20850,21353.75</t>
  </si>
  <si>
    <t>2025-05-19 09:21:00,1259565757.81644,7672704161.46304,-15569.0058988767,-11559,1218.72699346406,88.1400000000002,228.184171538527,36.3200000000001,592.96</t>
  </si>
  <si>
    <t>2025-05-19 09:21:00,21895269.361148,1788216837.1821,499.671494252874,836,1917.3866407225,2509.93,98.0463135693857,697.72,520.11</t>
  </si>
  <si>
    <t>2025-05-19 09:21:00,58856646.8162662,176219175.123739,349.708333333333,885,17323.0911500001,13182.76,-9.02162642486073,248.29,5940.75</t>
  </si>
  <si>
    <t>2025-05-19 09:21:00,160862530.662329,190140.180373446,-10.4151374419231,30,149.418312828045,715.44,-0.0332119544380509,6.31,21353.75</t>
  </si>
  <si>
    <t>2025-05-19 09:22:00,600,,594,,580,,588.5,,,,,594,588,594,593,593</t>
  </si>
  <si>
    <t>2025-05-19 09:22:00,525,,520,,500,,516,,,,,520,515,517,519,520.12</t>
  </si>
  <si>
    <t>2025-05-19 09:22:00,6000,,5950,,5700,,5910,,,,,5950,5850,5790,5920,5941.5</t>
  </si>
  <si>
    <t>2025-05-19 09:22:00,21325,,21400,,21325,,21375,,,,,21400,20850,21300,20850,21356.75</t>
  </si>
  <si>
    <t>2025-05-19 09:22:00,1307497032.1925,7996929795.16842,-18631.6964261989,-12061,-5946.01196092796,-3645.52,-338.931958930822,-1334.8,593</t>
  </si>
  <si>
    <t>2025-05-19 09:22:00,13410105.7493434,1856057227.80471,-2377.40353925354,-1606,-1548.34573359073,-1732.13,-54.539680411123,-619.81,520.12</t>
  </si>
  <si>
    <t>2025-05-19 09:22:00,58490975.3910011,178722383.964784,-1481.89333333334,-1189,-10993.9829333334,-10156.52,-4.63516909617182,-433.07,5941.5</t>
  </si>
  <si>
    <t>2025-05-19 09:22:00,161932833.412345,193649.441540554,-16.556398013751,-6,-311.680197860963,-230.52,0.00337732655155437,-2.36,21356.75</t>
  </si>
  <si>
    <t>2025-05-19 09:23:00,600,,594,,580,,588.5,593,,,,594,588,594,593,592.865</t>
  </si>
  <si>
    <t>2025-05-19 09:23:00,525,,520,,500,,516,,,,,520,515,517,519,520.065</t>
  </si>
  <si>
    <t>2025-05-19 09:23:00,6000,,5950,,5700,,5910,,,,,5950,5850,5790,5920,5940.25</t>
  </si>
  <si>
    <t>2025-05-19 09:23:00,21325,,21400,,21325,,21375,,,,,21400,20850,21125,20850,21351.75</t>
  </si>
  <si>
    <t>2025-05-19 09:23:00,1225138999.66353,7663184466.31477,-23902.3798153652,-17882,-19976.0292420635,-6104.38,110.838546561972,-2097.01,592.865</t>
  </si>
  <si>
    <t>2025-05-19 09:23:00,10190691.4652968,1850579997.14391,-10783.7238095238,-6073,-16472.0701904762,-9908.99,-96.4427356696927,-2907.79,520.065</t>
  </si>
  <si>
    <t>2025-05-19 09:23:00,56410243.1115705,170535143.282375,-3470.67090909092,-1829,-39012.6079818187,-11579.24,-3.8427201346839,-418.31,5940.25</t>
  </si>
  <si>
    <t>2025-05-19 09:23:00,160583218.089029,172347.709414405,-50.1512012497306,-19,-2306.0428093622,-1469.37,0.0109227360585643,-11.22,21351.75</t>
  </si>
  <si>
    <t>2025-05-19 09:24:00,600,,594,,580,,588.5,,,,,594,588,594,593,592.69</t>
  </si>
  <si>
    <t>2025-05-19 09:24:00,525,,520,,500,,517,,,,,520,515,517,519,519.92</t>
  </si>
  <si>
    <t>2025-05-19 09:24:00,6000,,5950,,5700,,5910,,,,,5950,5850,5790,5920,5938.25</t>
  </si>
  <si>
    <t>2025-05-19 09:24:00,21325,,21400,,21325,,21375,,,,,21400,20850,21125,20850,21346.25</t>
  </si>
  <si>
    <t>2025-05-19 09:24:00,1121721775.90869,7066435018.38751,-9681.77048816568,-11909,-12135.1997142857,-8820.26,189.63101994387,-2876.88,592.69</t>
  </si>
  <si>
    <t>2025-05-19 09:24:00,-8563475.53116313,1617879295.60603,-5094.05952380952,-6309,-5434.75285714286,-6259.41,4.82550062831134,-2034.55,519.92</t>
  </si>
  <si>
    <t>2025-05-19 09:24:00,54013765.7780666,158087541.644712,-1121.15333333334,-847,-12698.9024166667,-8894.27,-0.370478810320299,-327.04,5938.25</t>
  </si>
  <si>
    <t>2025-05-19 09:24:00,160346954.004341,143016.566615309,-0.713888888888893,4,25.5681805555553,111,0.0018921222895117,0.98,21346.25</t>
  </si>
  <si>
    <t>2025-05-19 09:25:00,600,,594,,580,,588.5,,,,,594,588,594,593,592.48</t>
  </si>
  <si>
    <t>2025-05-19 09:25:00,525,,520,,500,,517,,520,,,520,515,517,519,519.655</t>
  </si>
  <si>
    <t>2025-05-19 09:25:00,6000,,5950,,5700,,5910,,,,,5950,5850,5790,5920,5936.25</t>
  </si>
  <si>
    <t>2025-05-19 09:25:00,21325,,21400,,21325,,21375,,,,,21400,20850,21125,20850,21334.75</t>
  </si>
  <si>
    <t>2025-05-19 09:25:00,1037276361.16252,6808890848.51519,4372.67391304292,-3915,1428.03270238095,1065.37,-432.546127387806,-20.6299999999998,592.48</t>
  </si>
  <si>
    <t>2025-05-19 09:25:00,-28288728.7432215,1493097545.33144,2473.49007936508,938,5219.35150793651,3101.35,-40.440340122131,823.9,519.655</t>
  </si>
  <si>
    <t>2025-05-19 09:25:00,51557236.5699781,155177602.73686,852.161519607848,235,7908.78057892164,1674.11,0.289259865046838,27.35,5936.25</t>
  </si>
  <si>
    <t>2025-05-19 09:25:00,161930878.166273,127537.24146412,12.8780423280423,12,581.447906084655,430.39,-0.00296748059156077,3.41,21334.75</t>
  </si>
  <si>
    <t>2025-05-19 09:26:00,600,,594,,580,,589.5,,,592,,594,588,594,593,592.11</t>
  </si>
  <si>
    <t>2025-05-19 09:26:00,525,,520,,500,,517,,,,,520,515,517,519,519.365</t>
  </si>
  <si>
    <t>2025-05-19 09:26:00,6000,,5950,,5700,,5920,,,,,5950,5850,5790,6010,5933.5</t>
  </si>
  <si>
    <t>2025-05-19 09:26:00,21325,,21400,,21325,,21375,,,,,21400,20850,21125,20850,21316.5</t>
  </si>
  <si>
    <t>2025-05-19 09:26:00,833366857.388921,6147927963.13689,32834.7574404758,28289,-10744.1232962963,-5122.68,-232.279073329448,-2925.98,592.11</t>
  </si>
  <si>
    <t>2025-05-19 09:26:00,-73806464.3330296,1371863188.69218,761.537984148217,4696,-5021.99408791058,4979.76,38.9300576513764,1554,519.365</t>
  </si>
  <si>
    <t>2025-05-19 09:26:00,49397209.5758205,136138479.701145,801.383188405799,587,26754.8414956522,18148.64,-6.04366167370104,450.69,5933.5</t>
  </si>
  <si>
    <t>2025-05-19 09:26:00,162604579.073514,66219.3109199213,5.20114468864466,23,1143.37538186813,582.83,-0.0101951792652733,5.19,21316.5</t>
  </si>
  <si>
    <t>2025-05-19 09:27:00,600,,594,,580,,589.5,,,,592,594,588,594,593,591.92</t>
  </si>
  <si>
    <t>2025-05-19 09:27:00,525,,520,,500,,517,,,,519,520,515,517,519,519.02</t>
  </si>
  <si>
    <t>2025-05-19 09:27:00,6000,,5950,,5700,,5920,,,,,5950,5850,5790,6010,5930.5</t>
  </si>
  <si>
    <t>2025-05-19 09:27:00,21325,,21400,,21325,,21375,,,,,21400,20850,21125,20850,21309.25</t>
  </si>
  <si>
    <t>2025-05-19 09:27:00,864945701.274791,6136029846.58221,54260.727272727,36003,-19438.103404762,-26568.41,443.172560444725,-9310.2,591.92</t>
  </si>
  <si>
    <t>2025-05-19 09:27:00,-98077372.6299567,1161334541.90459,-5808.02459112677,-5348,-6744.77434892022,-6607.86,-208.637078420131,-2097.46,519.02</t>
  </si>
  <si>
    <t>2025-05-19 09:27:00,48078300.3502852,128969069.160402,200.176666666674,1017,1408.94306666675,5761.51,4.25746337007722,191.94,5930.5</t>
  </si>
  <si>
    <t>2025-05-19 09:27:00,161972740.431557,54145.2379120235,4.7020879120879,-13,253.164656043956,-371.2,-0.0350709436820758,-4.14,21309.25</t>
  </si>
  <si>
    <t>2025-05-19 09:28:00,600,,593,,580,,589.5,,,,,594,588,594,593,591.73</t>
  </si>
  <si>
    <t>2025-05-19 09:28:00,525,,520,,500,,517,,,,,520,515,517,519,518.739</t>
  </si>
  <si>
    <t>2025-05-19 09:28:00,6000,,5950,,5700,,5920,,,,,5950,5850,5790,6010,5928.5</t>
  </si>
  <si>
    <t>2025-05-19 09:28:00,21325,,21400,,21325,,21375,,,,,21400,20850,21125,20850,21296.5</t>
  </si>
  <si>
    <t>2025-05-19 09:28:00,775259426.964184,5396526254.97608,-10363.8849431816,-9890,-7465.90004761903,4501.2,-1172.95798707943,1301.09,591.73</t>
  </si>
  <si>
    <t>2025-05-19 09:28:00,-143367559.384038,1022360964.17459,-6722.97579365078,-3054,-12740.5555238095,-4894.37,-611.278705628239,-1150.51,518.739</t>
  </si>
  <si>
    <t>2025-05-19 09:28:00,45265338.4744673,108737226.486198,-2413.80476190476,-3320,-28102.3631523809,-22544.65,-8.10570673168511,-852.88,5928.5</t>
  </si>
  <si>
    <t>2025-05-19 09:28:00,161018773.892559,17402.1694305539,-50.6175330192047,-49,-61.3502500678235,-584.87,-0.0507173391803298,-6.59,21296.5</t>
  </si>
  <si>
    <t>2025-05-19 09:29:00,600,,594,,580,,589.5,,,,,594,588,594,593,592.28</t>
  </si>
  <si>
    <t>2025-05-19 09:29:00,525,,520,,500,,518,,,,,520,515,517,519,519.19</t>
  </si>
  <si>
    <t>2025-05-19 09:29:00,6000,,5950,,5700,,5920,,,,,5950,5850,5790,6010,5934</t>
  </si>
  <si>
    <t>2025-05-19 09:29:00,21325,,21400,,21325,,21375,,,,,21400,20850,21125,20850,21316.25</t>
  </si>
  <si>
    <t>2025-05-19 09:29:00,851858956.004508,5920558411.67091,-55538.0342429101,-22625,-9002.75456746032,-7448.69,-144.797620334498,-2649.54,592.28</t>
  </si>
  <si>
    <t>2025-05-19 09:29:00,-115870690.710795,1113493923.83277,-4864.49960558934,-1978,-8326.85373196173,-3288.04,-134.703568816243,-758.3,519.19</t>
  </si>
  <si>
    <t>2025-05-19 09:29:00,49076658.8782012,135624101.456416,-2483.46119047621,-23,-416810.029464289,-62382.36,4.27503367646233,-376.09,5934</t>
  </si>
  <si>
    <t>2025-05-19 09:29:00,160399957.117994,74125.1694966546,-31.1628868517104,-19,-673.927031563534,-442.02,0.00664360679491819,-3.38,21316.25</t>
  </si>
  <si>
    <t>2025-05-19 09:30:00,600,,593,,580,,589.5,,592,,,594,588,594,593,592.14</t>
  </si>
  <si>
    <t>2025-05-19 09:30:00,525,,520,,500,,518,,,,,520,515,517,519,519.05</t>
  </si>
  <si>
    <t>2025-05-19 09:30:00,6000,,5950,,5700,,5920,,,,,5950,5850,5790,5920,5932.75</t>
  </si>
  <si>
    <t>2025-05-19 09:30:00,21325,,21400,,21325,,21375,,,,,21400,20850,21125,20850,21309.75</t>
  </si>
  <si>
    <t>2025-05-19 09:30:00,876963683.152911,6469986680.15298,1586.94640690547,5229,-3931.1505565268,-3475.36,-255.138915152267,-1275.04,592.14</t>
  </si>
  <si>
    <t>2025-05-19 09:30:00,-106624609.772748,1190409586.42638,2304.99865483395,4060,2154.66574355395,5295.25,11.3645422283521,1842.51,519.05</t>
  </si>
  <si>
    <t>2025-05-19 09:30:00,48675034.5849975,137528229.203868,-77.1333333333316,-302,499.939666666688,-4743.45,6.07515511666117,-136.66,5932.75</t>
  </si>
  <si>
    <t>2025-05-19 09:30:00,162342900.740686,65090.1960070486,3.40440065610345,0,190.595346006419,-112.54,0.00204839426821516,-0.12,21309.75</t>
  </si>
  <si>
    <t>2025-05-19 09:31:00,600,,593,,580,,589.5,592,,,,594,588,594,593,591.99</t>
  </si>
  <si>
    <t>2025-05-19 09:31:00,525,,520,,500,,518,,,,,520,515,517,519,518.82</t>
  </si>
  <si>
    <t>2025-05-19 09:31:00,6000,,5950,,5700,,5920,,,,,5950,5850,5790,5920,5931.25</t>
  </si>
  <si>
    <t>2025-05-19 09:31:00,21325,,21400,,21325,,21375,,,,,21400,20850,21125,20850,21300.75</t>
  </si>
  <si>
    <t>2025-05-19 09:31:00,851785578.164231,6235947366.03673,6705.43469495079,15111,5975.28800000001,5701.54,-149.086786362098,2216.9,591.99</t>
  </si>
  <si>
    <t>2025-05-19 09:31:00,-128179229.897774,947809880.015055,-3314.35550887023,-3334,-4267.37504855278,-3954.96,-55.4727861444493,-1284.61,518.82</t>
  </si>
  <si>
    <t>2025-05-19 09:31:00,47428595.6413422,129742197.261364,-418.824356636271,-811,-17.2615702127644,-1630.53,0.99234978065871,-100.38,5931.25</t>
  </si>
  <si>
    <t>2025-05-19 09:31:00,161534913.298421,29379.1884979343,29.4780522384392,10,807.397037807753,592.23,-0.00831611129054962,5.24,21300.75</t>
  </si>
  <si>
    <t>2025-05-19 09:32:00,600,,593,,580,,589.5,,,,,594,588,594,593,592</t>
  </si>
  <si>
    <t>2025-05-19 09:32:00,525,,520,,500,,518,,,,,520,515,517,519,518.92</t>
  </si>
  <si>
    <t>2025-05-19 09:32:00,6000,,5950,,5700,,5920,,,,,5950,5850,5790,5920,5931.25</t>
  </si>
  <si>
    <t>2025-05-19 09:32:00,21325,,21400,,21325,,21375,,,,,21400,20850,21125,20850,21304.75</t>
  </si>
  <si>
    <t>2025-05-19 09:32:00,834560048.163889,6338874784.16984,1108.58108108109,639,1450.87156277056,1528.8,152.596285725211,353.7,592</t>
  </si>
  <si>
    <t>2025-05-19 09:32:00,-122692203.212267,1058494853.88656,-245.423520923526,1190,-837.246298701306,1290.43,22.4976894586209,460.7,518.92</t>
  </si>
  <si>
    <t>2025-05-19 09:32:00,47343230.6285161,132833994.956931,-834.748333333333,-1195,-6693.78628333333,-5459.11,-2.43358535685732,-257.23,5931.25</t>
  </si>
  <si>
    <t>2025-05-19 09:32:00,162365681.032296,54771.484766719,-6.6111111111111,-4,-440.949999999999,-95.38,0.0116087350957947,-0.41,21304.75</t>
  </si>
  <si>
    <t>2025-05-19 09:33:00,600,,593,,580,,589.5,,,,,594,588,594,593,592.23</t>
  </si>
  <si>
    <t>2025-05-19 09:33:00,525,,520,,500,,518,,,,,520,515,517,519,519.07</t>
  </si>
  <si>
    <t>2025-05-19 09:33:00,6000,,5950,,5700,,5920,,,,,5950,5850,5790,5920,5933.5</t>
  </si>
  <si>
    <t>2025-05-19 09:33:00,21325,,21400,,21325,,21375,,,,,21400,20850,21125,20850,21310.5</t>
  </si>
  <si>
    <t>2025-05-19 09:33:00,914702824.161572,6878486669.59243,-8503.56065573784,-11000,-1064.5574761905,-2449.84,-143.755533042791,-748.31,592.23</t>
  </si>
  <si>
    <t>2025-05-19 09:33:00,-113920424.783242,1177639670.23212,-469.886834733894,-711,-1112.49251120448,-2267.68,-19.9368782859722,-598.67,519.07</t>
  </si>
  <si>
    <t>2025-05-19 09:33:00,49414697.741048,142091790.960468,429.350000000001,2333,30616.6706000001,29394.62,1.7886841494464,779.87,5933.5</t>
  </si>
  <si>
    <t>2025-05-19 09:33:00,162477454.295183,113951.820119521,234.86565934066,27,4846.6478956044,745.53,0.1154408729707,7.62,21310.5</t>
  </si>
  <si>
    <t>2025-05-19 09:34:00,600,,594,,580,,589.5,,,,,594,588,594,593,592.49</t>
  </si>
  <si>
    <t>2025-05-19 09:34:00,525,,520,,500,,518,,,,519,520,515,517,519,519.28</t>
  </si>
  <si>
    <t>2025-05-19 09:34:00,6000,,5950,,5700,,5920,5940,,,,5950,5850,5790,6010,5936.25</t>
  </si>
  <si>
    <t>2025-05-19 09:34:00,21325,,21400,,21325,,21375,,,,,21400,20850,21125,20850,21318.25</t>
  </si>
  <si>
    <t>2025-05-19 09:34:00,931465516.418016,7348882574.40956,-43814.1604399295,-19820,5487.0428968254,2132.28,98.1914250416724,1138.74,592.49</t>
  </si>
  <si>
    <t>2025-05-19 09:34:00,-109611988.156051,1180457367.42586,-720.333476668259,301,-1954.17537951903,-800.05,171.249467206473,-235.94,519.28</t>
  </si>
  <si>
    <t>2025-05-19 09:34:00,52453028.4121796,160388895.325754,1201.45666666667,1580,9608.37713333335,10890.27,4.0462493779137,480.29,5936.25</t>
  </si>
  <si>
    <t>2025-05-19 09:34:00,162220030.670098,134488.915136372,-32.4069444444444,-39,-1027.04166071428,-1006.5,0.0257040492959316,-9.12,21318.25</t>
  </si>
  <si>
    <t>2025-05-19 09:35:00,600,,594,,580,,589.5,593,,,,594,588,594,593,592.64</t>
  </si>
  <si>
    <t>2025-05-19 09:35:00,525,,520,,500,,518,,,,,520,515,517,519,519.46</t>
  </si>
  <si>
    <t>2025-05-19 09:35:00,6000,,5950,,5700,,5920,,,,,5950,5850,5790,6010,5937.75</t>
  </si>
  <si>
    <t>2025-05-19 09:35:00,21325,,21400,,21325,,21225,,,,,21400,20850,21125,20850,21326.5</t>
  </si>
  <si>
    <t>2025-05-19 09:35:00,975315753.989759,7903647456.15964,-35095.7432659931,-19413,-22125.3636785714,-8837.59,-293.169472671392,-3411.48,592.64</t>
  </si>
  <si>
    <t>2025-05-19 09:35:00,-82650123.9674047,1360710227.91659,-2498.29605527258,-1921,-2279.1599842553,-1925.13,-111.652249461432,-604.08,519.46</t>
  </si>
  <si>
    <t>2025-05-19 09:35:00,52773747.9713034,162461741.076096,-2228.03333333334,-1620,-20762.5332,-13873.22,1.07732568442122,-467.31,5937.75</t>
  </si>
  <si>
    <t>2025-05-19 09:35:00,159555178.233856,158666.849924139,-51.3081168831169,-36,-1534.30353246754,-831.9,-0.00904448396878816,-7.98,21326.5</t>
  </si>
  <si>
    <t>2025-05-19 09:36:00,600,,594,,580,,589.5,,,,,594,588,594,593,592.43</t>
  </si>
  <si>
    <t>2025-05-19 09:36:00,525,,520,,500,,518,519,,,,520,515,517,520,519.19</t>
  </si>
  <si>
    <t>2025-05-19 09:36:00,6000,,5950,,5700,,5920,,,,,5950,5850,5790,5920,5935.5</t>
  </si>
  <si>
    <t>2025-05-19 09:36:00,21325,,21400,,21325,,21325,,,,,21400,20850,21125,20850,21315.5</t>
  </si>
  <si>
    <t>2025-05-19 09:36:00,904722244.881445,7504194635.76373,-17035.5943321504,-14324,-5667.69812454214,-2812.2,-472.153800374678,-1457.93,592.43</t>
  </si>
  <si>
    <t>2025-05-19 09:36:00,-78797921.5665352,1230431185.86494,2950.17283372365,839,6776.56708899297,3239.62,-58.9147213081144,634.94,519.19</t>
  </si>
  <si>
    <t>2025-05-19 09:36:00,51879545.7978254,163228821.517344,-846.358730158735,57,-7323.50101349212,-628.97,0.0647716225982821,-65.07,5935.5</t>
  </si>
  <si>
    <t>2025-05-19 09:36:00,163310168.125204,145902.572066104,33.564898989899,11,1864.71691919192,666.6,-0.0099563803262134,5.59,21315.5</t>
  </si>
  <si>
    <t>2025-05-19 09:38:00,600,,593,,580,,589.5,,,,,594,588,594,593,592.57</t>
  </si>
  <si>
    <t>2025-05-19 09:38:00,525,,520,,500,,518,,,,,520,515,517,519,519.39</t>
  </si>
  <si>
    <t>2025-05-19 09:38:00,6000,,5950,,5700,,5920,,,,,5950,5850,5790,6010,5937.25</t>
  </si>
  <si>
    <t>2025-05-19 09:38:00,21325,,21400,,21325,,21325,,,,,21400,20850,21125,20850,21323.75</t>
  </si>
  <si>
    <t>2025-05-19 09:38:00,1021663470.02574,8429417269.94362,-12053.1583646615,-9653,1297.56641269841,-1526.78,-399.954863829585,-628.85,592.57</t>
  </si>
  <si>
    <t>2025-05-19 09:38:00,-77154231.9795335,1453056396.78292,-1391.43055555555,900,-2701.76041666666,-745.57,130.041710401947,-129.63,519.39</t>
  </si>
  <si>
    <t>2025-05-19 09:38:00,53960704.5838645,177711549.738027,1324.39380952381,1252,18133.4101809523,9772.3,7.42392817376866,389.15,5937.25</t>
  </si>
  <si>
    <t>2025-05-19 09:38:00,161917419.338218,165984.676426912,-13.486792929293,-16,-413.270269444446,-587.81,-0.0050741383333839,-4.93,21323.75</t>
  </si>
  <si>
    <t>2025-05-19 09:39:00,600,,594,,580,,589.5,,,,,594,588,594,593,592.75</t>
  </si>
  <si>
    <t>2025-05-19 09:39:00,525,,520,,500,,518,,520,,,520,515,517,520,519.65</t>
  </si>
  <si>
    <t>2025-05-19 09:39:00,6000,,5950,,5700,,5920,,,,,5950,5850,5790,6010,5939</t>
  </si>
  <si>
    <t>2025-05-19 09:39:00,21325,,21400,,21325,,21325,,,,,21400,20850,21125,20850,21334.5</t>
  </si>
  <si>
    <t>2025-05-19 09:39:00,1043757619.29521,8875598809.06011,-21175.0212280302,-11113,-8637.56958974358,-7789.63,73.5328164418908,-2882.54,592.75</t>
  </si>
  <si>
    <t>2025-05-19 09:39:00,-63496108.0036211,1614417447.26456,610.734183673473,-499,-733.288590136045,-3287.75,134.946974174206,-849.93,519.65</t>
  </si>
  <si>
    <t>2025-05-19 09:39:00,53792474.0593467,186494642.592941,277.219285714286,154,1028.71902142859,136.93,4.92099074986446,26.27,5939</t>
  </si>
  <si>
    <t>2025-05-19 09:39:00,161776831.330182,216902.069390005,-5.0009711779449,4,206.451319235588,182.97,0.0578081978767946,2.21,21334.5</t>
  </si>
  <si>
    <t>2025-05-19 09:40:00,600,,593,,580,,589.5,,,,,594,588,594,593,592.53</t>
  </si>
  <si>
    <t>2025-05-19 09:40:00,525,,520,,500,,518,,,,,520,515,517,520,519.33</t>
  </si>
  <si>
    <t>2025-05-19 09:40:00,6000,,5950,,5700,,5920,,,,,5950,5850,5790,5920,5936.75</t>
  </si>
  <si>
    <t>2025-05-19 09:40:00,21325,,21400,,21325,,21325,,,,,21400,20850,21125,20850,21321.75</t>
  </si>
  <si>
    <t>2025-05-19 09:40:00,979846132.005906,8554540256.96983,-7995.39604445921,-1841,-2672.46152380955,-2134.26,279.227777500077,-556.32,592.53</t>
  </si>
  <si>
    <t>2025-05-19 09:40:00,-62101777.5847976,1464655769.73518,-3613.67334475688,-2419,-5099.23749186247,-3244.05,139.657312581507,-954.09,519.33</t>
  </si>
  <si>
    <t>2025-05-19 09:40:00,52212963.6450265,171860362.455173,-1668.26666666667,-606,-11293.9054000001,-6797.54,-4.51705092075655,-286.24,5936.75</t>
  </si>
  <si>
    <t>2025-05-19 09:40:00,162702103.215885,170217.891577514,14.1910714285714,12,512.933607142857,212.88,0.00243039762844494,2.17,21321.75</t>
  </si>
  <si>
    <t>2025-05-19 09:41:00,600,,593,,580,,589.5,,593,,,593,588,594,593,592.79</t>
  </si>
  <si>
    <t>2025-05-19 09:41:00,525,,520,,500,,518,520,,520,,520,515,517,519,519.62</t>
  </si>
  <si>
    <t>2025-05-19 09:41:00,6000,,5950,,5700,,5920,,,,,5950,5850,5790,6010,5939.25</t>
  </si>
  <si>
    <t>2025-05-19 09:41:00,21325,,21400,,21325,,21325,,,,,21400,20850,21125,20850,21333.25</t>
  </si>
  <si>
    <t>2025-05-19 09:41:00,1036721880.8105,8949560836.42162,-20568.3166069291,-13652,8158.29238095238,5354.12,-359.920506469535,1447.76,592.79</t>
  </si>
  <si>
    <t>2025-05-19 09:41:00,-58583593.3191935,1548707973.84043,6146.88945560747,4336,7715.82827136055,6327.2,-47.3600193767532,1954.2,519.62</t>
  </si>
  <si>
    <t>2025-05-19 09:41:00,53816845.3059431,187106912.145756,1013.31666666667,741,9479.24716666667,3856.99,-3.67539961352402,183.24,5939.25</t>
  </si>
  <si>
    <t>2025-05-19 09:41:00,161647814.079822,210243.185593765,7.7003402979701,16,321.905925641951,551.56,0.018828178764303,5,21333.25</t>
  </si>
  <si>
    <t>2025-05-19 09:42:00,600,,593,,580,,589.5,,,,,593,588,594,593,592.82</t>
  </si>
  <si>
    <t>2025-05-19 09:42:00,525,,520,,500,,518,,,,,520,515,517,519,519.77</t>
  </si>
  <si>
    <t>2025-05-19 09:42:00,6000,,5950,,5700,,5920,,,,,5950,5850,5790,6010,5939.75</t>
  </si>
  <si>
    <t>2025-05-19 09:42:00,21325,,21400,,21325,,21325,,,,,21400,20850,21125,20850,21339</t>
  </si>
  <si>
    <t>2025-05-19 09:42:00,1079892771.98898,9600109109.23515,-10848.2033586519,-9024,5885.17928693528,3342.27,44.9762347979784,1283.31,592.82</t>
  </si>
  <si>
    <t>2025-05-19 09:42:00,-38885623.3034217,1787396369.19823,1712.67906976744,3292,2478.24065891473,3069.52,77.739876769751,1044.55,519.77</t>
  </si>
  <si>
    <t>2025-05-19 09:42:00,55513747.5347128,195176085.745421,546.940000000001,790,18415.0228000001,22574.31,3.76431377964572,420.98,5939.75</t>
  </si>
  <si>
    <t>2025-05-19 09:42:00,162236738.961696,232115.497352448,-4.77277777777778,-4,-3.57602500000016,-66.77,0.00207358514721852,-0.77,21339</t>
  </si>
  <si>
    <t>2025-05-19 09:47:00,600,,593,,580,,589.5,,,,,,,594,593,592.64</t>
  </si>
  <si>
    <t>2025-05-19 09:47:00,525,,520,,500,,518,,520,,,,,517,520,519.6</t>
  </si>
  <si>
    <t>2025-05-19 09:47:00,6000,,5950,,5700,,5920,,,,,,,5790,6010,5937.75</t>
  </si>
  <si>
    <t>2025-05-19 09:47:00,21325,,21400,,21325,,21325,,,,,,,21125,20850,21332.25</t>
  </si>
  <si>
    <t>2025-05-19 09:47:00,965095323.652591,9095709501.99322,990.211981566895,-2227,133.678354978344,-1298.04,-200.578378250188,-784.98,592.64</t>
  </si>
  <si>
    <t>2025-05-19 09:47:00,-37482430.0255472,1646734679.8951,8756.66666666667,2705,11360.7525,2754.51,-36.8801082109989,842.96,519.6</t>
  </si>
  <si>
    <t>2025-05-19 09:47:00,54386122.7425858,187256118.946848,1196.71666666667,980,59736.545166667,20955.27,-0.2983146318743,313,5937.75</t>
  </si>
  <si>
    <t>2025-05-19 09:47:00,162837054.129814,217690.546900054,23.7853174603175,15,624.344146825397,314.85,0.0138519374280198,3.11,21332.25</t>
  </si>
  <si>
    <t>2025-05-19 09:48:00,600,,594,,580,,589.5,,,592,,594,588,594,593,592.17</t>
  </si>
  <si>
    <t>2025-05-19 09:48:00,525,,520,,500,,518,519,,,,520,515,518,520,519.152</t>
  </si>
  <si>
    <t>2025-05-19 09:48:00,6000,,5950,,5700,,5920,5940,,,,5950,5850,5790,6010,5933.5</t>
  </si>
  <si>
    <t>2025-05-19 09:48:00,21325,,21400,,21325,,21325,,,,,21400,20850,21125,20850,21314.5</t>
  </si>
  <si>
    <t>2025-05-19 09:48:00,775614396.490622,7734228135.42347,78783.09587604,59557,42885.9057994231,23673.96,2673.47659137563,9386.5,592.17</t>
  </si>
  <si>
    <t>2025-05-19 09:48:00,-104750135.784463,1109863252.38039,33282.8724204023,6279,55478.4494777565,10506.79,-837.125653939731,3047.11,519.152</t>
  </si>
  <si>
    <t>2025-05-19 09:48:00,49845939.0611533,153774424.060919,20661.3959928122,6899,304796.94516487,72870.7,-0.918145900954217,2542.41,5933.5</t>
  </si>
  <si>
    <t>2025-05-19 09:48:00,162024767.057616,127889.593445216,51.280402487236,52,3564.30273059976,1827.86,0.0128466575944558,16.71,21314.5</t>
  </si>
  <si>
    <t>2025-05-19 09:49:00,600,,594,,580,,589.5,,,,592,594,588,594,593,591.943</t>
  </si>
  <si>
    <t>2025-05-19 09:49:00,525,,520,,500,,518,,,,,520,515,518,520,518.9</t>
  </si>
  <si>
    <t>2025-05-19 09:49:00,6000,,5950,,5700,,5920,,,,,5950,5900,5790,6010,5931</t>
  </si>
  <si>
    <t>2025-05-19 09:49:00,21325,,21400,,21325,,21325,,,,,21400,20850,21125,20850,21303.25</t>
  </si>
  <si>
    <t>2025-05-19 09:49:00,736174373.48443,7559561541.27707,51025.5864113083,25811,-611.054176379162,10004.23,1050.98804417004,4208.38,591.943</t>
  </si>
  <si>
    <t>2025-05-19 09:49:00,-108499883.742445,1209484835.16498,4059.95923812208,6891,5454.31742632519,8917.4,-59.0674496100221,2852.86,518.9</t>
  </si>
  <si>
    <t>2025-05-19 09:49:00,46227252.7353439,143598731.415383,1702.13238095239,1817,15291.8771000001,16046.62,-5.79382504044251,638.23,5931</t>
  </si>
  <si>
    <t>2025-05-19 09:49:00,162391261.319304,95332.397611166,-11.8360924369748,7,130.168161344538,266.54,-0.0054114494497553,2.64,21303.25</t>
  </si>
  <si>
    <t>2025-05-19 09:50:00,600,,593,,580,,589.5,,,,592,594,588,594,593,591.65</t>
  </si>
  <si>
    <t>2025-05-19 09:50:00,525,,520,,500,,518,,,,,520,515,517,520,518.56</t>
  </si>
  <si>
    <t>2025-05-19 09:50:00,6000,,5950,,5700,,5920,,,,,5950,5900,5790,6010,5927.75</t>
  </si>
  <si>
    <t>2025-05-19 09:50:00,21325,,21400,,21325,,21325,,,,,21400,20850,21125,20850,21289.25</t>
  </si>
  <si>
    <t>2025-05-19 09:50:00,640320061.768069,6373872542.19373,60094.6697580643,24291,183.217857142877,242.170000000001,341.510291085139,-141.61,591.65</t>
  </si>
  <si>
    <t>2025-05-19 09:50:00,-157914806.550319,819961989.246573,-1133.60324675325,-2203,-3338.35646969697,-2472.31,-68.2273016649554,-1016.47,518.56</t>
  </si>
  <si>
    <t>2025-05-19 09:50:00,42778109.5379099,117560576.329872,353.816666666668,-183,19357.015,5272.1,-9.02321873796493,42.02,5927.75</t>
  </si>
  <si>
    <t>2025-05-19 09:50:00,162126683.669248,36161.2286635096,36.0385962678533,30,569.865448695268,138.13,0.0174955403614267,3.38,21289.25</t>
  </si>
  <si>
    <t>2025-05-19 09:51:00,600,,594,,580,,589.5,,,592,,594,588,594,593,592.39</t>
  </si>
  <si>
    <t>2025-05-19 09:51:00,525,,520,,500,,518,,,,,520,515,517,520,519.365</t>
  </si>
  <si>
    <t>2025-05-19 09:51:00,6000,,5950,,5700,,5920,,5940,,,5950,5900,5790,6010,5935.5</t>
  </si>
  <si>
    <t>2025-05-19 09:51:00,21325,,21400,,21325,,21325,,,,,21400,20850,21125,20850,21323</t>
  </si>
  <si>
    <t>2025-05-19 09:51:00,895917708.27718,8888362843.21828,-27464.6113636366,-19642,9609.92438095243,10739.15,345.970905492887,4357.79,592.39</t>
  </si>
  <si>
    <t>2025-05-19 09:51:00,-96998455.527598,1539431701.48086,2449.18497499457,3326,1656.84860491412,1937.46,37.3843847213753,817.03,519.365</t>
  </si>
  <si>
    <t>2025-05-19 09:51:00,50713762.5723383,168588821.727822,1109.82333333333,460,12280.8834666667,8146.29,3.94167677156828,320.2,5935.5</t>
  </si>
  <si>
    <t>2025-05-19 09:51:00,162638906.931402,173976.660283659,-71.5805555555554,-16,-3582.00219444444,-669.09,-0.00928165232905213,-5.87,21323</t>
  </si>
  <si>
    <t>2025-05-19 09:52:00,600,,594,,580,,589.5,,,,,594,588,594,593,592.29</t>
  </si>
  <si>
    <t>2025-05-19 09:52:00,525,,520,,500,,518,519,,,,520,515,517,520,519.2</t>
  </si>
  <si>
    <t>2025-05-19 09:52:00,6000,,5950,,5700,,5920,,,,,5950,5900,5790,6010,5934.5</t>
  </si>
  <si>
    <t>2025-05-19 09:52:00,21325,,21400,,21325,,21325,,,,,21400,20850,21125,20850,21317</t>
  </si>
  <si>
    <t>2025-05-19 09:52:00,845310379.633744,8352124090.00477,-7831.22846441923,1450,-2674.47171428571,-4423.6,-120.423304798717,-1685.52,592.29</t>
  </si>
  <si>
    <t>2025-05-19 09:52:00,-111584050.682779,1445625448.76952,-1048.93710117038,-1737,-711.586924003879,-2679.95,150.534579741282,-685.26,519.2</t>
  </si>
  <si>
    <t>2025-05-19 09:52:00,49253481.9274528,159650200.223812,-631.634999999999,-1005,-6142.60305000001,-7237.64,-3.18983224215328,-317.83,5934.5</t>
  </si>
  <si>
    <t>2025-05-19 09:52:00,163225835.977498,155422.948942141,-15.3884920634921,-18,-397.127503968254,-1044.35,-0.0218079091743205,-8.24,21317</t>
  </si>
  <si>
    <t>2025-05-19 09:53:00,600,,594,,580,,589.5,,592,,,594,588,594,593,592.444</t>
  </si>
  <si>
    <t>2025-05-19 09:53:00,525,,520,,500,,518,,,,,520,515,517,520,519.39</t>
  </si>
  <si>
    <t>2025-05-19 09:53:00,6000,,5950,,5700,,5920,,,,,5950,5900,5790,6010,5935.75</t>
  </si>
  <si>
    <t>2025-05-19 09:53:00,21325,,21400,,21325,,21325,,,,,21400,20850,21125,20850,21322.75</t>
  </si>
  <si>
    <t>2025-05-19 09:53:00,905090913.304693,9125863301.63503,-7392.00923076916,-13741,-1884.72452380953,-3567.13,460.226545225111,-1317.11,592.444</t>
  </si>
  <si>
    <t>2025-05-19 09:53:00,-85719761.0734199,1602109401.06796,-1966.17142857143,-1892,-1156.607,-1164.64,-18.8702358064287,-442.12,519.39</t>
  </si>
  <si>
    <t>2025-05-19 09:53:00,50315014.5880129,179082710.348481,-314.130000000001,-881,3955.00520000001,-5452.39,-8.32884409959607,-331.49,5935.75</t>
  </si>
  <si>
    <t>2025-05-19 09:53:00,163290094.99972,196922.963424407,7.25277777777776,9,309.514777777777,291.84,0.014664194356934,2.87,21322.75</t>
  </si>
  <si>
    <t>2025-05-19 09:54:00,600,,594,,580,,589.5,,,,,594,588,594,593,592.2</t>
  </si>
  <si>
    <t>2025-05-19 09:54:00,525,,520,,500,,518,,,,,520,515,517,520,519.17</t>
  </si>
  <si>
    <t>2025-05-19 09:54:00,6000,,5950,,5700,,5920,,,,,5950,5900,5790,6010,5933.5</t>
  </si>
  <si>
    <t>2025-05-19 09:54:00,21325,,21400,,21325,,21325,,,,,21400,20850,21125,20850,21314.75</t>
  </si>
  <si>
    <t>2025-05-19 09:54:00,789107294.38548,8051126074.50867,4455.17097791792,4319,-1245.50505555556,-2394.85,-198.062959160462,-1071.2,592.2</t>
  </si>
  <si>
    <t>2025-05-19 09:54:00,-97900245.1931062,1335777565.00191,-596.26277056277,-357,-224.758186147182,-593.76,-78.5277203245044,-147.61,519.17</t>
  </si>
  <si>
    <t>2025-05-19 09:54:00,48964569.2502486,165892959.38845,358.155,566,2629.36545,5045.83,1.46537989698712,229.5,5933.5</t>
  </si>
  <si>
    <t>2025-05-19 09:54:00,162152193.073217,173863.673444169,-0.910398098633381,-4,-31.2882771836003,-115.64,0.0117404083268557,-1.25,21314.75</t>
  </si>
  <si>
    <t>2025-05-19 09:55:00,600,,593,,580,,589.5,,,,,594,588,594,593,592.12</t>
  </si>
  <si>
    <t>2025-05-19 09:55:00,525,,520,,500,,518,,,,,520,515,517,520,519.04</t>
  </si>
  <si>
    <t>2025-05-19 09:55:00,6000,,5950,,5700,,5920,,,,,5950,5900,5790,6010,5932.75</t>
  </si>
  <si>
    <t>2025-05-19 09:55:00,21325,,21400,,21325,,21325,,,,,21400,20850,21125,20850,21309</t>
  </si>
  <si>
    <t>2025-05-19 09:55:00,883368112.379422,9223841902.48411,9844.56372910916,6373,2178.38580952381,1637.29,62.6294540472902,575.06,592.12</t>
  </si>
  <si>
    <t>2025-05-19 09:55:00,-109295137.080859,1575289517.68809,-513.033630952383,-209,-642.873583333337,-415.91,-35.5285221713142,-127.98,519.04</t>
  </si>
  <si>
    <t>2025-05-19 09:55:00,49699432.0955614,166343742.609513,-159.176666666668,-283,-779.313466666686,-2555.74,-4.87720875758466,-137.21,5932.75</t>
  </si>
  <si>
    <t>2025-05-19 09:55:00,163934100.185535,163602.829848247,20.7326521431784,21,602.387540196643,543.04,0.00938461722282769,4.29,21309</t>
  </si>
  <si>
    <t>2025-05-19 09:56:00,600,,594,,580,,590.5,,,,,594,588,594,593,592.02</t>
  </si>
  <si>
    <t>2025-05-19 09:56:00,525,,520,,500,,518,,,,,520,515,517,520,518.94</t>
  </si>
  <si>
    <t>2025-05-19 09:56:00,6000,,5950,,5700,,5920,,,,,5950,5900,5790,6010,5931.5</t>
  </si>
  <si>
    <t>2025-05-19 09:56:00,21325,,21400,,21325,,21325,,,,,21400,20850,21125,20850,21305</t>
  </si>
  <si>
    <t>2025-05-19 09:56:00,649900174.919279,6929158781.44062,5088.19147790493,5210,2229.27699999999,2167.35,-70.1631800468807,761.87,592.02</t>
  </si>
  <si>
    <t>2025-05-19 09:56:00,-137988040.489998,988532764.370762,1861.96833333334,868,1798.84441666667,275.11,84.5990708193254,211.77,518.94</t>
  </si>
  <si>
    <t>2025-05-19 09:56:00,46433978.0464651,143077274.352668,772.534487179488,530,6628.31627307693,921.39,-4.72647579626798,37.81,5931.5</t>
  </si>
  <si>
    <t>2025-05-19 09:56:00,163102837.006407,111342.761929566,-14.0300512104283,-13,447.798393156424,634.71,0.010073485846682,2.67,21305</t>
  </si>
  <si>
    <t>2025-05-19 09:57:00,600,,593,,580,,589.5,,,,,594,588,594,593,592.1</t>
  </si>
  <si>
    <t>2025-05-19 09:57:00,525,,520,,500,,518,,,,,520,515,517,520,519.01</t>
  </si>
  <si>
    <t>2025-05-19 09:57:00,6000,,5950,,5700,,5920,,,,,5950,5900,5790,6010,5932.75</t>
  </si>
  <si>
    <t>2025-05-19 09:57:00,21325,,21400,,21325,,21325,,,,,21400,20850,21125,20850,21308.25</t>
  </si>
  <si>
    <t>2025-05-19 09:57:00,765351543.273589,8152042878.79208,5406.44374999969,6393,-2426.75657142857,-2232.5,89.5005809073201,-667.38,592.1</t>
  </si>
  <si>
    <t>2025-05-19 09:57:00,-132751931.303122,1296279766.76466,-576.49231321839,-329,-532.395932471264,-227.25,-75.4768094331487,-80.34,519.01</t>
  </si>
  <si>
    <t>2025-05-19 09:57:00,48830411.7309,159017211.380881,-524.561666666665,-453,-3624.60654999995,-5565.49,-4.38968036884261,-208.55,5932.75</t>
  </si>
  <si>
    <t>2025-05-19 09:57:00,163016093.301553,137659.915254239,-3.1739393939394,18,122.491557575758,159.63,-0.0108737222570172,1.56,21308.25</t>
  </si>
  <si>
    <t>2025-05-19 09:58:00,600,,593,,580,,589.5,,,,,594,588,594,593,592.09</t>
  </si>
  <si>
    <t>2025-05-19 09:58:00,525,,520,,500,,518,,,,,520,515,517,520,518.97</t>
  </si>
  <si>
    <t>2025-05-19 09:58:00,6000,,5950,,5700,,5920,,,,,5950,5900,5790,6010,5932.25</t>
  </si>
  <si>
    <t>2025-05-19 09:58:00,21325,,21400,,21325,,21325,,,,,21400,20850,21450,20850,21306.25</t>
  </si>
  <si>
    <t>2025-05-19 09:58:00,769293772.248492,8309930615.89945,6481.9612711024,1730,199.631333333334,-1783.81,-273.712223125712,-780.82,592.09</t>
  </si>
  <si>
    <t>2025-05-19 09:58:00,-118682437.31763,1318838930.1191,4391.85238095239,2100,6430.24276190477,3419.65,7.30271784526529,1066.74,518.97</t>
  </si>
  <si>
    <t>2025-05-19 09:58:00,47107198.3826629,160652693.937244,385.366666666668,395,3796.04600000003,3199.14,2.82860078014266,123.15,5932.25</t>
  </si>
  <si>
    <t>2025-05-19 09:58:00,163059055.596598,137860.802787597,2.44619047619048,-1,-26.1360666666664,-148.1,-0.00338032960740639,-1.17,21306.25</t>
  </si>
  <si>
    <t>2025-05-19 09:59:00,600,,593,,580,,589.5,,,,,594,588,594,593,591.959</t>
  </si>
  <si>
    <t>2025-05-19 09:59:00,525,,520,,500,,518,,,,,520,515,517,520,518.81</t>
  </si>
  <si>
    <t>2025-05-19 09:59:00,6000,,5950,,5700,,5920,,,,,5950,5900,5790,6010,5930.75</t>
  </si>
  <si>
    <t>2025-05-19 09:59:00,21325,,21400,,21325,,21325,,,,,21400,20850,21450,20850,21300</t>
  </si>
  <si>
    <t>2025-05-19 09:59:00,741614868.697909,8162640465.3611,8816.31748573725,6877,-560.939809523813,-2133.29,262.242713985914,-897.3,591.959</t>
  </si>
  <si>
    <t>2025-05-19 09:59:00,-146647923.754889,1163858195.29132,-20.7679802955663,830,-637.464305418719,202.43,-141.535994010466,202.44,518.81</t>
  </si>
  <si>
    <t>2025-05-19 09:59:00,46022554.2480327,150566474.659727,-1357.68333333333,307,-69194.5729999998,-36941.85,40.429246681301,-847.76,5930.75</t>
  </si>
  <si>
    <t>2025-05-19 09:59:00,162151501.954254,86576.0962246607,-0.0701167670133159,-4,-23.7599944900565,-173.59,-0.00240730157130329,-1.53,21300</t>
  </si>
  <si>
    <t>2025-05-19 10:00:00,600,,593,,580,,589.5,,,,,594,588,594,593,592.12</t>
  </si>
  <si>
    <t>2025-05-19 10:00:00,525,,520,,500,,518,,,,,520,515,517,520,519.01</t>
  </si>
  <si>
    <t>2025-05-19 10:00:00,6000,,5950,,5700,,5920,,,,,5950,5900,5790,6010,5932.75</t>
  </si>
  <si>
    <t>2025-05-19 10:00:00,21325,,21400,,21325,,21325,,,,,21400,20850,21125,20850,21308.5</t>
  </si>
  <si>
    <t>2025-05-19 10:00:00,757453306.0783,8532847678.97737,837.577978056389,-184,-744.089999999996,-579.8,209.238976508634,-353.1,592.12</t>
  </si>
  <si>
    <t>2025-05-19 10:00:00,-121025394.274278,1325554994.77758,2999.38443905927,2252,2946.89584315906,1592.59,13.4661273379293,744.91,519.01</t>
  </si>
  <si>
    <t>2025-05-19 10:00:00,48000103.1519276,161683237.838024,-39.4916666666688,-98,-1934.71874999996,-1345.46,-2.9483807047018,-19.4,5932.75</t>
  </si>
  <si>
    <t>2025-05-19 10:00:00,163350174.593031,160874.5584753,-53.8965517241379,-53,-717.223754789271,-1059.8,-0.0828220413146753,-11.09,21308.5</t>
  </si>
  <si>
    <t>2025-05-19 10:01:00,600,,593,,580,,589.5,,,,,594,588,594,593,592.37</t>
  </si>
  <si>
    <t>2025-05-19 10:01:00,525,,520,,500,,518,,,,,520,515,517,520,519.145</t>
  </si>
  <si>
    <t>2025-05-19 10:01:00,6000,,5950,,5700,,5920,,,,,5950,5900,5790,6010,5935</t>
  </si>
  <si>
    <t>2025-05-19 10:01:00,21325,,21400,,21325,,21325,,,,,21400,20850,21125,20850,21313.5</t>
  </si>
  <si>
    <t>2025-05-19 10:01:00,845371217.235781,9475136555.18245,-4166.66321943769,-11883,-3582.3416666667,-2663.71,-956.188606625304,-1224.82,592.37</t>
  </si>
  <si>
    <t>2025-05-19 10:01:00,-126352837.43477,1469588971.61764,-113.443650793653,-323,-32.9432936507974,-117.53,48.757868651029,-20.09,519.145</t>
  </si>
  <si>
    <t>2025-05-19 10:01:00,50539903.4259847,179008326.752015,-884.650000000002,-1518,-11109.2634999999,-13280.82,-3.01381268284771,-453.29,5935</t>
  </si>
  <si>
    <t>2025-05-19 10:01:00,163485661.762441,194342.142411304,-17.8402136752137,-6,-919.214422649572,-290.87,0.0143689977705914,-2.31,21313.5</t>
  </si>
  <si>
    <t>2025-05-19 10:02:00,600,,594,,580,,590.5,,,,,594,588,594,593,592.45</t>
  </si>
  <si>
    <t>2025-05-19 10:02:00,525,,520,,500,,518,,,,,520,515,517,520,519.191</t>
  </si>
  <si>
    <t>2025-05-19 10:02:00,6000,,5950,,5700,,5920,,5940,,,5950,5900,5790,6010,5935.75</t>
  </si>
  <si>
    <t>2025-05-19 10:02:00,21325,,21400,,21325,,21325,,,,,21400,20850,21125,20850,21316</t>
  </si>
  <si>
    <t>2025-05-19 10:02:00,852928314.2781,9773821286.51318,-14783.725508534,-22113,8677.06550101011,6083.93,317.416015957978,2367.72,592.45</t>
  </si>
  <si>
    <t>2025-05-19 10:02:00,-105592776.354639,1485553468.14203,6388.02857142859,3856,7217.21942857146,3429.3,263.496675536267,1144.96,519.191</t>
  </si>
  <si>
    <t>2025-05-19 10:02:00,51329527.9812252,193610085.613446,346.449999999995,291,-687.129000000074,-4707.16,-1.49478429637092,-141.4,5935.75</t>
  </si>
  <si>
    <t>2025-05-19 10:02:00,163224013.276409,210169.305597327,4.23448561242678,12,9.41426922587148,149.78,0.0124964215816327,2.18,21316</t>
  </si>
  <si>
    <t>2025-05-19 10:03:00,600,,594,,580,,590.5,,,,,594,588,594,593,592.45</t>
  </si>
  <si>
    <t>2025-05-19 10:03:00,525,,520,,500,,518,,,,,520,515,517,520,519.111</t>
  </si>
  <si>
    <t>2025-05-19 10:03:00,6000,,5950,,5700,,5920,,,,,5950,5900,5790,6010,5936</t>
  </si>
  <si>
    <t>2025-05-19 10:03:00,21325,,21400,,21325,,21325,,,,,21400,20850,21125,20850,21312.25</t>
  </si>
  <si>
    <t>2025-05-19 10:03:00,884571379.949019,10469950691.0411,-3477.41944616465,-12179,-1930.52166666667,512.01,436.761735428723,454.89,592.45</t>
  </si>
  <si>
    <t>2025-05-19 10:03:00,-128570610.798888,1556107249.72076,-925.488095238096,-1568,422.22,-600.15,-84.3594521407794,-313.91,519.111</t>
  </si>
  <si>
    <t>2025-05-19 10:03:00,52194288.2607213,195739655.629845,-414.885714285712,-185,-1170.36642857139,-3231.88,-7.46526497040704,-187.9,5936</t>
  </si>
  <si>
    <t>2025-05-19 10:03:00,163616128.79038,185837.018996818,20.6428571428571,25,833.469047619047,772.5,-0.0211298548950615,7.16,21312.25</t>
  </si>
  <si>
    <t>2025-05-19 10:04:00,600,,594,,580,,590.5,,,,,594,588,594,593,592.638</t>
  </si>
  <si>
    <t>2025-05-19 10:04:00,525,,520,,500,,518,,,,,520,515,517,520,519.283</t>
  </si>
  <si>
    <t>2025-05-19 10:04:00,6000,,5950,,5700,,5920,,,,,5950,5900,5790,6010,5937.75</t>
  </si>
  <si>
    <t>2025-05-19 10:04:00,21325,,21400,,21325,,21325,,,,,21400,20850,21125,20850,21319.75</t>
  </si>
  <si>
    <t>2025-05-19 10:04:00,930008522.185407,11101825923.0275,-18232.0130293155,-13636,7560.901,6488.67,713.283375544113,2346.12,592.638</t>
  </si>
  <si>
    <t>2025-05-19 10:04:00,-113054601.027001,1688564435.20356,-867.890476190477,-901,-1307.21161904762,-999.46,54.3601922111291,-346.33,519.283</t>
  </si>
  <si>
    <t>2025-05-19 10:04:00,53414042.1581749,209988574.156621,-595.735000000008,-705,-52142.8559500011,-82120.01,-3.4051938430969,-683.15,5937.75</t>
  </si>
  <si>
    <t>2025-05-19 10:04:00,163383324.361476,211488.987106134,-10.5714285714286,-9,-382.354285714286,-170.8,0.0108424217564435,-1.58,21319.75</t>
  </si>
  <si>
    <t>2025-05-19 10:05:00,600,,594,,580,,590.5,,,,,594,588,594,593,592.585</t>
  </si>
  <si>
    <t>2025-05-19 10:05:00,525,,520,,500,,518,,,,,520,515,517,520,519.28</t>
  </si>
  <si>
    <t>2025-05-19 10:05:00,6000,,5950,,5700,,5920,,,,,5950,5900,5790,6010,5937.25</t>
  </si>
  <si>
    <t>2025-05-19 10:05:00,21325,,21400,,21325,,21325,,,,,21400,20850,21125,20850,21318.25</t>
  </si>
  <si>
    <t>2025-05-19 10:05:00,842578356.707234,10155568372.7107,-16877.0276854929,-13763,8949.57071428571,11400.69,773.949402631687,4613.91,592.585</t>
  </si>
  <si>
    <t>2025-05-19 10:05:00,-100614946.50398,1461129314.26273,781.489285714283,-51,788.430142857136,-217.12,-67.5058117124784,-60.74,519.28</t>
  </si>
  <si>
    <t>2025-05-19 10:05:00,52599426.8977436,203877342.702703,1076.35,826,9838.15700000001,7880.6,-0.253559633814851,352.35,5937.25</t>
  </si>
  <si>
    <t>2025-05-19 10:05:00,163013983.485944,211221.226771776,0.600091991341987,-3,-70.617127218615,-257.69,-0.0201697797034948,-2.03,21318.25</t>
  </si>
  <si>
    <t>2025-05-19 10:06:00,600,,594,,580,,590.5,,,,,594,588,594,593,592.615</t>
  </si>
  <si>
    <t>2025-05-19 10:06:00,525,,520,,500,,518,,,,519,520,515,517,520,519.26</t>
  </si>
  <si>
    <t>2025-05-19 10:06:00,6000,,5950,,5700,,5920,,,,,5950,5900,5790,6010,5937.5</t>
  </si>
  <si>
    <t>2025-05-19 10:06:00,21325,,21400,,21325,,21325,,,,,21400,20850,21125,20850,21318.75</t>
  </si>
  <si>
    <t>2025-05-19 10:06:00,929328433.758785,11244779427.6649,-8916.89541611017,-8836,5808.94675,5397.18,365.426069581457,2339.78,592.615</t>
  </si>
  <si>
    <t>2025-05-19 10:06:00,-118084562.382078,1654972306.89083,-3691.5,-3433,-4919.84392857142,-3902.86,88.2134889946229,-1346.02,519.26</t>
  </si>
  <si>
    <t>2025-05-19 10:06:00,53161074.6055053,208749833.803248,31.4899999999957,36,-13262.0564000001,-913.71,2.10694654680001,153.04,5937.5</t>
  </si>
  <si>
    <t>2025-05-19 10:06:00,163702536.225249,223370.407103516,-26.7871842863019,-10,-413.752170156315,33.5099999999999,-0.000468903193718436,-0.81,21318.75</t>
  </si>
  <si>
    <t>2025-05-19 10:07:00,600,,594,,580,,590.5,,,,,594,588,594,593,592.29</t>
  </si>
  <si>
    <t>2025-05-19 10:07:00,525,,520,,500,,518,,,,,520,515,517,520,518.885</t>
  </si>
  <si>
    <t>2025-05-19 10:07:00,6000,,5950,,5700,,5920,,,,,5950,5900,5790,6010,5934.5</t>
  </si>
  <si>
    <t>2025-05-19 10:07:00,21325,,21400,,21325,,21325,,,,,21400,20850,21125,20850,21303</t>
  </si>
  <si>
    <t>2025-05-19 10:07:00,784038431.982709,9761528982.01942,3377.3874888362,5978,1423.74059523809,1073.01,412.64556681362,529.22,592.29</t>
  </si>
  <si>
    <t>2025-05-19 10:07:00,-148787089.866519,1099947216.56994,2149.3648989899,1288,2992.57564393939,1733.4,44.2585884972732,566.51,518.885</t>
  </si>
  <si>
    <t>2025-05-19 10:07:00,50581413.8796867,190287656.900655,603.9,1592,21014.183,6479.73,3.92379122640059,228.35,5934.5</t>
  </si>
  <si>
    <t>2025-05-19 10:07:00,162740121.959513,152914.055831024,6.35714285714287,12,202.410714285714,134.5,-0.0101488869892048,1.46,21303</t>
  </si>
  <si>
    <t>2025-05-19 10:08:00,600,,594,,580,,590.5,,,,,594,588,594,593,592.43</t>
  </si>
  <si>
    <t>2025-05-19 10:08:00,525,,520,,500,,518,,,,,520,515,517,520,519.02</t>
  </si>
  <si>
    <t>2025-05-19 10:08:00,6000,,5950,,5700,,5920,,,,,5950,5900,5790,6010,5935.75</t>
  </si>
  <si>
    <t>2025-05-19 10:08:00,21325,,21400,,21325,,21325,,,,,21400,20850,21125,20850,21308.25</t>
  </si>
  <si>
    <t>2025-05-19 10:08:00,848664681.687422,10606255541.9185,-8125.08791208799,-13099,-1657.70238888889,2285.45,-115.330274794927,1039.53,592.43</t>
  </si>
  <si>
    <t>2025-05-19 10:08:00,-149967503.639183,1453177664.31115,-4031.08768472906,-4500,-4768.09296880131,-4970.47,-29.1215742842138,-1788.93,519.02</t>
  </si>
  <si>
    <t>2025-05-19 10:08:00,50417025.2686647,190413313.284906,-1410.26666666667,-1621,-12609.7376666667,-8166.9,-4.13817699272396,-321.69,5935.75</t>
  </si>
  <si>
    <t>2025-05-19 10:08:00,163471706.171408,173281.132786436,-117.987739961188,-52,-3031.69649023735,-2144.52,-0.00345606424349781,-14.84,21308.25</t>
  </si>
  <si>
    <t>2025-05-19 10:09:00,600,,594,,580,,590.5,,,,,594,588,594,593,592.45</t>
  </si>
  <si>
    <t>2025-05-19 10:09:00,525,,520,,500,,518,,,,,520,515,517,520,519.07</t>
  </si>
  <si>
    <t>2025-05-19 10:09:00,6000,,5950,,5700,,5920,,,,,5950,5900,5790,6010,5936</t>
  </si>
  <si>
    <t>2025-05-19 10:09:00,21325,,21400,,21325,,21325,,,,,21400,20850,21125,20850,21311</t>
  </si>
  <si>
    <t>2025-05-19 10:09:00,862182065.687279,10666792799.0079,-2168.52965508466,-4900,3007.2134090909,2175.59,-64.9277486056866,964.6,592.45</t>
  </si>
  <si>
    <t>2025-05-19 10:09:00,-118099998.201383,1529688679.82601,893.69358974359,520,899.267987179487,735.83,-46.7966737430914,231.68,519.07</t>
  </si>
  <si>
    <t>2025-05-19 10:09:00,52535049.4299403,206470743.195329,319.695909090909,536,2651.34485909091,3164.66,-0.358617023709233,141.95,5936</t>
  </si>
  <si>
    <t>2025-05-19 10:09:00,163963599.064865,192309.412270031,-3.79630647130646,6,-121.391404151404,-246.1,0.00249456348473533,-2.19,21311</t>
  </si>
  <si>
    <t>2025-05-19 10:11:00,600,,594,,580,,590.5,,,,,594,588,594,593,592.5</t>
  </si>
  <si>
    <t>2025-05-19 10:11:00,525,,520,,500,,518,,,,,520,515,517,520,519.207</t>
  </si>
  <si>
    <t>2025-05-19 10:11:00,6000,,5950,,5700,,5920,,,,,5950,5900,5790,6010,5936</t>
  </si>
  <si>
    <t>2025-05-19 10:11:00,21325,,21400,,21325,,21325,,,,,21400,20850,21125,20850,21318.25</t>
  </si>
  <si>
    <t>2025-05-19 10:11:00,908481023.845432,11109275750.5189,-159.429703796344,-3774,1912.85725,-662.3,-60.3044433848403,-720.85,592.5</t>
  </si>
  <si>
    <t>2025-05-19 10:11:00,-113999647.711053,1727035030.11272,330.824603174599,317,-440.886357142866,-514.75,42.4941518066745,-75.97,519.207</t>
  </si>
  <si>
    <t>2025-05-19 10:11:00,52581292.7818359,209486804.27317,-373.906666666668,-82,-2230.16306666669,3003.16,-5.48294290808222,-0.979999999999982,5936</t>
  </si>
  <si>
    <t>2025-05-19 10:11:00,163241830.813164,234374.677955457,-0.658008658008662,12,241.109797619047,345.87,0.00510185141278611,2.78,21318.25</t>
  </si>
  <si>
    <t>2025-05-19 10:12:00,600,,594,,580,,590.5,,,,,594,588,594,593,592.62</t>
  </si>
  <si>
    <t>2025-05-19 10:12:00,525,,520,,500,,518,520,,,,520,515,517,520,519.55</t>
  </si>
  <si>
    <t>2025-05-19 10:12:00,6000,,5950,,5700,,5920,,,,,5950,5900,5790,6010,5937.5</t>
  </si>
  <si>
    <t>2025-05-19 10:12:00,21325,,21400,,21325,,21325,,,,,21400,20850,21125,20850,21329.5</t>
  </si>
  <si>
    <t>2025-05-19 10:12:00,839182195.878175,10763718262.1003,-9836.34302526834,-9285,1644.46721212124,-872.46,-178.91161911363,-472.54,592.62</t>
  </si>
  <si>
    <t>2025-05-19 10:12:00,-70652652.7855349,1789367889.94786,2594.37767080745,5374,4384.82678643893,6354.16,-62.2636384291369,2216.65,519.55</t>
  </si>
  <si>
    <t>2025-05-19 10:12:00,53800285.3493972,209365029.988288,459.409999999999,937,4733.43479999999,5849.07,-1.47636922291844,268.13,5937.5</t>
  </si>
  <si>
    <t>2025-05-19 10:12:00,161764734.130594,274579.810374322,-27.7173268398269,-13,-63.4070830086585,197.25,0.0189800791079363,2.12,21329.5</t>
  </si>
  <si>
    <t>2025-05-19 10:13:00,600,,594,,580,,590.5,,,,,594,588,594,593,592.44</t>
  </si>
  <si>
    <t>2025-05-19 10:13:00,525,,520,,500,,518,,,,,520,515,517,520,519.38</t>
  </si>
  <si>
    <t>2025-05-19 10:13:00,6000,,5950,,5700,,5920,,,,,5950,5900,5790,6010,5936</t>
  </si>
  <si>
    <t>2025-05-19 10:13:00,21325,,21400,,21325,,21325,,,,,21400,20850,21125,20850,21324.25</t>
  </si>
  <si>
    <t>2025-05-19 10:13:00,852011986.401165,10672649009.4895,3751.25769832099,10916,7498.64305555557,4258.86,-65.264881496509,1515.78,592.44</t>
  </si>
  <si>
    <t>2025-05-19 10:13:00,-80687599.6314574,1874923169.94582,5830.4453785104,3605,8436.96895128208,4553.88,85.296329566375,1567.43,519.38</t>
  </si>
  <si>
    <t>2025-05-19 10:13:00,52072601.3661879,203093685.598788,507.969999999999,1372,33620.7514,10314.34,-1.37467243306792,274.52,5936</t>
  </si>
  <si>
    <t>2025-05-19 10:13:00,164490540.824341,258991.747504629,81.0028354978355,90,1993.71513225108,1263.42,-0.0653677925714579,13.84,21324.25</t>
  </si>
  <si>
    <t>2025-05-19 10:14:00,600,,594,,580,,590.5,,,,,594,588,594,593,592.62</t>
  </si>
  <si>
    <t>2025-05-19 10:14:00,525,,520,,500,,518,,520,,520,520,515,517,520,519.59</t>
  </si>
  <si>
    <t>2025-05-19 10:14:00,6000,,5950,,5700,,5920,,,,,5950,5900,5790,6010,5937.5</t>
  </si>
  <si>
    <t>2025-05-19 10:14:00,21325,,21400,,21325,,21325,,,,,21400,20850,21125,20850,21332.25</t>
  </si>
  <si>
    <t>2025-05-19 10:14:00,861526414.408325,11179358368.9153,-6221.62222222217,-6888,-2159.43233333334,-3902.57,-259.82109412434,-1500.46,592.62</t>
  </si>
  <si>
    <t>2025-05-19 10:14:00,-65504606.7312596,1958815324.45917,-1583.46564785789,-2275,-1912.62287513062,-3404.95,97.0713793584891,-1172.69,519.59</t>
  </si>
  <si>
    <t>2025-05-19 10:14:00,53752604.1301938,208839820.341296,-346.600000000001,-365,-1682.02050000002,-2020.15,3.30300813239972,-76.81,5937.5</t>
  </si>
  <si>
    <t>2025-05-19 10:14:00,163323338.573868,282648.563330176,-9.22333333333333,0,-234.546233333333,-67.4,-0.000981944728259929,-0.68,21332.25</t>
  </si>
  <si>
    <t>2025-05-19 10:15:00,600,,594,,580,,590.5,,,,,594,588,594,593,592.57</t>
  </si>
  <si>
    <t>2025-05-19 10:15:00,525,,520,,500,,518,,,,,520,515,517,520,519.56</t>
  </si>
  <si>
    <t>2025-05-19 10:15:00,6000,,5950,,5700,,5920,,,,,5950,5900,5790,6010,5937.25</t>
  </si>
  <si>
    <t>2025-05-19 10:15:00,21325,,21400,,21325,,21325,,,,,21400,20850,21125,20850,21330.75</t>
  </si>
  <si>
    <t>2025-05-19 10:15:00,871541200.793007,11414491062.68,-2525.17020259934,-5592,719.140317460313,2179.73,258.454107080201,737.35,592.57</t>
  </si>
  <si>
    <t>2025-05-19 10:15:00,-80803795.7899827,2038893258.69439,-1852.98214285715,-1278,-1591.00350000002,-1472.45,-48.4773625781942,-462.14,519.56</t>
  </si>
  <si>
    <t>2025-05-19 10:15:00,53248753.5860685,210303523.495177,-631.85888888889,-154,-7439.53882222223,-2000.71,-2.2271929947353,-80.25,5937.25</t>
  </si>
  <si>
    <t>2025-05-19 10:15:00,163849316.032867,275726.326312581,-14.3868131868132,23,-149.839560439561,146.1,-0.0339921113727583,1.98,21330.75</t>
  </si>
  <si>
    <t>2025-05-19 10:16:00,600,,594,,580,,590.5,,,,,594,588,594,593,592.56</t>
  </si>
  <si>
    <t>2025-05-19 10:16:00,525,,520,,500,,518,,,,,520,515,517,520,519.56</t>
  </si>
  <si>
    <t>2025-05-19 10:16:00,6000,,5950,,5700,,5920,,,,,5950,5900,5790,6010,5937</t>
  </si>
  <si>
    <t>2025-05-19 10:16:00,21325,,21400,,21325,,21325,,,,,21400,20850,21125,20850,21331.5</t>
  </si>
  <si>
    <t>2025-05-19 10:16:00,847242862.037934,11336189242.7741,-5494.74852071005,-4355,4577.268,2418.97,145.506540448485,968.07,592.56</t>
  </si>
  <si>
    <t>2025-05-19 10:16:00,-62981084.4488587,2031639811.84906,1588.69419191919,2224,2504.83155555556,2647.08,10.2929687282692,781.65,519.56</t>
  </si>
  <si>
    <t>2025-05-19 10:16:00,52837942.7877022,213932140.572113,384.695238095237,528,3530.22390476189,3054.74,0.655462881802803,147.12,5937</t>
  </si>
  <si>
    <t>2025-05-19 10:16:00,164323905.472102,279720.2437488,-25.1452380952381,-4,-85.1879761904768,32.67,0.0120377124355013,0.4,21331.5</t>
  </si>
  <si>
    <t>2025-05-19 10:17:00,600,,594,,580,,590.5,,,,,594,588,594,593,592.52</t>
  </si>
  <si>
    <t>2025-05-19 10:17:00,525,,520,,500,,518,,520,,,520,515,517,520,519.53</t>
  </si>
  <si>
    <t>2025-05-19 10:17:00,6000,,5950,,5700,,5920,,,,,5950,5900,5790,6010,5936.5</t>
  </si>
  <si>
    <t>2025-05-19 10:17:00,21325,,21400,,21325,,21325,,,,,21400,20850,21400,20850,21330.25</t>
  </si>
  <si>
    <t>2025-05-19 10:17:00,846143655.608316,11425248811.1637,-3159.26315789475,-2459,-3393.84299999999,-2009.7,-36.4638125941642,-927.37,592.52</t>
  </si>
  <si>
    <t>2025-05-19 10:17:00,-84196969.5676547,2054250215.63376,-3438.04047619048,-1882,-4463.12671428572,-2928.54,-54.3525366508707,-981.88,519.53</t>
  </si>
  <si>
    <t>2025-05-19 10:17:00,52737457.2074092,205833387.340603,-610.796666666668,-528,-2227.55063333334,-1990.71,-2.68787584068513,-123.25,5936.5</t>
  </si>
  <si>
    <t>2025-05-19 10:17:00,162818278.005691,281758.418518544,28.728021978022,31,676.755120879121,628.22,0.0564747506310027,7.37,21330.25</t>
  </si>
  <si>
    <t>2025-05-19 10:18:00,600,,594,,580,,590.5,,,,,594,588,594,593,592.76</t>
  </si>
  <si>
    <t>2025-05-19 10:18:00,525,,520,,500,,518,520,,,,520,515,517,520,519.73</t>
  </si>
  <si>
    <t>2025-05-19 10:18:00,6000,,5950,,5700,,5920,,,,,5950,5900,5790,6010,5939</t>
  </si>
  <si>
    <t>2025-05-19 10:18:00,21325,,21400,,21325,,21325,,,,,21400,20850,21400,20850,21338.25</t>
  </si>
  <si>
    <t>2025-05-19 10:18:00,909310836.928938,12233471607.9168,-19684.4689440993,-13489,-433.467714285715,-1238.76,-162.586572181565,-483.62,592.76</t>
  </si>
  <si>
    <t>2025-05-19 10:18:00,-59527067.6879417,2288915800.46723,529.1,885,765.759000000001,67.29,60.1002941197259,212.52,519.73</t>
  </si>
  <si>
    <t>2025-05-19 10:18:00,54777602.9073124,232483278.536191,-264.566666666665,-374,-2960.37633333333,-4466.86,-3.52700401470801,-129.88,5939</t>
  </si>
  <si>
    <t>2025-05-19 10:18:00,163451074.833625,329704.59057711,-7.47222222222221,-11,-255.567361111111,-315.75,-0.0129062102477943,-3.27,21338.25</t>
  </si>
  <si>
    <t>2025-05-19 10:19:00,600,,594,,580,,590.5,,593,,,594,588,594,593,592.72</t>
  </si>
  <si>
    <t>2025-05-19 10:19:00,525,,520,,500,,518,520,,,,520,515,517,520,519.67</t>
  </si>
  <si>
    <t>2025-05-19 10:19:00,6000,,5950,,5700,,5920,,,,,5950,5900,5790,6010,5938.75</t>
  </si>
  <si>
    <t>2025-05-19 10:19:00,21325,,21400,,21325,,21325,,,,,21400,20850,21400,20850,21335.75</t>
  </si>
  <si>
    <t>2025-05-19 10:19:00,913385419.974278,12043560902.1441,-7793.20309157389,-15485,8801.40938888889,5459.88,-401.172577460116,1904.42,592.72</t>
  </si>
  <si>
    <t>2025-05-19 10:19:00,-52616066.3157433,2203538964.96735,696.78326007326,827,1665.13017582418,-481.54,203.374355403063,-144.81,519.67</t>
  </si>
  <si>
    <t>2025-05-19 10:19:00,55786615.0247451,237381676.626456,1095.55,1097,11472.735,10502.21,4.20415083748729,449.19,5938.75</t>
  </si>
  <si>
    <t>2025-05-19 10:19:00,164121714.559973,321046.288356283,6.34300583050583,46,786.566137114387,676.91,-0.0252978778296683,6.1,21335.75</t>
  </si>
  <si>
    <t>2025-05-19 10:20:00,600,,594,,580,,590.5,,,,,594,588,594,593,592.72</t>
  </si>
  <si>
    <t>2025-05-19 10:20:00,525,,520,,500,,518,,,,,520,515,517,520,519.63</t>
  </si>
  <si>
    <t>2025-05-19 10:20:00,6000,,5950,,5700,,5920,,,,,5950,5900,5790,6010,5938.75</t>
  </si>
  <si>
    <t>2025-05-19 10:20:00,21325,,21400,,21325,,21325,,,,,21400,20850,21050,20850,21334.25</t>
  </si>
  <si>
    <t>2025-05-19 10:20:00,910048597.724432,12654355334.3393,-2490.47798742137,-8465,-4926.19785714286,-6552.62,-99.3966837912073,-2688.91,592.72</t>
  </si>
  <si>
    <t>2025-05-19 10:20:00,-63784297.8505257,2413772550.63489,-1780.13333333333,-1996,-1895.94533333333,-2009.36,57.0389488335607,-726.42,519.63</t>
  </si>
  <si>
    <t>2025-05-19 10:20:00,55579459.231132,241577815.919273,-468.265000000001,-596,-1735.98865000002,-2959.47,1.47781137586347,-160.02,5938.75</t>
  </si>
  <si>
    <t>2025-05-19 10:20:00,163103326.764916,328975.827117639,-18.1580952380952,10,10.9598857142858,121.76,-0.00444169813927629,1.3,21334.25</t>
  </si>
  <si>
    <t>2025-05-19 10:21:00,600,,594,,580,,590.5,,,,593,594,588,594,593,592.76</t>
  </si>
  <si>
    <t>2025-05-19 10:21:00,525,,520,,500,,518,,,,,520,515,517,520,519.661</t>
  </si>
  <si>
    <t>2025-05-19 10:21:00,6000,,5950,,5700,,5920,,,,,5950,5900,5790,6010,5939</t>
  </si>
  <si>
    <t>2025-05-19 10:21:00,21325,,21400,,21325,,21325,,,,,21400,20850,21050,20850,21335.5</t>
  </si>
  <si>
    <t>2025-05-19 10:21:00,886861022.884318,11889617844.3632,-7908.82691131504,-7565,3451.08166666674,510.9,332.613227486128,320.62,592.76</t>
  </si>
  <si>
    <t>2025-05-19 10:21:00,-70540338.6339305,2085378529.62369,795.428616852146,1251,536.552974562797,731.12,44.6445508883264,348.26,519.661</t>
  </si>
  <si>
    <t>2025-05-19 10:21:00,55897833.2139495,229020144.473872,-129.816666666666,455,-195.734999999994,2197.64,-0.211003571353993,140.26,5939</t>
  </si>
  <si>
    <t>2025-05-19 10:21:00,162696371.225824,289167.457090802,-17.0842948717949,-19,-357.632409188033,-347.16,0.0080987067680068,-3.47,21335.5</t>
  </si>
  <si>
    <t>2025-05-19 10:22:00,600,,594,,580,,590.5,,,,,594,588,594,593,592.5</t>
  </si>
  <si>
    <t>2025-05-19 10:22:00,525,,520,,500,,518,,,,,520,515,517,520,519.4</t>
  </si>
  <si>
    <t>2025-05-19 10:22:00,6000,,5950,,5700,,5920,,,,,5950,5900,5790,6010,5937</t>
  </si>
  <si>
    <t>2025-05-19 10:22:00,21325,,21400,,21325,,21325,,,,,21400,20850,21050,20850,21323.25</t>
  </si>
  <si>
    <t>2025-05-19 10:22:00,768896995.42245,10451896413.8866,2914.41491211122,7408,4251.10955555555,3167.8,-118.311149708965,1363.62,592.5</t>
  </si>
  <si>
    <t>2025-05-19 10:22:00,-81184746.6906493,2001152794.89294,1134.59523809524,1732,2360.28285714286,2169.4,4.65259747975595,744.58,519.4</t>
  </si>
  <si>
    <t>2025-05-19 10:22:00,53359146.7445007,216850667.365339,482.041666666664,457,6998.66041666656,4116.92,-0.198815910270557,148.92,5937</t>
  </si>
  <si>
    <t>2025-05-19 10:22:00,165198341.208126,244766.556294732,13.8365604575163,7,663.257520833333,257.81,0.00687838501215841,2.54,21323.25</t>
  </si>
  <si>
    <t>2025-05-19 10:23:00,600,,594,,580,,590.5,,,,,594,588,594,593,592.57</t>
  </si>
  <si>
    <t>2025-05-19 10:23:00,525,,520,,500,,518,,,,,520,515,517,520,519.33</t>
  </si>
  <si>
    <t>2025-05-19 10:23:00,6000,,5950,,5700,,5920,,,,,5950,5900,5790,6010,5937</t>
  </si>
  <si>
    <t>2025-05-19 10:23:00,21325,,21400,,21325,,21325,,,,,21400,20850,21050,20850,21322</t>
  </si>
  <si>
    <t>2025-05-19 10:23:00,856951919.555266,11738619962.0918,-1451.30707070681,289,-4603.64491666667,-2169.11,351.676464045004,-950.07,592.57</t>
  </si>
  <si>
    <t>2025-05-19 10:23:00,-100030923.94173,1910134669.11399,-3859.50000000001,-4026,-5136.45366666669,-4222.96,-57.6002322675654,-1546.79,519.33</t>
  </si>
  <si>
    <t>2025-05-19 10:23:00,53312101.7132731,213020592.928203,-202.033809523808,148,-4044.74039523811,-2464.96,5.85212005967174,-34.22,5937</t>
  </si>
  <si>
    <t>2025-05-19 10:23:00,164907937.940753,219833.757158247,-13.4481673881674,1,-692.488235786436,-670.11,-0.00855575862589082,-5.32,21322</t>
  </si>
  <si>
    <t>2025-05-19 10:24:00,600,,594,,580,,590.5,,,,,594,588,594,593,592.649</t>
  </si>
  <si>
    <t>2025-05-19 10:24:00,525,,520,,500,,518,,,,,520,515,517,520,519.36</t>
  </si>
  <si>
    <t>2025-05-19 10:24:00,6000,,5950,,5700,,5920,,,,,5950,5900,5790,6010,5938</t>
  </si>
  <si>
    <t>2025-05-19 10:24:00,21325,,21400,,21325,,21325,,,,,21400,20850,21050,20850,21322.25</t>
  </si>
  <si>
    <t>2025-05-19 10:24:00,908870066.320311,12314783254.3873,-3129.55533173858,-6564,7169.17196825397,1905.56,286.200955390471,719.05,592.649</t>
  </si>
  <si>
    <t>2025-05-19 10:24:00,-88119200.5925642,1935235176.72624,2172.08333333334,752,2540.76416666667,414.55,-74.5889074325582,152.43,519.36</t>
  </si>
  <si>
    <t>2025-05-19 10:24:00,54138390.1647191,228552827.92033,1118.8731707317,422,11780.2114146341,4419.17,-0.918705540693535,162.09,5938</t>
  </si>
  <si>
    <t>2025-05-19 10:24:00,165410421.373736,231238.007298945,3.81984917043741,5,141.096068778281,90.2,0.00214025497924164,0.92,21322.25</t>
  </si>
  <si>
    <t>2025-05-19 10:25:00,600,,594,,580,,590.5,,,,,594,588,594,593,592.31</t>
  </si>
  <si>
    <t>2025-05-19 10:25:00,525,,520,,500,,518,,,,,520,515,517,520,519.06</t>
  </si>
  <si>
    <t>2025-05-19 10:25:00,6000,,5950,,5700,,5920,,,,,5950,5900,5790,6010,5934.5</t>
  </si>
  <si>
    <t>2025-05-19 10:25:00,21325,,21400,,21325,,21325,,,,,21400,20850,21050,20850,21310</t>
  </si>
  <si>
    <t>2025-05-19 10:25:00,675439914.497508,9783132515.04743,9160.37354198358,6457,4661.37527777779,2326.57,-277.943196934152,436.13,592.31</t>
  </si>
  <si>
    <t>2025-05-19 10:25:00,-137991906.536952,1556996379.51479,2010.73939393939,1571,3492.99318181818,2730.86,-157.314674541479,817.68,519.06</t>
  </si>
  <si>
    <t>2025-05-19 10:25:00,50758219.9870837,190599492.29227,-134.446666666663,143,3644.92566666669,1545.7,-4.65846756035346,32.98,5934.5</t>
  </si>
  <si>
    <t>2025-05-19 10:25:00,163061642.757083,148642.225836325,5.85109082713545,12,349.432633919315,426.43,-0.0114646845258708,4.73,21310</t>
  </si>
  <si>
    <t>2025-05-19 10:26:00,600,,594,,580,,590.5,,,,,594,588,594,593,592.41</t>
  </si>
  <si>
    <t>2025-05-19 10:26:00,525,,520,,500,,518,,,,,520,515,518,520,519.1</t>
  </si>
  <si>
    <t>2025-05-19 10:26:00,6000,,5950,,5700,,5920,,,,,5950,5900,5790,6010,5935</t>
  </si>
  <si>
    <t>2025-05-19 10:26:00,21325,,21400,,21325,,21325,,,,,21400,20850,21050,20850,21314.5</t>
  </si>
  <si>
    <t>2025-05-19 10:26:00,878451482.589704,11528130801.1803,6408.81034706046,10712,3881.42365800866,5903.97,180.93005808393,2819.97,592.41</t>
  </si>
  <si>
    <t>2025-05-19 10:26:00,-125316444.71571,1845742721.56642,1879.53862433862,2498,2024.07830687831,2319.09,37.4143726971354,1012.16,519.1</t>
  </si>
  <si>
    <t>2025-05-19 10:26:00,51728539.4421138,208445982.418288,-66.0500000000006,-337,1216.40599999999,-973.94,1.22229448281365,-86.69,5935</t>
  </si>
  <si>
    <t>2025-05-19 10:26:00,165355661.707772,173651.596182253,4.0046031746032,26,-95.7576650793648,178.09,-0.0499117979254438,2.3,21314.5</t>
  </si>
  <si>
    <t>2025-05-19 10:27:00,600,,594,,580,,590.5,,,,,594,588,594,593,592.45</t>
  </si>
  <si>
    <t>2025-05-19 10:27:00,525,,520,,500,,518,,,,,520,515,518,520,519.27</t>
  </si>
  <si>
    <t>2025-05-19 10:27:00,6000,,5950,,5700,,5920,,,,,5950,5900,5790,6010,5936</t>
  </si>
  <si>
    <t>2025-05-19 10:27:00,21325,,21400,,21325,,21325,,,,,21400,20850,21050,20850,21319</t>
  </si>
  <si>
    <t>2025-05-19 10:27:00,822960001.93774,11295925456.3471,185.488612758241,-166,2126.40646428571,1058.44,-297.677151393307,511.76,592.45</t>
  </si>
  <si>
    <t>2025-05-19 10:27:00,-107331143.765995,1872918884.81233,545.452380952381,698,-141.030952380952,134.49,151.321086029399,158.35,519.27</t>
  </si>
  <si>
    <t>2025-05-19 10:27:00,51874097.3673954,208465354.213423,92.8600000000004,476,1576.20140000001,1458,-0.474627658399293,79.07,5936</t>
  </si>
  <si>
    <t>2025-05-19 10:27:00,165505687.899451,190581.844608767,-11.8190052700922,-10,-548.485081357049,-425.06,0.00908912712854248,-3.88,21319</t>
  </si>
  <si>
    <t>2025-05-19 10:28:00,600,,593,,580,,590.5,,,,,594,588,594,593,592.29</t>
  </si>
  <si>
    <t>2025-05-19 10:28:00,525,,520,,500,,518,,,,,520,515,518,520,519.09</t>
  </si>
  <si>
    <t>2025-05-19 10:28:00,6000,,5950,,5700,,5920,,,,,5950,5900,5790,6010,5934</t>
  </si>
  <si>
    <t>2025-05-19 10:28:00,21325,,21400,,21325,,21325,,,,,21400,20850,21050,20850,21311.5</t>
  </si>
  <si>
    <t>2025-05-19 10:28:00,778670869.812902,10818836719.0617,8830.97164502178,5890,2286.66506666667,2818.43,-155.287314134936,1003.16,592.29</t>
  </si>
  <si>
    <t>2025-05-19 10:28:00,-139223899.684181,1797497655.17159,333.671428571429,626,430.748571428572,546.2,5.97401641212079,202.65,519.09</t>
  </si>
  <si>
    <t>2025-05-19 10:28:00,50439420.4173022,199037481.236003,379.14,500,4925.15479999998,5215.66,-2.44577549704603,200.94,5934</t>
  </si>
  <si>
    <t>2025-05-19 10:28:00,164885535.237226,161351.242332186,5.52132729339627,6,272.512033921825,151.04,0.0227657830078094,0.8,21311.5</t>
  </si>
  <si>
    <t>2025-05-19 10:29:00,600,,593,,580,,590.5,,,,592,594,588,594,593,592.32</t>
  </si>
  <si>
    <t>2025-05-19 10:29:00,525,,520,,500,,518,,519,,,520,515,518,519,519.11</t>
  </si>
  <si>
    <t>2025-05-19 10:29:00,6000,,5950,,5700,,5920,,,,,5950,5900,5790,6010,5934.5</t>
  </si>
  <si>
    <t>2025-05-19 10:29:00,21325,,21400,,21325,,21325,,,,,21400,20850,21050,20850,21312.5</t>
  </si>
  <si>
    <t>2025-05-19 10:29:00,798784876.380772,11406027594.4066,6109.32261116394,11287,2013.34261904762,407.35,332.259789036072,327.23,592.32</t>
  </si>
  <si>
    <t>2025-05-19 10:29:00,-130670692.553644,1962726228.45107,564.284310344831,124,523.700132758627,624.91,-96.452792059377,124.57,519.11</t>
  </si>
  <si>
    <t>2025-05-19 10:29:00,50898835.5751979,201106739.241864,225.033333333332,31,5223.36933333333,992.18,-1.81086642635038,57.06,5934.5</t>
  </si>
  <si>
    <t>2025-05-19 10:29:00,164753311.447404,158896.503561018,-1.69365079365081,-6,-146.199952380953,-352.3,0.0054463672457504,-3.15,21312.5</t>
  </si>
  <si>
    <t>2025-05-19 10:30:00,600,,593,,580,,590.5,,,,,594,588,594,593,592.545</t>
  </si>
  <si>
    <t>2025-05-19 10:30:00,525,,520,,500,,518,,,,,520,515,518,519,519.29</t>
  </si>
  <si>
    <t>2025-05-19 10:30:00,6000,,5950,,5700,,5920,,,,,5950,5900,5790,6010,5936.25</t>
  </si>
  <si>
    <t>2025-05-19 10:30:00,21325,,21400,,21325,,21325,,,,,21400,20850,21050,20850,21323</t>
  </si>
  <si>
    <t>2025-05-19 10:30:00,889216885.946238,13030816611.5745,-6665.43631436301,-10702,-2066.21083333333,-6824.48,-224.937411675969,-2844.68,592.545</t>
  </si>
  <si>
    <t>2025-05-19 10:30:00,-111441713.927766,2070453261.04416,-939.114371584699,23,-1262.62810710382,101.69,54.6339143680329,5.38999999999999,519.29</t>
  </si>
  <si>
    <t>2025-05-19 10:30:00,52713947.0267529,221945192.988784,-5.18000000000072,-289,-5080.91690000002,-5752.39,-4.1333599023159,-193.46,5936.25</t>
  </si>
  <si>
    <t>2025-05-19 10:30:00,165849194.760045,218486.005939162,-3.42380952380952,7,-270.333357142857,58.14,0.0119026132570392,0.95,21323</t>
  </si>
  <si>
    <t>2025-05-19 10:31:00,600,,594,,580,,590.5,,,,,594,588,594,593,592.715</t>
  </si>
  <si>
    <t>2025-05-19 10:31:00,525,,520,,500,,518,,,,,520,515,518,519,519.53</t>
  </si>
  <si>
    <t>2025-05-19 10:31:00,6000,,5950,,5700,,5920,,,,,5950,5900,5790,6010,5938.75</t>
  </si>
  <si>
    <t>2025-05-19 10:31:00,21325,,21400,,21325,,21325,,,,,21400,20850,21050,20850,21330.25</t>
  </si>
  <si>
    <t>2025-05-19 10:31:00,857283202.214772,12587121261.8181,-14914.6553768933,-11345,-5439.18233333334,-8548.91,-447.795211255751,-3413.48,592.715</t>
  </si>
  <si>
    <t>2025-05-19 10:31:00,-107072290.472915,2121123421.60832,-4056.43333333333,-1890,-4642.01999999999,-1989.83,-20.8168009571428,-828.12,519.53</t>
  </si>
  <si>
    <t>2025-05-19 10:31:00,55599185.295267,239489416.824488,-1775.66166666667,-1058,-6025.53221666665,-6516.81,-1.6932235020987,-383.2,5938.75</t>
  </si>
  <si>
    <t>2025-05-19 10:31:00,164500223.668659,257260.062159706,-2.44369047619046,-5,-36.6167869047612,-324.76,-0.0152437653166034,-3.38,21330.25</t>
  </si>
  <si>
    <t>2025-05-19 10:32:00,600,,594,,580,,590.5,,,,,594,588,594,593,592.78</t>
  </si>
  <si>
    <t>2025-05-19 10:32:00,525,,520,,500,,518,,,520,,520,515,518,519,519.67</t>
  </si>
  <si>
    <t>2025-05-19 10:32:00,6000,,5950,,5700,,5920,5940,,,,5950,5900,5790,6010,5939.5</t>
  </si>
  <si>
    <t>2025-05-19 10:32:00,21325,,21400,,21325,,21325,,,,,21400,20850,21050,20850,21335</t>
  </si>
  <si>
    <t>2025-05-19 10:32:00,880579635.265139,12865860968.6037,-11849.5886796676,-7607,3639.19976190473,326.02,74.7983222986523,213.18,592.78</t>
  </si>
  <si>
    <t>2025-05-19 10:32:00,-65759618.0950159,2425269081.10446,1066.06989247312,1865,1267.78747311828,2164.62,-17.9754156118364,853.33,519.67</t>
  </si>
  <si>
    <t>2025-05-19 10:32:00,55500081.4363612,254685233.265841,856.736666666665,1267,8135.36923333331,8906.98,3.39642263445358,424.27,5939.5</t>
  </si>
  <si>
    <t>2025-05-19 10:32:00,164308606.522198,299445.916757576,4.13199134199135,2,217.119716666667,189.92,0.051679411431271,1.93,21335</t>
  </si>
  <si>
    <t>2025-05-19 10:33:00,600,,594,,580,,590.5,,,,,594,588,594,593,592.74</t>
  </si>
  <si>
    <t>2025-05-19 10:33:00,525,,520,,500,,518,520,,,,520,515,518,519,519.665</t>
  </si>
  <si>
    <t>2025-05-19 10:33:00,6000,,5950,,5700,,5920,,,,,5950,5900,5790,6010,5938.75</t>
  </si>
  <si>
    <t>2025-05-19 10:33:00,21325,,21400,,21325,,21325,,,,,21400,20850,21050,20850,21335.75</t>
  </si>
  <si>
    <t>2025-05-19 10:33:00,905817595.206462,13390235932.8973,-7694.14367816082,-6696,4502.83212698412,1004.1,228.963923813594,267.63,592.74</t>
  </si>
  <si>
    <t>2025-05-19 10:33:00,-76986154.9557634,2462063968.01154,748.657051282053,601,1552.78901923077,-1429.35,37.9207480837103,50.8300000000001,519.665</t>
  </si>
  <si>
    <t>2025-05-19 10:33:00,55195807.9924508,250650223.228877,-305.341666666667,-490,730.183416666649,-920.36,-1.60705765025457,-77.23,5938.75</t>
  </si>
  <si>
    <t>2025-05-19 10:33:00,163569072.56019,314839.64492508,1.7228083028083,3,44.551463003663,58.63,0.0068531567025661,0.71,21335.75</t>
  </si>
  <si>
    <t>2025-05-19 10:34:00,600,,594,,580,,590.5,,,,,594,588,594,593,592.56</t>
  </si>
  <si>
    <t>2025-05-19 10:34:00,525,,520,,500,,518,,,,,520,515,518,519,519.47</t>
  </si>
  <si>
    <t>2025-05-19 10:34:00,6000,,5950,,5700,,5920,,,,,5950,5900,5790,6010,5936.5</t>
  </si>
  <si>
    <t>2025-05-19 10:34:00,21325,,21400,,21325,,21325,,,,,21400,20850,21050,20850,21328.75</t>
  </si>
  <si>
    <t>2025-05-19 10:34:00,809469486.92396,11880227936.3955,-511.323207359354,-3116,9211.39111111112,2775.46,51.4814860949853,1285.21,592.56</t>
  </si>
  <si>
    <t>2025-05-19 10:34:00,-93009230.1860546,2152572235.01533,722.127489177484,-231,677.914214285705,-238.97,2.16785928692162,-216.11,519.47</t>
  </si>
  <si>
    <t>2025-05-19 10:34:00,54100986.47751,218071518.77757,1344.835,1458,10779.37355,7533.97,0.251143811046264,357.94,5936.5</t>
  </si>
  <si>
    <t>2025-05-19 10:34:00,165987194.135456,282871.424407533,2.47544642857143,15,102.617294642857,114.14,-0.00865749720060781,1.45,21328.75</t>
  </si>
  <si>
    <t>2025-05-19 10:35:00,600,,594,,580,,590.5,,,,,594,588,594,593,592.65</t>
  </si>
  <si>
    <t>2025-05-19 10:35:00,525,,520,,500,,518,,,,,520,515,518,519,519.61</t>
  </si>
  <si>
    <t>2025-05-19 10:35:00,6000,,5950,,5700,,5920,,,,,5950,5900,5790,6010,5938</t>
  </si>
  <si>
    <t>2025-05-19 10:35:00,21325,,21400,,21325,,21325,,,,,21400,20850,21050,20850,21331.75</t>
  </si>
  <si>
    <t>2025-05-19 10:35:00,834453530.250713,12723280787.3573,-3153.56966787752,-3893,1698.16466666667,2731.13,116.181544509422,1210.66,592.65</t>
  </si>
  <si>
    <t>2025-05-19 10:35:00,-68791311.0694717,2366880002.8703,-598.761904761904,-269,-308.969523809522,-149.7,-15.1998688844371,12.41,519.61</t>
  </si>
  <si>
    <t>2025-05-19 10:35:00,54376049.6476156,239664133.996747,237.216666666667,421,2531.322,2624.6,-0.390434150268502,127.24,5938</t>
  </si>
  <si>
    <t>2025-05-19 10:35:00,165627725.916672,286088.387661923,-24.2828011204482,-33,-392.762843697479,-425.12,0.0433784181239773,-4.92,21331.75</t>
  </si>
  <si>
    <t>2025-05-19 10:36:00,600,,594,,580,,590.5,,593,,,594,588,594,593,592.83</t>
  </si>
  <si>
    <t>2025-05-19 10:36:00,525,,520,,500,,518,,520,,,520,515,517,519,519.8</t>
  </si>
  <si>
    <t>2025-05-19 10:36:00,6000,,5950,,5700,,5920,,,,,5950,5900,5790,6010,5939.75</t>
  </si>
  <si>
    <t>2025-05-19 10:36:00,21325,,21400,,21325,,21325,,,,,21400,20850,21050,20850,21340.75</t>
  </si>
  <si>
    <t>2025-05-19 10:36:00,906224124.747644,13742176591.6556,-15081.4994021265,-9441,-8724.18066666673,-7775.79,-257.651156306139,-3167.37,592.83</t>
  </si>
  <si>
    <t>2025-05-19 10:36:00,-60944579.5624007,2660227876.80126,-7247.65819327731,-3973,-7312.7101869748,-4209.69,6.18220306947917,-1654.91,519.8</t>
  </si>
  <si>
    <t>2025-05-19 10:36:00,56177032.5807599,259270101.0534,-1047.34980225988,-1781,-9683.75050423698,-17681.99,-1.60097497957419,-591.01,5939.75</t>
  </si>
  <si>
    <t>2025-05-19 10:36:00,164443506.559532,339127.695790011,-11.4912436838524,-4,-261.111949386845,-199.6,-0.0038770159276013,-1.91,21340.75</t>
  </si>
  <si>
    <t>2025-05-19 10:38:00,600,,594,,580,,590.5,,,,,594,588,594,593,592.84</t>
  </si>
  <si>
    <t>2025-05-19 10:38:00,525,,520,,500,,518,,,,,520,515,517,519,519.85</t>
  </si>
  <si>
    <t>2025-05-19 10:38:00,6000,,5950,,5700,,5920,,,,,5950,5900,5790,6010,5940</t>
  </si>
  <si>
    <t>2025-05-19 10:38:00,21325,,21400,,21325,,21325,,,,,21400,20850,21050,20850,21342.75</t>
  </si>
  <si>
    <t>2025-05-19 10:38:00,929832076.806767,13807233601.5249,-12831.1651643688,-7665,-98.4477499999897,-1049.79,-61.4155973538261,26.4099999999999,592.84</t>
  </si>
  <si>
    <t>2025-05-19 10:38:00,-47947620.4008454,2709296619.03205,-674.180952380952,-1235,-119.335928571426,-1713.73,36.5714881457022,-454.18,519.85</t>
  </si>
  <si>
    <t>2025-05-19 10:38:00,57127689.8008557,261316615.242014,10.3999999999994,50,-213.995500000027,-1308.47,-1.39506786867005,0.27999999999999,5940</t>
  </si>
  <si>
    <t>2025-05-19 10:38:00,164877761.492175,339676.065709225,-33.95,-10,-229.463333333333,-152.8,0.0159805206092451,-1.71,21342.75</t>
  </si>
  <si>
    <t>2025-05-19 10:39:00,600,,594,,580,,590.5,,,,,594,588,594,593,593.15</t>
  </si>
  <si>
    <t>2025-05-19 10:39:00,525,,520,,500,,518,,520,,,520,515,517,519,520.25</t>
  </si>
  <si>
    <t>2025-05-19 10:39:00,6000,,5950,,5700,,5920,,5950,,,5950,5900,5790,6010,5943</t>
  </si>
  <si>
    <t>2025-05-19 10:39:00,21325,,21400,,21325,,21325,,,,,21400,20850,21050,20850,21360.75</t>
  </si>
  <si>
    <t>2025-05-19 10:39:00,1055849742.67045,15376672822.9459,-67290.3496503463,-26604,10197.98871337,11540.29,1667.69058148551,4786.9,593.15</t>
  </si>
  <si>
    <t>2025-05-19 10:39:00,20417231.3745036,3047485886.45018,-698.09806255836,-3350,-1554.67347338936,-7564.84,-533.634264092027,-2446.03,520.25</t>
  </si>
  <si>
    <t>2025-05-19 10:39:00,60313330.6231455,299647387.896721,763.71,984,12002.3928,8519.3,-7.21344250365045,410.24,5943</t>
  </si>
  <si>
    <t>2025-05-19 10:39:00,163491341.879115,442326.115829882,-6.23548534798533,12,137.402425366301,-191.62,-0.0185246359247309,-1.69,21360.75</t>
  </si>
  <si>
    <t>2025-05-19 10:40:00,600,,594,,580,,590.5,,593,,,594,588,594,593,593.4</t>
  </si>
  <si>
    <t>2025-05-19 10:40:00,525,,520,,500,,518,,520,,,520,515,517,519,520.47</t>
  </si>
  <si>
    <t>2025-05-19 10:40:00,6000,,5950,,5700,,5920,,,,,5950,5900,5790,6010,5945.5</t>
  </si>
  <si>
    <t>2025-05-19 10:40:00,21325,,21400,,21325,,21325,,,,,21400,20850,21050,20850,21369.25</t>
  </si>
  <si>
    <t>2025-05-19 10:40:00,1188827499.8939,16916293545.9581,-57967.7115384607,-18796,10273.2956888889,-2847.08,-108.922795576216,-861.25,593.4</t>
  </si>
  <si>
    <t>2025-05-19 10:40:00,43313473.5830585,3411282784.67899,-2207.59761904764,-1436,-2420.70440476196,-2404.63,71.810898898775,-713.89,520.47</t>
  </si>
  <si>
    <t>2025-05-19 10:40:00,62775410.1047617,314625579.734569,141.216666666663,-238,-923.045333333363,-8139.24,-4.77780469154154,-300.24,5945.5</t>
  </si>
  <si>
    <t>2025-05-19 10:40:00,162388720.082673,477030.20947162,-40.0252467999837,-29,-645.036064973624,-616.25,0.0251209841235418,-6.69,21369.25</t>
  </si>
  <si>
    <t>2025-05-19 10:41:00,600,,594,,580,,590.5,594,,,,594,588,594,593,593.555</t>
  </si>
  <si>
    <t>2025-05-19 10:41:00,525,,520,,500,,518,,521,,,520,515,517,519,520.72</t>
  </si>
  <si>
    <t>2025-05-19 10:41:00,6000,,5950,,5700,,5920,5950,,,5940,5950,5900,5790,6010,5947</t>
  </si>
  <si>
    <t>2025-05-19 10:41:00,21325,,21400,,21325,,21325,,,,,21400,20850,21050,20850,21379.5</t>
  </si>
  <si>
    <t>2025-05-19 10:41:00,1253087245.12828,16979372233.2243,-134315.270270268,-40815,7522.69400000006,263.640000000001,371.045610418048,1914.79,593.555</t>
  </si>
  <si>
    <t>2025-05-19 10:41:00,64673919.0128361,3609838495.03762,-6397.1484729064,-14587,-4326.76735106732,-15075.05,-552.045896242446,-5879.01,520.72</t>
  </si>
  <si>
    <t>2025-05-19 10:41:00,65027024.2234505,337267857.884293,2209.99,3170,6978.59999999998,21459.95,20.8882862908706,1174.65,5947</t>
  </si>
  <si>
    <t>2025-05-19 10:41:00,163078421.516034,536163.310325089,-64.1831181996298,-84,-46.5608512200977,-506.67,0.00670222867595989,-8.31,21379.5</t>
  </si>
  <si>
    <t>2025-05-19 10:42:00,600,,594,,580,,590.5,,594,,,594,588,594,593,593.71</t>
  </si>
  <si>
    <t>2025-05-19 10:42:00,525,,520,,500,,518,,,,,520,515,517,519,520.82</t>
  </si>
  <si>
    <t>2025-05-19 10:42:00,6000,,5950,,5700,,5920,5950,,,,5950,5900,5790,6010,5948.75</t>
  </si>
  <si>
    <t>2025-05-19 10:42:00,21325,,21400,,21325,,21325,,,,,21400,20850,21050,20850,21383.5</t>
  </si>
  <si>
    <t>2025-05-19 10:42:00,1340431890.84251,17387102708.9994,-76404.6210801393,-28761,5869.78951566951,-1893.82,-79.0213918090282,-1074.83,593.71</t>
  </si>
  <si>
    <t>2025-05-19 10:42:00,100004440.120764,3670884964.38957,3883.79351073763,2867,6816.961554155,2393.87,-132.352259910028,1136.6,520.82</t>
  </si>
  <si>
    <t>2025-05-19 10:42:00,67287353.5796239,346489040.849204,2495.13666666667,2055,18263.9832333334,14658.95,14.9464220428159,749.35,5948.75</t>
  </si>
  <si>
    <t>2025-05-19 10:42:00,162580380.737283,532667.790380064,-7.26007568950966,-4,-57.7737402434048,-192.35,0.00186987154264581,-1.64,21383.5</t>
  </si>
  <si>
    <t>2025-05-19 10:43:00,600,,594,,580,,590.5,,594,,,594,588,594,593,593.52</t>
  </si>
  <si>
    <t>2025-05-19 10:43:00,525,,520,,500,,518,521,,,,520,515,517,519,520.54</t>
  </si>
  <si>
    <t>2025-05-19 10:43:00,6000,,5950,,5700,,5920,,,,,5950,5900,5790,6010,5946.75</t>
  </si>
  <si>
    <t>2025-05-19 10:43:00,21325,,21400,,21325,,21325,,,,,21400,20850,21050,20850,21372</t>
  </si>
  <si>
    <t>2025-05-19 10:43:00,1265333512.77057,17990256720.3411,-22319.3712233881,-4242,2634.83232142857,-1612.56,104.956051046355,-1216.88,593.52</t>
  </si>
  <si>
    <t>2025-05-19 10:43:00,60418123.9424295,3588696000.56867,972.844936204133,1320,2934.22658293458,2596.52,256.1508607536,891.75,520.54</t>
  </si>
  <si>
    <t>2025-05-19 10:43:00,64738347.03098,339457717.089145,-814.233333333335,-364,-2957.67720000002,-9377.79,3.57150416741092,-412.15,5946.75</t>
  </si>
  <si>
    <t>2025-05-19 10:43:00,164033395.43736,508925.004519568,48.4567460317461,28,1309.39505555556,521.7,0.0176268556423295,5.94,21372</t>
  </si>
  <si>
    <t>2025-05-19 10:44:00,600,,594,,580,,590.5,,593,,,594,588,594,593,593.46</t>
  </si>
  <si>
    <t>2025-05-19 10:44:00,525,,520,,500,,518,,,,,520,515,517,519,520.41</t>
  </si>
  <si>
    <t>2025-05-19 10:44:00,6000,,5950,,5700,,5920,5950,,,,5950,5900,5790,6010,5946.5</t>
  </si>
  <si>
    <t>2025-05-19 10:44:00,21325,,21400,,21325,,21325,,,,,21400,20850,21050,20850,21365</t>
  </si>
  <si>
    <t>2025-05-19 10:44:00,1214013230.52352,17570289303.1621,-15451.4575725024,-2813,9248.29451984126,321.78,-138.113971837728,875.49,593.46</t>
  </si>
  <si>
    <t>2025-05-19 10:44:00,52592616.594985,3469963213.97568,5153.42254901961,3778,5639.17178431372,4067.98,32.8133359212944,1621.65,520.41</t>
  </si>
  <si>
    <t>2025-05-19 10:44:00,65050637.8597323,334853013.519038,3281.62,2531,25094.7097999999,14921.18,8.96197907703538,733.33,5946.5</t>
  </si>
  <si>
    <t>2025-05-19 10:44:00,165112454.631812,477841.109114249,-0.174564879564885,11,50.5634378399377,145.99,-0.0109107985400879,2.01,21365</t>
  </si>
  <si>
    <t>2025-05-19 10:45:00,600,,594,,580,,590.5,,,,,594,588,594,593,593.37</t>
  </si>
  <si>
    <t>2025-05-19 10:45:00,525,,520,,500,,518,,,,,520,515,517,519,520.18</t>
  </si>
  <si>
    <t>2025-05-19 10:45:00,6000,,5950,,5700,,5920,,,,,5950,5900,5790,6010,5945.5</t>
  </si>
  <si>
    <t>2025-05-19 10:45:00,21325,,21400,,21325,,21325,,,,,21400,20850,21050,20850,21357</t>
  </si>
  <si>
    <t>2025-05-19 10:45:00,1166882653.76214,17936445862.3107,-6277.76622807077,-2412,2058.1409047619,-2384.3,-404.127568214953,-996.46,593.37</t>
  </si>
  <si>
    <t>2025-05-19 10:45:00,10964950.4031097,3251088562.60195,-1886.99828358776,-633,-864.270617395758,1413.52,320.318339252945,343.36,520.18</t>
  </si>
  <si>
    <t>2025-05-19 10:45:00,62974595.2893755,335433598.871838,-466.290000000002,-368,-14661.2570000001,-15551.74,3.5372490529283,-321.65,5945.5</t>
  </si>
  <si>
    <t>2025-05-19 10:45:00,164316903.302087,452147.358821057,3.84844322344323,5,273.609481990232,-96.3399999999999,-0.0241992513461888,-1.13,21357</t>
  </si>
  <si>
    <t>2025-05-19 10:46:00,600,,594,,580,,590.5,,,,,594,588,594,593,593.39</t>
  </si>
  <si>
    <t>2025-05-19 10:46:00,525,,520,,500,,518,,,,,520,515,517,519,520.215</t>
  </si>
  <si>
    <t>2025-05-19 10:46:00,6000,,5950,,5700,,5920,,,,,5950,5900,5790,6010,5946</t>
  </si>
  <si>
    <t>2025-05-19 10:46:00,21325,,21400,,21325,,21325,,,,,21400,20850,21050,20850,21357</t>
  </si>
  <si>
    <t>2025-05-19 10:46:00,1150572952.73986,17824982277.7177,-6869.74784482798,-2388,4364.2508333333,-901.370000000001,-110.393952859457,-926.32,593.39</t>
  </si>
  <si>
    <t>2025-05-19 10:46:00,24304175.1597082,3263602868.81494,4385.31008403365,2938,5374.59790756307,3153.74,138.550793024223,1305.98,520.215</t>
  </si>
  <si>
    <t>2025-05-19 10:46:00,63859557.6862889,337595546.048063,957.600000000001,1014,17744.943,13605.13,5.04529229782511,533.43,5946</t>
  </si>
  <si>
    <t>2025-05-19 10:46:00,166954934.519747,464418.656991435,5.03791763791763,3,215.368524864025,127.67,0.0168888260801062,1.4,21357</t>
  </si>
  <si>
    <t>2025-05-19 10:47:00,600,,594,,580,,590.5,,593,,,594,588,594,593,593.3</t>
  </si>
  <si>
    <t>2025-05-19 10:47:00,525,,520,,500,,518,,,,,520,515,517,519,520.021</t>
  </si>
  <si>
    <t>2025-05-19 10:47:00,6000,,5950,,5700,,5920,,,,,5950,5900,5790,6010,5944.5</t>
  </si>
  <si>
    <t>2025-05-19 10:47:00,21325,,21400,,21325,,21325,,,,,21400,20850,21050,20850,21350</t>
  </si>
  <si>
    <t>2025-05-19 10:47:00,1103095288.51493,17633812176.1971,-1850.43231125838,-3019,-4420.81166666666,-5446.01,-387.372415732345,-2592.58,593.3</t>
  </si>
  <si>
    <t>2025-05-19 10:47:00,-3653446.84661848,3046005359.00951,34.9661968466308,409,790.894275919732,548.1,19.905784327189,233.69,520.021</t>
  </si>
  <si>
    <t>2025-05-19 10:47:00,63035298.831058,335308474.564069,571.841666666669,602,10864.1485833334,6150,1.79951405371704,218.03,5944.5</t>
  </si>
  <si>
    <t>2025-05-19 10:47:00,164876940.05564,441865.206976613,12.216323953824,13,434.125627886003,238.63,0.00998119559344646,2.73,21350</t>
  </si>
  <si>
    <t>2025-05-19 10:48:00,600,,594,,580,,590.5,593,,,593,594,588,594,593,593.15</t>
  </si>
  <si>
    <t>2025-05-19 10:48:00,525,,520,,500,,518,520,,,,520,515,517,519,519.89</t>
  </si>
  <si>
    <t>2025-05-19 10:48:00,6000,,5950,,5700,,5920,,,,,5950,5900,5790,6010,5943</t>
  </si>
  <si>
    <t>2025-05-19 10:48:00,21325,,21400,,21325,,21325,,,,,21400,20850,21050,20850,21344.75</t>
  </si>
  <si>
    <t>2025-05-19 10:48:00,1071932215.27832,17702210507.6214,11632.5814914469,-1616,14887.41075,7907.99,591.669481746894,3253.6,593.15</t>
  </si>
  <si>
    <t>2025-05-19 10:48:00,-16664422.7886787,3086622275.70424,2758.95111047107,1652,4719.44635647081,1936.93,76.2900939134265,970.47,519.89</t>
  </si>
  <si>
    <t>2025-05-19 10:48:00,61952943.1722502,326130364.403173,1892.1,1909,13744.848,8157.72,-5.73024417194699,423.38,5943</t>
  </si>
  <si>
    <t>2025-05-19 10:48:00,167679772.792876,368496.038127665,-57.15,-39,-707.508833333333,-382.15,0.0846912613141882,-5.27,21344.75</t>
  </si>
  <si>
    <t>2025-05-19 10:49:00,600,,594,,580,,590.5,,,,,594,588,594,593,592.965</t>
  </si>
  <si>
    <t>2025-05-19 10:49:00,525,,520,,500,,518,,,,,520,515,517,519,519.69</t>
  </si>
  <si>
    <t>2025-05-19 10:49:00,6000,,5950,,5700,,5920,,,,,5950,5900,5790,6010,5941</t>
  </si>
  <si>
    <t>2025-05-19 10:49:00,21325,,21400,,21325,,21325,,,,,21400,20850,21050,20850,21335.75</t>
  </si>
  <si>
    <t>2025-05-19 10:49:00,980390335.824603,17141216566.7356,13695.2845952998,8298,-1077.72051587302,-3668.3,-366.813875625082,-1761.46,592.965</t>
  </si>
  <si>
    <t>2025-05-19 10:49:00,-50737087.1883855,2720961991.2588,1574.3,2051,2446.48533333334,3002.34,-59.797850153294,1043.84,519.69</t>
  </si>
  <si>
    <t>2025-05-19 10:49:00,58570255.4130554,306112546.326619,566.749999999998,807,6619.43249999997,5731.78,-1.95831548822312,242.3,5941</t>
  </si>
  <si>
    <t>2025-05-19 10:49:00,164994452.49703,330826.799627353,11.3030322933771,9,676.954837876299,482.65,0.00890556659892314,3.78,21335.75</t>
  </si>
  <si>
    <t>2025-05-19 10:50:00,600,,594,,580,,590.5,,593,,593,594,588,594,593,592.725</t>
  </si>
  <si>
    <t>2025-05-19 10:50:00,525,,520,,500,,518,,,,519,520,515,517,519,519.45</t>
  </si>
  <si>
    <t>2025-05-19 10:50:00,6000,,5950,,5700,,5920,,,,,5950,5900,5790,6010,5938.75</t>
  </si>
  <si>
    <t>2025-05-19 10:50:00,21325,,21400,,21325,,21325,,,,,21400,20850,21050,20850,21327.25</t>
  </si>
  <si>
    <t>2025-05-19 10:50:00,902217846.724834,15914385411.0513,36119.0639670704,17121,-23447.3336666667,-14435.09,-278.449100568059,-6432.78,592.725</t>
  </si>
  <si>
    <t>2025-05-19 10:50:00,-96239074.0274866,2485216526.8037,-1348.09722222223,-2550,-1636.42666666667,-2795.91,13.0135469579137,-1169.49,519.45</t>
  </si>
  <si>
    <t>2025-05-19 10:50:00,56338289.4986077,276309589.793099,-317.094999999994,279,-6270.53348333327,-8761.53,-3.45730977244586,-191.32,5938.75</t>
  </si>
  <si>
    <t>2025-05-19 10:50:00,164923003.299923,264032.636485146,11.351282051282,1,469.415185897435,27.48,-0.039562089650885,-0.359999999999999,21327.25</t>
  </si>
  <si>
    <t>2025-05-19 10:51:00,600,,594,,580,,590.5,593,,,,594,588,594,593,592.89</t>
  </si>
  <si>
    <t>2025-05-19 10:51:00,525,,520,,500,,518,520,,,,520,515,517,519,519.62</t>
  </si>
  <si>
    <t>2025-05-19 10:51:00,6000,,5950,,5700,,5920,5950,,,5950,5950,5900,5790,6010,5940.5</t>
  </si>
  <si>
    <t>2025-05-19 10:51:00,21325,,21400,,21325,,21325,,,,,21400,20850,21050,20850,21334</t>
  </si>
  <si>
    <t>2025-05-19 10:51:00,1011840200.65611,17092767611.4528,12812.7358007444,10427,5519.57842424242,4624.69,253.668225583434,2093.58,592.89</t>
  </si>
  <si>
    <t>2025-05-19 10:51:00,-60488241.0443162,2851368492.10993,6447.54012605041,4007,6215.60738865546,4841.25,110.253508684289,1784.34,519.62</t>
  </si>
  <si>
    <t>2025-05-19 10:51:00,59060488.2989032,285520165.589973,2034.63666666665,918,12145.8209333333,1968.92,8.63102751636425,133.74,5940.5</t>
  </si>
  <si>
    <t>2025-05-19 10:51:00,164264977.972449,295724.80028119,16.0881168831169,14,581.190141341992,499.55,-0.0115730918728829,6.04,21334</t>
  </si>
  <si>
    <t>2025-05-19 10:52:00,600,,594,,580,,590.5,,593,,,594,588,594,593,593.01</t>
  </si>
  <si>
    <t>2025-05-19 10:52:00,525,,520,,500,,518,,,,,520,515,517,519,519.79</t>
  </si>
  <si>
    <t>2025-05-19 10:52:00,6000,,5950,,5700,,5920,,,,,5950,5900,5790,6010,5941.5</t>
  </si>
  <si>
    <t>2025-05-19 10:52:00,21325,,21400,,21325,,21325,,,,,21400,20850,21050,20850,21340</t>
  </si>
  <si>
    <t>2025-05-19 10:52:00,998595889.27512,17026488882.5365,2091.82119247403,-2817,2678.10892857142,774.16,217.083360362422,180.26,593.01</t>
  </si>
  <si>
    <t>2025-05-19 10:52:00,-52678224.0526273,2909348389.28749,-753.014285714283,-728,-479.62857142857,-1212.24,83.7204867355832,-392.57,519.79</t>
  </si>
  <si>
    <t>2025-05-19 10:52:00,58732641.2597827,299047827.919143,31.3666666666627,544,-4971.46200000016,9.31999999999934,-6.03699496129741,171.49,5941.5</t>
  </si>
  <si>
    <t>2025-05-19 10:52:00,165754557.797378,330834.160813074,-22.3307175246494,-20,-230.216098641433,-219.55,0.0317164474900343,-1.54,21340</t>
  </si>
  <si>
    <t>2025-05-19 10:53:00,600,,594,,580,,590.5,,,,,594,588,594,593,592.99</t>
  </si>
  <si>
    <t>2025-05-19 10:53:00,525,,520,,500,,518,,,,,520,515,517,519,519.755</t>
  </si>
  <si>
    <t>2025-05-19 10:53:00,6000,,5950,,5700,,5920,,5950,,,5950,5900,5790,6010,5941.5</t>
  </si>
  <si>
    <t>2025-05-19 10:53:00,21325,,21400,,21325,,21325,,,,,21400,20850,21050,20850,21339.5</t>
  </si>
  <si>
    <t>2025-05-19 10:53:00,974198317.699423,17111862459.1862,-96.5000000000131,-296,4534.01383333333,2763.34,345.461277206315,1284.16,592.99</t>
  </si>
  <si>
    <t>2025-05-19 10:53:00,-51602573.8043451,2727029842.89141,627.875000000001,-455,962.421250000001,-13.3899999999998,-20.9263087087901,-40.86,519.755</t>
  </si>
  <si>
    <t>2025-05-19 10:53:00,60248824.4809063,300352924.568446,93.3900000000002,-532,1595.8889,-4884.11,-7.66366703466612,-291.85,5941.5</t>
  </si>
  <si>
    <t>2025-05-19 10:53:00,165935566.039018,320737.620505802,3.32844155844156,4,158.313945454546,80.24,0.00141820372854767,0.85,21339.5</t>
  </si>
  <si>
    <t>2025-05-19 10:54:00,600,,594,,580,,590.5,,,,,594,588,594,593,592.87</t>
  </si>
  <si>
    <t>2025-05-19 10:54:00,525,,520,,500,,518,,,,,520,515,517,519,519.681</t>
  </si>
  <si>
    <t>2025-05-19 10:54:00,6000,,5950,,5700,,5920,,,,,5950,5900,5790,6010,5940.5</t>
  </si>
  <si>
    <t>2025-05-19 10:54:00,21325,,21400,,21325,,21325,,,,,21400,20850,21050,20850,21334.5</t>
  </si>
  <si>
    <t>2025-05-19 10:54:00,885678341.18203,16800334879.4283,2701.27208222803,1703,2547.02471428571,2581.59,138.478348811958,1236.39,592.87</t>
  </si>
  <si>
    <t>2025-05-19 10:54:00,-64306524.6315009,2689293154.20205,1717.89761904762,1867,1652.69316666666,1527.63,57.2453056343711,650.23,519.681</t>
  </si>
  <si>
    <t>2025-05-19 10:54:00,57457947.4498156,292124629.117828,248.85,635,2620.09999999999,3344.26,-4.96845328229796,149.46,5940.5</t>
  </si>
  <si>
    <t>2025-05-19 10:54:00,166643661.589122,299313.533748402,5.07142857142857,4,192.002761904762,139.9,0.00554708945983015,1.53,21334.5</t>
  </si>
  <si>
    <t>2025-05-19 10:55:00,600,,594,,580,,590.5,,,,,594,588,594,593,592.91</t>
  </si>
  <si>
    <t>2025-05-19 10:55:00,525,,520,,500,,518,,,,,520,515,517,519,519.7</t>
  </si>
  <si>
    <t>2025-05-19 10:55:00,6000,,5950,,5700,,5920,,,,,5950,5900,5790,6010,5940.5</t>
  </si>
  <si>
    <t>2025-05-19 10:55:00,21325,,21400,,21325,,21325,,,,,21400,20850,21050,20850,21337.25</t>
  </si>
  <si>
    <t>2025-05-19 10:55:00,913769027.089476,17196260922.2722,2753.77777777777,4600,1536.78738705739,1562.07,332.851396436079,615.82,592.91</t>
  </si>
  <si>
    <t>2025-05-19 10:55:00,-77183968.4277123,2785772824.32562,558.885185185186,593,603.418407407409,430.76,24.3744909185607,178.37,519.7</t>
  </si>
  <si>
    <t>2025-05-19 10:55:00,57980369.0281709,297535159.405085,-14.7466666666668,-148,4.80226666665907,-1746.99,0.449409312222722,-95.84,5940.5</t>
  </si>
  <si>
    <t>2025-05-19 10:55:00,165438595.782969,302346.024888436,1.44859595556924,1,257.448945091536,-339.25,0.00265324844448356,-0.51,21337.25</t>
  </si>
  <si>
    <t>2025-05-19 10:56:00,600,,594,,580,,590.5,593,,,,594,588,594,593,593.07</t>
  </si>
  <si>
    <t>2025-05-19 10:56:00,525,,520,,500,,518,,,,,520,515,517,519,519.87</t>
  </si>
  <si>
    <t>2025-05-19 10:56:00,6000,,5950,,5700,,5920,,,,,5950,5900,5790,6010,5942.25</t>
  </si>
  <si>
    <t>2025-05-19 10:56:00,21325,,21400,,21325,,21325,,,,,21400,20850,21050,20850,21344</t>
  </si>
  <si>
    <t>2025-05-19 10:56:00,956708945.205424,18361951972.1452,-4069.45522388068,-9748,-3445.685,1616.13,621.228023167992,1187.23,593.07</t>
  </si>
  <si>
    <t>2025-05-19 10:56:00,-58163929.7324348,3012249729.87293,-786.816666666666,-322,-479.3,-436.1,-31.6152424495721,-172.92,519.87</t>
  </si>
  <si>
    <t>2025-05-19 10:56:00,59532416.3389455,316078642.056475,-842.258333333338,-820,-8389.49308333337,-8024.5,-0.46912349628796,-371.77,5942.25</t>
  </si>
  <si>
    <t>2025-05-19 10:56:00,165105806.532599,354554.10768317,-23.1357142857143,-27,-163.703071428572,-326.14,-0.00637655724903986,-3.64,21344</t>
  </si>
  <si>
    <t>2025-05-19 10:57:00,600,,594,,580,,590.5,,,,,594,588,594,593,593.11</t>
  </si>
  <si>
    <t>2025-05-19 10:57:00,525,,520,,500,,518,,,,,520,515,517,519,519.88</t>
  </si>
  <si>
    <t>2025-05-19 10:57:00,6000,,5950,,5700,,5920,,5950,,,5950,5900,5790,6010,5942.75</t>
  </si>
  <si>
    <t>2025-05-19 10:57:00,21325,,21400,,21325,,21325,,,,,21400,20850,21050,20850,21344.75</t>
  </si>
  <si>
    <t>2025-05-19 10:57:00,1010139610.41243,18784639725.7666,-1274.7702192221,-7881,-4443.6199920635,-8755.21,-823.593451359148,-3913.72,593.11</t>
  </si>
  <si>
    <t>2025-05-19 10:57:00,-58559116.784711,3118870601.64496,-5756.20396825395,-1694,-5679.09977777776,-2658.74,3.24201651307532,-945.85,519.88</t>
  </si>
  <si>
    <t>2025-05-19 10:57:00,60705085.8271574,319877431.48339,-409.984472049689,-1224,-246.489695652171,-7787.67,-7.61031989737113,-417.76,5942.75</t>
  </si>
  <si>
    <t>2025-05-19 10:57:00,165331636.233551,368302.055091343,-6.11354037267081,9,78.5971217391308,5.42,-0.0229871642083812,0.0900000000000001,21344.75</t>
  </si>
  <si>
    <t>2025-05-19 10:58:00,600,,594,,580,,590.5,,,,,594,588,594,593,592.98</t>
  </si>
  <si>
    <t>2025-05-19 10:58:00,525,,520,,500,,518,,,,,520,515,517,519,519.723</t>
  </si>
  <si>
    <t>2025-05-19 10:58:00,6000,,5950,,5700,,5920,,,,,5950,5900,5790,6010,5941.5</t>
  </si>
  <si>
    <t>2025-05-19 10:58:00,21325,,21400,,21325,,21325,,,,,21400,20850,21050,20850,21337.75</t>
  </si>
  <si>
    <t>2025-05-19 10:58:00,932781653.912208,18123930359.6388,3454.98636427866,5966,-1597.5425,-3897.71,-80.1011555551053,-1655.68,592.98</t>
  </si>
  <si>
    <t>2025-05-19 10:58:00,-65169826.7492088,2828357204.8711,-1648.83333333333,-1602,-1212.06,-1293.49,46.8042888170189,-510.01,519.723</t>
  </si>
  <si>
    <t>2025-05-19 10:58:00,59500203.228575,312400731.617255,-280.658333333333,-288,526.375083333335,-2801.91,-4.90611929733747,-127.14,5941.5</t>
  </si>
  <si>
    <t>2025-05-19 10:58:00,166601759.985519,328978.116614393,-6.01801948051948,-5,27.7521704545453,-28.73,0.0138803513964538,-0.68,21337.75</t>
  </si>
  <si>
    <t>2025-05-19 10:59:00,600,,594,,580,,590.5,,,,,594,588,594,593,593.11</t>
  </si>
  <si>
    <t>2025-05-19 10:59:00,525,,520,,500,,518,,,,,520,515,517,519,519.875</t>
  </si>
  <si>
    <t>2025-05-19 10:59:00,6000,,5950,,5700,,5920,,,,,5950,5900,5790,6010,5942.5</t>
  </si>
  <si>
    <t>2025-05-19 10:59:00,21325,,21400,,21325,,21325,,,,,21400,20850,21050,20850,21343.75</t>
  </si>
  <si>
    <t>2025-05-19 10:59:00,999821245.574953,19001349577.0197,-631.58415555102,-589,457.57994047619,-119.27,72.2805016618154,-104.66,593.11</t>
  </si>
  <si>
    <t>2025-05-19 10:59:00,-36213892.4346699,3022325031.56624,654.816071428571,1154,599.328535714286,762.11,37.3479427698489,310.23,519.875</t>
  </si>
  <si>
    <t>2025-05-19 10:59:00,60316652.3687156,323363348.161488,-1.08333333333475,106,717.638666666647,-445.67,-5.65239270815311,-25.98,5942.5</t>
  </si>
  <si>
    <t>2025-05-19 10:59:00,165790962.717637,361168.721049519,-0.579244285126634,-2,-16.9129106187928,-42.2,-0.00102802730519362,-0.51,21343.75</t>
  </si>
  <si>
    <t>2025-05-19 11:00:00,600,,594,,580,,590.5,,,,,594,588,594,593,593.15</t>
  </si>
  <si>
    <t>2025-05-19 11:00:00,525,,520,,500,,518,,,,,520,515,517,519,519.93</t>
  </si>
  <si>
    <t>2025-05-19 11:00:00,6000,,5950,,5700,,5920,,,,,5950,5900,5790,6010,5943</t>
  </si>
  <si>
    <t>2025-05-19 11:00:00,21325,,21400,,21325,,21325,,,,,21400,20850,21050,20850,21346.5</t>
  </si>
  <si>
    <t>2025-05-19 11:00:00,990571766.848582,18878950618.7467,-4029.93053194056,-6690,105.816658730159,-740.04,182.216434439293,-144.58,593.15</t>
  </si>
  <si>
    <t>2025-05-19 11:00:00,-39466309.8708786,3035767838.81299,151.906862745098,142,109.479411764703,-47.55,75.7102257560409,21.99,519.93</t>
  </si>
  <si>
    <t>2025-05-19 11:00:00,61199029.3838084,322334350.471948,-275.25,-335,-5142.59450000002,-2028.64,-1.2089001442018,-41.66,5943</t>
  </si>
  <si>
    <t>2025-05-19 11:00:00,164891219.187617,371776.895052553,-42.8073412698413,-39,-868.92004563492,-488.9,-0.0147812127537305,-6.58,21346.5</t>
  </si>
  <si>
    <t>2025-05-19 11:01:00,600,,594,,580,,590.5,,,,,594,588,594,593,593.045</t>
  </si>
  <si>
    <t>2025-05-19 11:01:00,525,,520,,500,,518,,,,,520,515,517,519,519.885</t>
  </si>
  <si>
    <t>2025-05-19 11:01:00,6000,,5950,,5700,,5920,,,,,5950,5900,5790,6010,5942</t>
  </si>
  <si>
    <t>2025-05-19 11:01:00,21325,,21400,,21325,,21325,,,,,21400,20850,21050,20850,21344.25</t>
  </si>
  <si>
    <t>2025-05-19 11:01:00,967235862.515551,18910948575.8545,415.821754385956,-620,401.214,-78.28,25.8353387546469,-45.38,593.045</t>
  </si>
  <si>
    <t>2025-05-19 11:01:00,-33891903.7143352,3175456077.13794,476.599999999999,740,561.562999999997,640.75,40.1336617473501,226.75,519.885</t>
  </si>
  <si>
    <t>2025-05-19 11:01:00,59750238.4026992,326967935.070641,90.0300000000001,36,3825.6134,1765.97,4.89669093869846,75.83,5942</t>
  </si>
  <si>
    <t>2025-05-19 11:01:00,166332212.261291,378051.875104543,-4.87424242424243,5,-58.7965303030307,211.21,-0.00860725080956256,2.37,21344.25</t>
  </si>
  <si>
    <t>2025-05-19 11:02:00,600,,594,,580,,590.5,,,,,594,588,594,593,592.98</t>
  </si>
  <si>
    <t>2025-05-19 11:02:00,525,,520,,500,,518,,,,,520,515,517,519,519.8</t>
  </si>
  <si>
    <t>2025-05-19 11:02:00,6000,,5950,,5700,,5920,,,,,5950,5900,5790,6010,5941.25</t>
  </si>
  <si>
    <t>2025-05-19 11:02:00,21325,,21400,,21325,,21325,,,,,21400,20850,21050,20850,21340.25</t>
  </si>
  <si>
    <t>2025-05-19 11:02:00,930429825.972872,18662160836.9559,2883.21300528369,1808,5847.22666666667,4171.18,318.416640214896,1999.02,592.98</t>
  </si>
  <si>
    <t>2025-05-19 11:02:00,-41453308.3239124,3026889517.31952,1048.27440476189,893,1381.17264285713,932.03,58.8443411484151,341.85,519.8</t>
  </si>
  <si>
    <t>2025-05-19 11:02:00,58880282.9676267,312831229.950084,353.95,577,2246.982,2962.09,1.5148042388121,168.92,5941.25</t>
  </si>
  <si>
    <t>2025-05-19 11:02:00,166642022.170016,349193.216878171,-1.00238095238095,-1,-22.0973095238094,-19.01,0.00661948060296039,-0.2,21340.25</t>
  </si>
  <si>
    <t>2025-05-19 11:03:00,600,,594,,580,,590.5,,,,,594,588,594,593,593.16</t>
  </si>
  <si>
    <t>2025-05-19 11:03:00,525,,520,,500,,518,,,,,520,515,517,519,520</t>
  </si>
  <si>
    <t>2025-05-19 11:03:00,6000,,5950,,5700,,5920,,,,,5950,5900,5790,6010,5943</t>
  </si>
  <si>
    <t>2025-05-19 11:03:00,21325,,21400,,21325,,21325,,,,,21400,20850,21050,20850,21349.5</t>
  </si>
  <si>
    <t>2025-05-19 11:03:00,1100771640.92995,21375121986.4654,-85.402448979555,618,-2120.016,-1612.12,-113.275099776736,-698.47,593.16</t>
  </si>
  <si>
    <t>2025-05-19 11:03:00,-20521514.4672275,3689475326.26337,-516.699358974359,-27,-406.969108974359,-248.11,31.9201396766447,-97.84,520</t>
  </si>
  <si>
    <t>2025-05-19 11:03:00,61711889.6542914,348968193.660658,-338.250000000001,-283,-2498.532,-2280.92,-0.568394352742815,-120.62,5943</t>
  </si>
  <si>
    <t>2025-05-19 11:03:00,163419125.583836,428748.317596282,-6.30615384615385,-4,-223.960046153846,-165.35,0.00980764810671276,-1.73,21349.5</t>
  </si>
  <si>
    <t>2025-05-19 11:05:00,600,,594,,580,,590.5,,,,,594,588,594,593,593.355</t>
  </si>
  <si>
    <t>2025-05-19 11:05:00,525,,520,,500,,518,,520,,,520,515,517,519,520.18</t>
  </si>
  <si>
    <t>2025-05-19 11:05:00,6000,,5950,,5700,,5920,,5950,,,5950,5900,5790,6010,5945.25</t>
  </si>
  <si>
    <t>2025-05-19 11:05:00,21325,,21400,,21325,,21325,,,,,21400,20850,21050,20850,21357.5</t>
  </si>
  <si>
    <t>2025-05-19 11:05:00,1092797482.33264,20447848416.6967,-21689.758093757,-13351,582.403452380952,-4659.06,-649.673812956035,-2231.18,593.355</t>
  </si>
  <si>
    <t>2025-05-19 11:05:00,4753227.65101242,3577592427.6885,2050.17608695652,2727,799.92584782609,-323.12,46.7763883281964,150.42,520.18</t>
  </si>
  <si>
    <t>2025-05-19 11:05:00,64545088.2396764,358700481.487532,-490.09,-1117,-10552.9937,-15794.64,-18.0319526393623,-636.97,5945.25</t>
  </si>
  <si>
    <t>2025-05-19 11:05:00,164742633.388199,464367.954226559,-37.066746031746,-49,-593.124571428572,-841.19,-0.0155890403430127,-9.94,21357.5</t>
  </si>
  <si>
    <t>2025-05-19 11:06:00,600,,594,,580,,590.5,,,,,594,588,594,593,593.12</t>
  </si>
  <si>
    <t>2025-05-19 11:06:00,525,,520,,500,,518,,,,,520,515,517,519,519.89</t>
  </si>
  <si>
    <t>2025-05-19 11:06:00,6000,,5950,,5700,,5920,,,,,5950,5900,5790,6010,5942.5</t>
  </si>
  <si>
    <t>2025-05-19 11:06:00,21325,,21400,,21325,,21325,,,,,21400,20850,21050,20850,21345</t>
  </si>
  <si>
    <t>2025-05-19 11:06:00,1019429483.23265,20009833735.8081,475.179345955135,-375,6695.105,6325.5,192.459202044692,2903.25,593.12</t>
  </si>
  <si>
    <t>2025-05-19 11:06:00,-36400706.4275477,3243581192.40942,-100.216666666666,-512,255.2765,-252.19,-150.387961278618,-163.09,519.89</t>
  </si>
  <si>
    <t>2025-05-19 11:06:00,59633260.4396043,336584484.523456,724.179999999998,1189,8433.3177333333,9132.69,-0.585378803721426,460.16,5942.5</t>
  </si>
  <si>
    <t>2025-05-19 11:06:00,166215964.774925,391448.689435822,38.161111111111,28,611.668976190475,295.82,-0.0230360044156026,3.93,21345</t>
  </si>
  <si>
    <t>2025-05-19 11:07:00,600,,594,,580,,590.5,,,,,594,588,594,593,593.14</t>
  </si>
  <si>
    <t>2025-05-19 11:07:00,525,,520,,500,,518,,520,,,520,515,517,519,519.92</t>
  </si>
  <si>
    <t>2025-05-19 11:07:00,6000,,5950,,5700,,5920,,,,,5950,5900,5790,6010,5942.75</t>
  </si>
  <si>
    <t>2025-05-19 11:07:00,21325,,21400,,21325,,21325,,,,,21400,20850,21050,20850,21345.5</t>
  </si>
  <si>
    <t>2025-05-19 11:07:00,998591325.405822,19752158615.5296,-1804.02684875514,-645,1545.6505952381,1776.24,131.450892647322,827.35,593.14</t>
  </si>
  <si>
    <t>2025-05-19 11:07:00,-46700609.5355494,3250183209.99767,-1535.54188742946,-2115,-1945.32381341746,-1686.57,-98.0541264610627,-632.73,519.92</t>
  </si>
  <si>
    <t>2025-05-19 11:07:00,60356617.384124,344453758.822714,309.129999999998,214,6073.85069999993,3393.61,5.13257570183909,130.9,5942.75</t>
  </si>
  <si>
    <t>2025-05-19 11:07:00,166422754.201303,388440.404958629,-10.0844490992878,-10,-129.258079067169,-111.17,0.016545332170339,-1.82,21345.5</t>
  </si>
  <si>
    <t>2025-05-19 11:08:00,600,,594,,580,,590.5,,,,,594,588,594,593,593.18</t>
  </si>
  <si>
    <t>2025-05-19 11:08:00,525,,520,,500,,518,,,,,520,515,517,519,519.961</t>
  </si>
  <si>
    <t>2025-05-19 11:08:00,6000,,5950,,5700,,5920,,,,,5950,5900,5790,6010,5943</t>
  </si>
  <si>
    <t>2025-05-19 11:08:00,21325,,21400,,21325,,21325,,,,,21400,20850,21050,20850,21348.5</t>
  </si>
  <si>
    <t>2025-05-19 11:08:00,1025486779.09567,20549287405.2591,-1695.62208588961,828,324.789952380953,260.56,119.411609546253,94.46,593.18</t>
  </si>
  <si>
    <t>2025-05-19 11:08:00,-25716842.5399826,3382812429.61152,287.494047619047,174,-60.6091071428584,3.48999999999999,11.2296241545633,87.93,519.961</t>
  </si>
  <si>
    <t>2025-05-19 11:08:00,60469073.7553748,346960810.829911,150.43,314,2086.7894,2145.62,-0.704505961992479,112.02,5943</t>
  </si>
  <si>
    <t>2025-05-19 11:08:00,165424172.1332,390111.832852907,-6.97429971988795,-5,-332.470718487394,-314.9,0.0220966408274006,-3.39,21348.5</t>
  </si>
  <si>
    <t>2025-05-19 11:09:00,600,,594,,580,,590.5,,,,,594,588,594,593,593.27</t>
  </si>
  <si>
    <t>2025-05-19 11:09:00,525,,520,,500,,518,,,,,520,515,517,519,520.01</t>
  </si>
  <si>
    <t>2025-05-19 11:09:00,6000,,5950,,5700,,5920,,,,,5950,5900,5790,6010,5944.25</t>
  </si>
  <si>
    <t>2025-05-19 11:09:00,21325,,21400,,21325,,21325,,,,,21400,20850,21050,20850,21349.75</t>
  </si>
  <si>
    <t>2025-05-19 11:09:00,1074328822.69195,21140927372.6448,-5711.49164133735,-6223,-1276.26264285715,-2126.74,137.491411938004,-1134.92,593.27</t>
  </si>
  <si>
    <t>2025-05-19 11:09:00,-8828351.02480779,3536454155.57571,379.490952380952,445,313.526633333333,270.11,-41.35116084032,153.02,520.01</t>
  </si>
  <si>
    <t>2025-05-19 11:09:00,62071876.6710462,360616596.213083,-1648.13333333333,-911,-2197.15466666665,-2445.46,-5.86564779334646,-119.78,5944.25</t>
  </si>
  <si>
    <t>2025-05-19 11:09:00,166062479.602469,412218.584536843,-3.80833333333333,-1,2.95288333333335,-29.03,-0.0024820328731746,-0.37,21349.75</t>
  </si>
  <si>
    <t>2025-05-19 11:10:00,600,,594,,580,,590.5,,,,,594,588,594,593,593.18</t>
  </si>
  <si>
    <t>2025-05-19 11:10:00,525,,520,,500,,518,,,,,520,515,517,519,519.84</t>
  </si>
  <si>
    <t>2025-05-19 11:10:00,6000,,5950,,5700,,5920,,,,,5950,5900,5790,6010,5942.75</t>
  </si>
  <si>
    <t>2025-05-19 11:10:00,21325,,21400,,21325,,21325,,,,,21400,20850,21050,20850,21345.25</t>
  </si>
  <si>
    <t>2025-05-19 11:10:00,1078556619.99568,21347925885.3669,404.039133738603,1457,1450.39835714286,1330.61,-89.0271394419831,635.96,593.18</t>
  </si>
  <si>
    <t>2025-05-19 11:10:00,-24337252.8646057,3460323043.56501,520.80119047619,607,465.033952380952,690.35,-68.676836535043,267.71,519.84</t>
  </si>
  <si>
    <t>2025-05-19 11:10:00,62859989.9840709,367577130.629348,85.4000000000001,442,2090.875,2754.81,-0.0898479561093886,129.31,5942.75</t>
  </si>
  <si>
    <t>2025-05-19 11:10:00,167430601.174801,399709.722771751,5.90000000000002,9,265.879666666667,293.66,-0.0216444950778267,3.49,21345.25</t>
  </si>
  <si>
    <t>2025-05-19 11:11:00,600,,594,,580,,590.5,,,,,594,588,594,593,593.36</t>
  </si>
  <si>
    <t>2025-05-19 11:11:00,525,,520,,500,,518,,,,,520,515,517,519,520.08</t>
  </si>
  <si>
    <t>2025-05-19 11:11:00,6000,,5950,,5700,,5920,,,,,5950,5900,5790,6010,5944.5</t>
  </si>
  <si>
    <t>2025-05-19 11:11:00,21325,,21400,,21325,,21325,,,,,21400,20850,21050,20850,21352.25</t>
  </si>
  <si>
    <t>2025-05-19 11:11:00,1163686757.07153,21485860114.8976,-4528.50801589141,-2618,3860.78219047619,2987.41,67.5958744071446,1290.12,593.36</t>
  </si>
  <si>
    <t>2025-05-19 11:11:00,-5637615.59043446,3571628738.63963,2138.95576923077,2044,2923.25532692307,2285.43,-12.0663893307325,821.93,520.08</t>
  </si>
  <si>
    <t>2025-05-19 11:11:00,62564725.8292538,370050935.187151,584.380909090909,981,8519.2470181818,6437.29,-1.09927617932774,287.88,5944.5</t>
  </si>
  <si>
    <t>2025-05-19 11:11:00,166016155.068983,427513.545929095,-15.1052564102564,-18,-157.636356410256,-230.23,0.0598356733816423,-4.04,21352.25</t>
  </si>
  <si>
    <t>2025-05-19 11:12:00,600,,594,,580,,590.5,,,,,594,588,594,593,593.32</t>
  </si>
  <si>
    <t>2025-05-19 11:12:00,525,,520,,500,,518,,,,,520,515,517,519,520.11</t>
  </si>
  <si>
    <t>2025-05-19 11:12:00,6000,,5950,,5700,,5920,,,,,5950,5900,5790,6010,5944.75</t>
  </si>
  <si>
    <t>2025-05-19 11:12:00,21325,,21400,,21325,,21325,,,,,21400,20850,21050,20850,21353.75</t>
  </si>
  <si>
    <t>2025-05-19 11:12:00,1072073087.33827,21123299528.1581,-5987.01681648182,-3335,-1187.97769047619,-3726.78,-176.554197743162,-1858.52,593.32</t>
  </si>
  <si>
    <t>2025-05-19 11:12:00,-1865782.61136988,3662125211.19877,-523.86043956044,-565,127.105153846154,-200.05,9.06257710998016,-173.98,520.11</t>
  </si>
  <si>
    <t>2025-05-19 11:12:00,63021572.7558385,373579742.480622,178.362857142858,1068,1392.93705714286,1411.67,-5.37388388816248,63.08,5944.75</t>
  </si>
  <si>
    <t>2025-05-19 11:12:00,166085624.02087,432698.508202897,-1.13690476190475,2,-35.5035714285711,115,-0.00567572041043657,1.23,21353.75</t>
  </si>
  <si>
    <t>2025-05-19 11:13:00,600,,594,,580,,590.5,,,,,594,588,594,593,593.46</t>
  </si>
  <si>
    <t>2025-05-19 11:13:00,525,,520,,500,,518,,520,,,520,515,517,519,520.285</t>
  </si>
  <si>
    <t>2025-05-19 11:13:00,6000,,5950,,5700,,5920,,,,,5950,5900,5790,6010,5946</t>
  </si>
  <si>
    <t>2025-05-19 11:13:00,21325,,21400,,21325,,21325,,,,,21400,20850,21050,20850,21361.25</t>
  </si>
  <si>
    <t>2025-05-19 11:13:00,1135380837.93854,21775538134.8283,-13081.3728908887,-10590,-6374.63837301588,-8121.33,-193.41437056695,-3315.87,593.46</t>
  </si>
  <si>
    <t>2025-05-19 11:13:00,7595609.18366517,4142191526.94204,-1179.67619047619,-1410,-764.102190476192,-1314.31,-68.7738873565665,-689.96,520.285</t>
  </si>
  <si>
    <t>2025-05-19 11:13:00,64714945.3690348,390237223.57332,-16.815,-557,-1430.50044999999,-4722.64,-6.31970632694319,-246.29,5946</t>
  </si>
  <si>
    <t>2025-05-19 11:13:00,164768614.756289,482190.032401859,-2.19619165856994,2,-152.957311760049,108.11,0.0158223514275813,0.99,21361.25</t>
  </si>
  <si>
    <t>2025-05-19 11:14:00,600,,594,,580,,590.5,,,593,,594,588,594,593,593.455</t>
  </si>
  <si>
    <t>2025-05-19 11:14:00,525,,520,,500,,518,,,,,520,515,517,519,520.2</t>
  </si>
  <si>
    <t>2025-05-19 11:14:00,6000,,5950,,5700,,5920,5950,,,,5950,5900,5790,6010,5946</t>
  </si>
  <si>
    <t>2025-05-19 11:14:00,21325,,21400,,21325,,21325,,,,,21400,20850,21050,20850,21356.75</t>
  </si>
  <si>
    <t>2025-05-19 11:14:00,1172522003.91617,21601051103.3721,-15283.8188798554,-12017,6385.40110389613,2079.45,-785.507909788763,1178.26,593.455</t>
  </si>
  <si>
    <t>2025-05-19 11:14:00,16068474.2556345,3785563210.01083,390.958333333335,428,379.935000000002,-31.35,-100.661703807265,-41.2,520.2</t>
  </si>
  <si>
    <t>2025-05-19 11:14:00,64075142.0838046,385242293.724865,485.273333333333,1093,4378.98943333331,4165.47,5.09053389011321,220.33,5946</t>
  </si>
  <si>
    <t>2025-05-19 11:14:00,166379000.784691,464778.371921994,6.25576786978061,5,189.303608280255,116.44,0.00373379058718877,1.48,21356.75</t>
  </si>
  <si>
    <t>2025-05-19 11:15:00,600,,594,,580,,590.5,,,,,594,588,594,593,593.43</t>
  </si>
  <si>
    <t>2025-05-19 11:15:00,525,,520,,500,,518,,,,,520,515,517,519,520.19</t>
  </si>
  <si>
    <t>2025-05-19 11:15:00,6000,,5950,,5700,,5920,,,,,5950,5900,5790,6010,5946</t>
  </si>
  <si>
    <t>2025-05-19 11:15:00,21325,,21400,,21325,,21325,,,,,21400,20850,21050,20850,21357</t>
  </si>
  <si>
    <t>2025-05-19 11:15:00,1115853540.64816,21635789236.5489,-6495.67590187569,-5571,445.97348809524,317,-96.3337184143371,448.42,593.43</t>
  </si>
  <si>
    <t>2025-05-19 11:15:00,2164516.17015711,3883880862.93024,-430.676470588235,-238,-196.338235294117,-624.55,84.9635902812408,-194.84,520.19</t>
  </si>
  <si>
    <t>2025-05-19 11:15:00,63627652.8634395,397127652.145702,222.76,393,1121.83089999999,1561.76,-4.88189136494205,90.21,5946</t>
  </si>
  <si>
    <t>2025-05-19 11:15:00,166479614.815554,482594.007221807,-3.05833333333333,-1,2.92641666666673,-70.21,-0.00577259440219796,-0.85,21357</t>
  </si>
  <si>
    <t>2025-05-19 11:16:00,600,,594,,580,,590.5,,,,,594,588,594,593,593.46</t>
  </si>
  <si>
    <t>2025-05-19 11:16:00,525,,520,,500,,518,,,,,520,515,517,519,520.17</t>
  </si>
  <si>
    <t>2025-05-19 11:16:00,6000,,5950,,5700,,5920,,,,,5950,5900,5790,6010,5946</t>
  </si>
  <si>
    <t>2025-05-19 11:16:00,21325,,21400,,21325,,21325,,,,,21400,20850,21050,20850,21355.75</t>
  </si>
  <si>
    <t>2025-05-19 11:16:00,1133302378.6162,21538547698.5051,-9697.01075248258,-9126,629.261476190475,-1666.89,-62.8312050574273,-1054.4,593.46</t>
  </si>
  <si>
    <t>2025-05-19 11:16:00,13957038.6778296,3846987398.57511,284.767647058824,557,401.221274509806,520.53,49.4446934618015,225.98,520.17</t>
  </si>
  <si>
    <t>2025-05-19 11:16:00,64209885.99156,393918744.646006,125.849999999999,10,4148.76049999999,1177.33,-2.16185041576865,23.61,5946</t>
  </si>
  <si>
    <t>2025-05-19 11:16:00,166308845.212767,469783.791038082,11.4174603174603,24,145.858015873016,448.75,0.00293217061258198,5.29,21355.75</t>
  </si>
  <si>
    <t>2025-05-19 11:17:00,600,,594,,580,,590.5,,,,,594,588,594,593,593.45</t>
  </si>
  <si>
    <t>2025-05-19 11:17:00,525,,520,,500,,518,,,,,520,515,517,519,520.13</t>
  </si>
  <si>
    <t>2025-05-19 11:17:00,6000,,5950,,5700,,5920,,,,,5950,5900,5790,6010,5946</t>
  </si>
  <si>
    <t>2025-05-19 11:17:00,21325,,21400,,21325,,21325,,,,,21400,20850,21050,20850,21354</t>
  </si>
  <si>
    <t>2025-05-19 11:17:00,1140325242.28205,21890130177.6118,-3139.09372834363,-3290,781.898214285714,1247.53,61.2042519756773,613.6,593.45</t>
  </si>
  <si>
    <t>2025-05-19 11:17:00,3880980.67722901,3810781724.11273,236.377192982456,279,312.61798245614,233.81,-0.601653397014728,116.19,520.13</t>
  </si>
  <si>
    <t>2025-05-19 11:17:00,64314145.7383656,399280211.957927,91.8416666666644,2025,3124.73591666665,4856.9,-6.94046630092928,288.41,5946</t>
  </si>
  <si>
    <t>2025-05-19 11:17:00,166873413.093243,468833.195032247,0,0,0,0,0,0,21354</t>
  </si>
  <si>
    <t>2025-05-19 11:18:00,600,,594,,580,,590.5,,,,,594,588,594,593,593.51</t>
  </si>
  <si>
    <t>2025-05-19 11:18:00,525,,520,,500,,518,,,,,520,515,517,519,520.23</t>
  </si>
  <si>
    <t>2025-05-19 11:18:00,6000,,5950,,5700,,5920,,,,,5950,5900,5790,6010,5946.75</t>
  </si>
  <si>
    <t>2025-05-19 11:18:00,21325,,21400,,21325,,21325,,,,,21400,20850,21050,20850,21358.25</t>
  </si>
  <si>
    <t>2025-05-19 11:18:00,1133174227.09515,21463955869.5143,-13047.8539121691,-10373,-1176.55472222223,-4179.14,-483.211809757426,-1833.59,593.51</t>
  </si>
  <si>
    <t>2025-05-19 11:18:00,11113556.0650482,3715026057.1231,-692.75,-917,-216.976333333333,-729.25,11.5516230531776,-302.62,520.23</t>
  </si>
  <si>
    <t>2025-05-19 11:18:00,66073881.4116028,397869303.882714,-235.829999999998,-716,-1418.648,-4410.88,-3.40993471444972,-287.71,5946.75</t>
  </si>
  <si>
    <t>2025-05-19 11:18:00,165154606.447085,480908.360170026,-1.31000000000003,-28,-161.169157142858,-240.8,-0.0315844840500155,-3.77,21358.25</t>
  </si>
  <si>
    <t>2025-05-19 11:19:00,600,,594,,580,,590.5,,,,,594,588,594,593,593.36</t>
  </si>
  <si>
    <t>2025-05-19 11:19:00,525,,520,,500,,518,,,,,520,515,517,519,520.07</t>
  </si>
  <si>
    <t>2025-05-19 11:19:00,6000,,5950,,5700,,5920,,,,,5950,5900,5790,6010,5945.25</t>
  </si>
  <si>
    <t>2025-05-19 11:19:00,21325,,21400,,21325,,21325,,,,,21400,20850,21050,20850,21352</t>
  </si>
  <si>
    <t>2025-05-19 11:19:00,1084045122.36884,21690178939.3199,-5614.33180778015,-4856,1171.746,1844.64,14.1598950480906,708.45,593.36</t>
  </si>
  <si>
    <t>2025-05-19 11:19:00,-2254386.28934984,3761645605.51683,-76.7617647058825,-77,99.3647647058818,62.9,72.2172527931988,9.09000000000001,520.07</t>
  </si>
  <si>
    <t>2025-05-19 11:19:00,63794183.157457,384652168.25919,334.66,435,3787.86219999994,1969.72,2.22354080589752,117.35,5945.25</t>
  </si>
  <si>
    <t>2025-05-19 11:19:00,166522473.228059,450666.786324449,1.02678571428572,15,94.5992678571429,144.28,-0.00450105183379894,2.02,21352</t>
  </si>
  <si>
    <t>2025-05-19 11:20:00,600,,594,,580,,590.5,,,,,594,588,594,593,593.4</t>
  </si>
  <si>
    <t>2025-05-19 11:20:00,525,,520,,500,,518,,,,,520,515,517,519,520.08</t>
  </si>
  <si>
    <t>2025-05-19 11:20:00,6000,,5950,,5700,,5920,,,,,5950,5900,5790,6010,5945.5</t>
  </si>
  <si>
    <t>2025-05-19 11:20:00,21325,,21400,,21325,,21325,,,,,21400,20850,21050,20850,21352.75</t>
  </si>
  <si>
    <t>2025-05-19 11:20:00,1119295641.48784,22124189313.602,-8451.99516131823,-8893,-26.6561500000001,-1980.13,377.230407026242,-1147.35,593.4</t>
  </si>
  <si>
    <t>2025-05-19 11:20:00,-26843615.2150015,3715124869.90396,-2046.27777777778,-2554,-1723.99722222223,-2006.69,86.9514144101813,-872.72,520.08</t>
  </si>
  <si>
    <t>2025-05-19 11:20:00,64681327.5123767,377397395.040678,-598.98,-557,-4838.4744,-5269.99,-8.88849101025545,-239.98,5945.5</t>
  </si>
  <si>
    <t>2025-05-19 11:20:00,165327767.439233,431970.115270586,-13.0544444444444,-12,-278.188967460318,-319.36,0.0104350957340531,-3.72,21352.75</t>
  </si>
  <si>
    <t>2025-05-19 11:21:00,600,,594,,580,,590.5,,,,,594,588,594,593,593.36</t>
  </si>
  <si>
    <t>2025-05-19 11:21:00,525,,520,,500,,518,,,,,520,515,517,519,520</t>
  </si>
  <si>
    <t>2025-05-19 11:21:00,6000,,5950,,5700,,5920,5950,,,,5950,5900,5790,6010,5945</t>
  </si>
  <si>
    <t>2025-05-19 11:21:00,21325,,21400,,21325,,21325,,,,,21400,20850,21050,20850,21349.25</t>
  </si>
  <si>
    <t>2025-05-19 11:21:00,1118227445.00623,22019249181.9737,-4703.1212931996,-6568,3090.44916666666,1540.83,308.350318555527,630.03,593.36</t>
  </si>
  <si>
    <t>2025-05-19 11:21:00,-14338981.1443222,3565748157.17244,-358.514705882353,-467,1.42558823529401,-26.76,68.8025949396158,-37.17,520</t>
  </si>
  <si>
    <t>2025-05-19 11:21:00,63130020.6125999,389866963.152052,396.980000000001,585,12393.2674000003,10919.77,-0.816171531032239,212.87,5945</t>
  </si>
  <si>
    <t>2025-05-19 11:21:00,167138253.117196,434376.5459533,12.1428234020881,13,378.736126436635,262.47,-0.0139821870790902,4.98,21349.25</t>
  </si>
  <si>
    <t>2025-05-19 11:22:00,600,,594,,580,,590.5,,,,,594,588,594,593,593.36</t>
  </si>
  <si>
    <t>2025-05-19 11:22:00,525,,520,,500,,518,,,,,520,515,517,519,520</t>
  </si>
  <si>
    <t>2025-05-19 11:22:00,6000,,5950,,5700,,5920,,,,,5950,5900,5790,6010,5945.25</t>
  </si>
  <si>
    <t>2025-05-19 11:22:00,21325,,21400,,21325,,21325,,,,,21400,20850,21050,20850,21349.5</t>
  </si>
  <si>
    <t>2025-05-19 11:22:00,1103265289.34907,21905172240.48,-1910.58939193657,-827,831.896928571428,1210.11,-70.8302150312477,653.18,593.36</t>
  </si>
  <si>
    <t>2025-05-19 11:22:00,-13840865.5082548,3608476918.7989,2.25757575757679,133,236.632121212123,347.32,18.8919711154478,146.32,520</t>
  </si>
  <si>
    <t>2025-05-19 11:22:00,63878795.5243216,385265819.333574,-173.655,-63,-1097.41365,-918.62,-0.225306810441545,-37.79,5945.25</t>
  </si>
  <si>
    <t>2025-05-19 11:22:00,167039370.834752,429122.257906563,-6.16011904761905,-3,-26.7487321428571,-22.75,0.00451160405433398,-0.33,21349.5</t>
  </si>
  <si>
    <t>2025-05-19 11:23:00,600,,594,,580,,590.5,,,,,594,588,594,593,593.54</t>
  </si>
  <si>
    <t>2025-05-19 11:23:00,525,,520,,500,,518,,,,,520,515,517,519,520.16</t>
  </si>
  <si>
    <t>2025-05-19 11:23:00,6000,,5950,,5700,,5920,,,,,5950,5900,5790,6010,5946.5</t>
  </si>
  <si>
    <t>2025-05-19 11:23:00,21325,,21400,,21325,,21325,,,,,21400,20850,21050,20850,21357</t>
  </si>
  <si>
    <t>2025-05-19 11:23:00,1206376322.74248,23565518770.3206,-5443.69902411023,-3785,-411.786666666665,-962.65,-235.327565011054,-364.68,593.54</t>
  </si>
  <si>
    <t>2025-05-19 11:23:00,-11067573.367538,3926835537.97252,-1194.15,-889,-912.747499999999,-679.12,83.3433333256773,-284.84,520.16</t>
  </si>
  <si>
    <t>2025-05-19 11:23:00,66206232.5424707,401468238.93876,-310.644999999999,-321,-2717.15635,-4133.79,-1.64090010982919,-196.29,5946.5</t>
  </si>
  <si>
    <t>2025-05-19 11:23:00,166254842.930497,495163.031583685,-1.6,-1,-43.52,-27.2,-0.00263131408237115,-0.38,21357</t>
  </si>
  <si>
    <t>2025-05-19 11:24:00,600,,594,,580,,590.5,,,,,594,588,594,593,593.6</t>
  </si>
  <si>
    <t>2025-05-19 11:24:00,525,,520,,500,,518,,,,,520,515,517,519,520.29</t>
  </si>
  <si>
    <t>2025-05-19 11:24:00,6000,,5950,,5700,,5920,,,,,5950,5900,5790,6010,5947.5</t>
  </si>
  <si>
    <t>2025-05-19 11:24:00,21325,,21400,,21325,,21325,,,,,21400,20850,21050,20850,21361</t>
  </si>
  <si>
    <t>2025-05-19 11:24:00,1192963847.3984,22928216418.8949,-20621.8809523803,-9726,1476.77833333333,1722.95,381.402786707915,1134.78,593.6</t>
  </si>
  <si>
    <t>2025-05-19 11:24:00,3644712.29585263,4020468153.20977,-3338.79005063564,-2162,-3386.20767399267,-2551.44,-23.0715451549468,-1033.94,520.29</t>
  </si>
  <si>
    <t>2025-05-19 11:24:00,66994062.0506838,414070203.737953,-286.024999999998,-731,-406.149049999988,-4535.61,-2.62483174350046,-269.45,5947.5</t>
  </si>
  <si>
    <t>2025-05-19 11:24:00,166285856.800306,533112.120467395,-1.14090909090909,-4,-58.4118181818181,-123.7,0.00165531508066731,-1.48,21361</t>
  </si>
  <si>
    <t>2025-05-19 11:25:00,600,,594,,580,,590.5,,,,,594,588,594,593,593.61</t>
  </si>
  <si>
    <t>2025-05-19 11:25:00,525,,520,,500,,518,,,,,520,515,517,519,520.29</t>
  </si>
  <si>
    <t>2025-05-19 11:25:00,6000,,5950,,5700,,5920,,,,,5950,5900,5790,6010,5947.75</t>
  </si>
  <si>
    <t>2025-05-19 11:25:00,21325,,21400,,21325,,21325,,,,,21400,20850,21050,20850,21361.5</t>
  </si>
  <si>
    <t>2025-05-19 11:25:00,1193999737.95329,23209469417.5807,-10011.5511908935,-5231,-635.944047619044,-1329.67,65.610013289548,-616.52,593.61</t>
  </si>
  <si>
    <t>2025-05-19 11:25:00,900813.416281387,4059149449.18681,-1285.21428571428,-973,-1428.93742857143,-1033.64,0.477001633263745,-412.21,520.29</t>
  </si>
  <si>
    <t>2025-05-19 11:25:00,67018982.2395985,427821238.325367,-448.140000000002,-497,-2882.35240000002,-7249.4,-1.71315005543461,-310.25,5947.75</t>
  </si>
  <si>
    <t>2025-05-19 11:25:00,165660822.061171,521468.333645862,-5.70386904761904,-7,-62.4062232142856,-176.43,0.00434224703131916,-2.11,21361.5</t>
  </si>
  <si>
    <t>2025-05-19 11:26:00,600,,594,,580,,590.5,,594,,,594,588,594,593,593.855</t>
  </si>
  <si>
    <t>2025-05-19 11:26:00,525,,520,,500,,518,,,,,520,515,517,519,520.52</t>
  </si>
  <si>
    <t>2025-05-19 11:26:00,6000,,5950,,5700,,5920,,,,,5950,5900,5790,6010,5950</t>
  </si>
  <si>
    <t>2025-05-19 11:26:00,21325,,21400,,21325,,21325,,,,,21400,20850,21050,20850,21370.5</t>
  </si>
  <si>
    <t>2025-05-19 11:26:00,1332843114.39239,24194225706.8595,-45177.5627379756,-16711,-6488.2603174603,-11327.7,-645.022044205009,-4344.91,593.855</t>
  </si>
  <si>
    <t>2025-05-19 11:26:00,37834643.4642282,4288855503.40254,-6316.76080586078,-4088,-4965.29457875457,-4507.22,298.089237339872,-1831.21,520.52</t>
  </si>
  <si>
    <t>2025-05-19 11:26:00,70703912.1032329,453568112.490514,-3570.64374999998,-2748,-24143.6031874998,-15756.16,-8.6237112175246,-820.67,5950</t>
  </si>
  <si>
    <t>2025-05-19 11:26:00,164289422.327173,630394.276035178,-28.0079365079365,-24,-754.126730158729,-538.4,-0.0156889906862296,-6.64,21370.5</t>
  </si>
  <si>
    <t>2025-05-19 11:27:00,600,,594,,580,,590.5,,,,,594,588,594,593,593.955</t>
  </si>
  <si>
    <t>2025-05-19 11:27:00,525,,520,,500,,518,,521,,,520,515,517,519,520.69</t>
  </si>
  <si>
    <t>2025-05-19 11:27:00,6000,,5950,,5700,,5920,,5950,,,5950,5900,5790,6010,5951.5</t>
  </si>
  <si>
    <t>2025-05-19 11:27:00,21325,,21400,,21325,,21325,,,,,21400,20850,21050,20850,21378</t>
  </si>
  <si>
    <t>2025-05-19 11:27:00,1399538414.70583,24685018365.7203,-69421.8951807231,-26540,7602.51301601306,4116.5,292.610934987144,2297.11,593.955</t>
  </si>
  <si>
    <t>2025-05-19 11:27:00,69507735.8096243,4614505426.81691,1195.45448717949,488,898.240692307693,-615.07,286.327739513933,-150.9,520.69</t>
  </si>
  <si>
    <t>2025-05-19 11:27:00,70906595.8551589,480249207.647828,496.535000000002,74,1370.33045000001,-9963.92,-2.78139055739342,-384.81,5951.5</t>
  </si>
  <si>
    <t>2025-05-19 11:27:00,164815942.239988,658519.560510181,-50.5786197377501,-26,-80.6394946169754,757.82,0.0612667664512009,2.97,21378</t>
  </si>
  <si>
    <t>2025-05-19 11:28:00,600,,594,,580,,590.5,594,,,,594,588,594,593,593.86</t>
  </si>
  <si>
    <t>2025-05-19 11:28:00,525,,520,,500,,518,,,,,521,515,517,519,520.64</t>
  </si>
  <si>
    <t>2025-05-19 11:28:00,6000,,5950,,5700,,5920,5950,,,,5950,5900,5790,6010,5950</t>
  </si>
  <si>
    <t>2025-05-19 11:28:00,21325,,21400,,21325,,21375,,,,,21400,20850,21050,20850,21375.25</t>
  </si>
  <si>
    <t>2025-05-19 11:28:00,1338969472.37648,25143862342.1734,-32021.3799763492,-16059,2321.61879761905,-204.95,-194.387744104699,397.61,593.86</t>
  </si>
  <si>
    <t>2025-05-19 11:28:00,63346836.2744546,4590853793.19771,-908.743137254902,-509,-242.49405882353,-151.63,94.6580260141825,-21.54,520.64</t>
  </si>
  <si>
    <t>2025-05-19 11:28:00,69806753.9408179,480628417.941057,148.943333333333,502,4251.43063333333,4017.81,0.10025200663455,222,5950</t>
  </si>
  <si>
    <t>2025-05-19 11:28:00,165258092.041119,648986.851342118,-5.52050674252003,-12,-51.2083536662458,-421.44,-0.0158421955383131,-5.8,21375.25</t>
  </si>
  <si>
    <t>2025-05-19 11:29:00,600,,594,,580,,590.5,594,,,,594,588,594,593,594.01</t>
  </si>
  <si>
    <t>2025-05-19 11:29:00,525,,521,,500,,518,,521,,,521,515,517,519,520.82</t>
  </si>
  <si>
    <t>2025-05-19 11:29:00,6000,,5950,,5700,,5920,,,,,5950,5900,5790,6010,5951.75</t>
  </si>
  <si>
    <t>2025-05-19 11:29:00,21325,,21400,,21325,,21325,,,,,21400,20850,21050,20850,21383.5</t>
  </si>
  <si>
    <t>2025-05-19 11:29:00,1437669379.51166,25109478837.0156,-49896.1734335848,-20470,8029.42572222222,8754.67,1345.88581163918,3892.15,594.01</t>
  </si>
  <si>
    <t>2025-05-19 11:29:00,118069918.962527,4705735412.22817,-3682.08704723269,-4657,-248.233768617792,-1436.86,262.139116140281,-921.43,520.82</t>
  </si>
  <si>
    <t>2025-05-19 11:29:00,73157925.956847,507657308.022621,-60.0500000000017,-1350,3164.83349999999,-5192.26,-35.8079811476347,-449.65,5951.75</t>
  </si>
  <si>
    <t>2025-05-19 11:29:00,164646112.887636,714495.1303385,49.79277507875,17,1484.30151828984,547.1,0.0131171747986958,6.13,21383.5</t>
  </si>
  <si>
    <t>2025-05-19 11:30:00,600,,594,,580,,590.5,,594,,,594,588,594,593,593.89</t>
  </si>
  <si>
    <t>2025-05-19 11:30:00,525,,521,,500,,518,521,,,,521,515,517,519,520.68</t>
  </si>
  <si>
    <t>2025-05-19 11:30:00,6000,,5950,,5700,,5920,,,,,5950,5900,5790,6010,5950.5</t>
  </si>
  <si>
    <t>2025-05-19 11:30:00,21325,,21400,,21325,,21325,,,,,21400,20850,21050,20850,21377.75</t>
  </si>
  <si>
    <t>2025-05-19 11:30:00,1343119697.13224,24831372346.7403,-28912.1767990066,-14602,-1374.66607142858,-8686.07,-321.804662304907,-4425.29,593.89</t>
  </si>
  <si>
    <t>2025-05-19 11:30:00,80444624.2491645,4433534602.58168,-2050.60833333333,-742,-1411.72771428571,-882.01,110.113751803085,-221.74,520.68</t>
  </si>
  <si>
    <t>2025-05-19 11:30:00,69957240.6393737,484812738.164365,-596.150000000002,-771,2562.21149999999,-5275.74,-4.81385838491476,-343.43,5950.5</t>
  </si>
  <si>
    <t>2025-05-19 11:30:00,165575851.630069,672214.135624465,-3.96918942985121,-2,-4.53006781576326,-216.97,-0.0308268995359394,-2.68,21377.75</t>
  </si>
  <si>
    <t>2025-05-19 11:31:00,600,,594,,580,,590.5,594,,,,594,588,594,593,593.82</t>
  </si>
  <si>
    <t>2025-05-19 11:31:00,525,,521,,500,,518,,,,,521,515,517,519,520.545</t>
  </si>
  <si>
    <t>2025-05-19 11:31:00,6000,,5950,,5700,,5920,,,,,5950,5900,5790,6010,5950</t>
  </si>
  <si>
    <t>2025-05-19 11:31:00,21325,,21400,,21325,,21325,,,,,21400,20850,21050,20850,21372</t>
  </si>
  <si>
    <t>2025-05-19 11:31:00,1299721824.1467,25297221952.5961,-23572.1829788784,-12923,3697.44634920635,4678.64,693.02292499731,2592.66,593.82</t>
  </si>
  <si>
    <t>2025-05-19 11:31:00,77053401.5532434,4355459592.83813,936.710752688172,2798,1999.79643548387,3645.35,-130.766066872164,1476.36,520.545</t>
  </si>
  <si>
    <t>2025-05-19 11:31:00,68473821.80601,484785318.945686,277.796666666667,420,4578.15896666666,5141.3,-2.08934169530888,251.53,5950</t>
  </si>
  <si>
    <t>2025-05-19 11:31:00,165708180.488084,635385.959775401,-1.013197586727,3,132.417791855204,100.5,-0.0024311714860912,1.23,21372</t>
  </si>
  <si>
    <t>2025-05-19 11:32:00,600,,594,,580,,590.5,,,,,594,588,594,593,593.83</t>
  </si>
  <si>
    <t>2025-05-19 11:32:00,525,,521,,500,,518,,,,,521,515,517,519,520.55</t>
  </si>
  <si>
    <t>2025-05-19 11:32:00,6000,,5950,,5700,,5920,,,,,5950,5900,5790,6010,5949.75</t>
  </si>
  <si>
    <t>2025-05-19 11:32:00,21325,,21400,,21325,,21325,,,,,21400,20850,21050,20850,21372</t>
  </si>
  <si>
    <t>2025-05-19 11:32:00,1325733444.2736,25997056904.4678,-10605.3415307908,-6994,659.152857142861,-417.26,408.91249373465,-274.53,593.83</t>
  </si>
  <si>
    <t>2025-05-19 11:32:00,58505461.7283082,4535074854.84138,952.899999999999,1556,1195.421,1127.9,15.4812362083882,405.41,520.55</t>
  </si>
  <si>
    <t>2025-05-19 11:32:00,69355905.531636,486220342.24263,-119.748333333334,-211,2068.66388333333,407.57,-0.0460181631214744,-40.7,5949.75</t>
  </si>
  <si>
    <t>2025-05-19 11:32:00,164516285.39039,660604.398875778,-2.42790726817042,-4,-32.6681550125313,-39.66,0.00679481083819831,-0.68,21372</t>
  </si>
  <si>
    <t>2025-05-19 11:33:00,600,,594,,580,,590.5,,,,,594,588,594,593,593.78</t>
  </si>
  <si>
    <t>2025-05-19 11:33:00,525,,521,,500,,518,,,520,,521,515,517,519,520.43</t>
  </si>
  <si>
    <t>2025-05-19 11:33:00,6000,,5950,,5700,,5920,,,,,5950,5900,5790,6010,5949.5</t>
  </si>
  <si>
    <t>2025-05-19 11:33:00,21325,,21400,,21325,,21325,,,,,21400,20850,21050,20850,21367.25</t>
  </si>
  <si>
    <t>2025-05-19 11:33:00,1277854918.88209,25315437069.4023,-11361.4530899206,-7148,3084.01228571428,2440.18,-169.334704260487,1359.21,593.78</t>
  </si>
  <si>
    <t>2025-05-19 11:33:00,52490752.9747712,4321407634.93049,1842.59299719888,3215,1271.50987254902,2578.97,57.021299289341,1218.88,520.43</t>
  </si>
  <si>
    <t>2025-05-19 11:33:00,68629482.0419208,473979129.35276,680.122450980393,852,2611.65364411764,6102.52,-1.11842028969536,392.37,5949.5</t>
  </si>
  <si>
    <t>2025-05-19 11:33:00,167056017.697025,636455.001746111,4.26450549450549,4,6.03346923076896,9.75,0.00952549248795635,0.3,21367.25</t>
  </si>
  <si>
    <t>2025-05-19 11:34:00,600,,594,,580,,590.5,,,,,594,588,594,593,593.669</t>
  </si>
  <si>
    <t>2025-05-19 11:34:00,525,,521,,500,,518,,,520,,521,515,517,519,520.25</t>
  </si>
  <si>
    <t>2025-05-19 11:34:00,6000,,5950,,5700,,5920,,,,,5950,5900,5790,6010,5948.25</t>
  </si>
  <si>
    <t>2025-05-19 11:34:00,21325,,21400,,21325,,21325,,,,,21400,20850,21050,20850,21359.75</t>
  </si>
  <si>
    <t>2025-05-19 11:34:00,1224946619.4777,25219526431.0082,-6551.84711779414,-5875,616.845257936509,201.77,442.193938763294,70.23,593.669</t>
  </si>
  <si>
    <t>2025-05-19 11:34:00,24076844.1196977,4044991793.42777,97.0153846153848,974,104.590512820513,589.19,-205.517808425687,324.62,520.25</t>
  </si>
  <si>
    <t>2025-05-19 11:34:00,66789566.323774,473335786.036458,-275.25,-705,-1853.023,-4251.39,0.302738293166911,-226.69,5948.25</t>
  </si>
  <si>
    <t>2025-05-19 11:34:00,163762190.474596,611008.419108022,22.4234558483587,5,597.335562066574,-68.67,0.00663461690731348,-0.36,21359.75</t>
  </si>
  <si>
    <t>2025-05-19 11:35:00,600,,594,,580,,590.5,594,,,,594,588,594,593,593.81</t>
  </si>
  <si>
    <t>2025-05-19 11:35:00,525,,521,,500,,518,,,,,521,515,517,519,520.4</t>
  </si>
  <si>
    <t>2025-05-19 11:35:00,6000,,5950,,5700,,5920,5950,,,,5950,5900,5790,6010,5949.75</t>
  </si>
  <si>
    <t>2025-05-19 11:35:00,21325,,21400,,21325,,21325,,,,,21400,20850,21050,20850,21365.75</t>
  </si>
  <si>
    <t>2025-05-19 11:35:00,1309119567.6012,25555513256.3677,-12877.9348126858,-7520,4490.8075,4705.19,471.368669635095,2378.54,593.81</t>
  </si>
  <si>
    <t>2025-05-19 11:35:00,54452070.5391491,4306873421.64537,1184.26215738285,1257,1811.31928381963,1570.66,-51.4990140497306,628.35,520.4</t>
  </si>
  <si>
    <t>2025-05-19 11:35:00,69776796.9663346,493154979.418866,431.526666666667,968,2530.21359999991,2563.85,8.79220116500708,288.17,5949.75</t>
  </si>
  <si>
    <t>2025-05-19 11:35:00,164559770.815829,646591.755118837,-3.69727272727273,1,-53.196581818182,-40.82,-0.00982141532089345,-0.52,21365.75</t>
  </si>
  <si>
    <t>2025-05-19 11:36:00,600,,594,,580,,590.5,,,,,594,588,594,593,593.809</t>
  </si>
  <si>
    <t>2025-05-19 11:36:00,525,,521,,500,,518,,,,,521,515,517,519,520.39</t>
  </si>
  <si>
    <t>2025-05-19 11:36:00,6000,,5950,,5700,,5920,,,,,5950,5900,5790,6010,5949.75</t>
  </si>
  <si>
    <t>2025-05-19 11:36:00,21325,,21400,,21325,,21325,,,,,21400,20850,21050,20850,21365.75</t>
  </si>
  <si>
    <t>2025-05-19 11:36:00,1291861564.69033,26285452880.1041,-9228.79625869415,-4157,-463.506238095231,-990.64,267.222256044266,-434.25,593.809</t>
  </si>
  <si>
    <t>2025-05-19 11:36:00,18655538.7806171,4248827796.23373,-1347.57150537634,-1518,-1421.98362903225,-1378.53,68.1190840208522,-639.77,520.39</t>
  </si>
  <si>
    <t>2025-05-19 11:36:00,69675517.557415,484967895.599714,-442.3,-538,-2315.9505,-3292.21,-3.78799883130815,-168.36,5949.75</t>
  </si>
  <si>
    <t>2025-05-19 11:36:00,166009984.687662,634992.638714903,-3.2974358974359,-6,-45.6213461538462,-158,0.00754474268819677,-1.7,21365.75</t>
  </si>
  <si>
    <t>2025-05-19 11:37:00,600,,594,,580,,590.5,,,,,594,588,594,593,593.705</t>
  </si>
  <si>
    <t>2025-05-19 11:37:00,525,,521,,500,,518,,,,,521,515,517,519,520.32</t>
  </si>
  <si>
    <t>2025-05-19 11:37:00,6000,,5950,,5700,,5920,,,,,5950,5900,5790,6010,5949.25</t>
  </si>
  <si>
    <t>2025-05-19 11:37:00,21325,,21400,,21325,,21325,,,,,21400,20850,21050,20850,21359.75</t>
  </si>
  <si>
    <t>2025-05-19 11:37:00,1156190390.0332,25024228622.3538,-6968.75299652722,-4070,2870.81194444444,2471.05,206.536285099294,1130.14,593.705</t>
  </si>
  <si>
    <t>2025-05-19 11:37:00,28902030.0211759,4077003848.83623,133.549999999999,63,501.234999999998,168.88,42.4596720789806,37.95,520.32</t>
  </si>
  <si>
    <t>2025-05-19 11:37:00,69281665.3776978,484793947.703648,355.891666666669,556,3492.67558333336,2771.68,1.39806660537339,160.06,5949.25</t>
  </si>
  <si>
    <t>2025-05-19 11:37:00,164318131.845189,620674.30085284,12.2476063829787,12,264.233643617021,183.4,0.0233168145938347,2.55,21359.75</t>
  </si>
  <si>
    <t>2025-05-19 11:38:00,600,,594,,580,,590.5,,,,,594,588,594,593,593.91</t>
  </si>
  <si>
    <t>2025-05-19 11:38:00,525,,521,,500,,518,,,,,521,515,517,519,520.43</t>
  </si>
  <si>
    <t>2025-05-19 11:38:00,6000,,5950,,5700,,5920,,5950,,,5950,5900,5790,6010,5950.75</t>
  </si>
  <si>
    <t>2025-05-19 11:38:00,21325,,21400,,21325,,21325,,,,,21400,20850,21050,20850,21367.25</t>
  </si>
  <si>
    <t>2025-05-19 11:38:00,1335210573.24677,26368660418.9656,-18477.9181227525,-9095,3036.61660714286,3827.11,340.713375371271,2233.39,593.91</t>
  </si>
  <si>
    <t>2025-05-19 11:38:00,61236524.4737756,4447950461.87832,77.0766666666667,-126,1933.564,1625.01,126.481852150146,540.54,520.43</t>
  </si>
  <si>
    <t>2025-05-19 11:38:00,69829061.0815071,514723160.495658,373.683333333332,-74,11976.1112,3884.04,-9.59819932133574,56.34,5950.75</t>
  </si>
  <si>
    <t>2025-05-19 11:38:00,164392356.657908,694888.491714393,-2.91349206349207,-10,-29.4033730158732,-67.9,-0.00599574778879555,-1.3,21367.25</t>
  </si>
  <si>
    <t>2025-05-19 11:39:00,600,,594,,580,,590.5,,,,,594,588,594,593,593.89</t>
  </si>
  <si>
    <t>2025-05-19 11:39:00,525,,521,,500,,518,,,,,521,515,517,519,520.39</t>
  </si>
  <si>
    <t>2025-05-19 11:39:00,6000,,5950,,5700,,5920,,,,,5950,5900,5790,6010,5950.5</t>
  </si>
  <si>
    <t>2025-05-19 11:39:00,21325,,21400,,21325,,21325,,,,,21400,20850,21050,20850,21364.75</t>
  </si>
  <si>
    <t>2025-05-19 11:39:00,1340954779.44816,26733256370.7927,-10464.5750940811,-5315,3170.02683333336,2460.9,393.018068698858,800.56,593.89</t>
  </si>
  <si>
    <t>2025-05-19 11:39:00,46091731.2970102,4511390211.94316,-140.611904761905,-194,20.6305952380952,-195.58,6.72743401374,-99.53,520.39</t>
  </si>
  <si>
    <t>2025-05-19 11:39:00,70100075.0506295,514999280.185813,163.459999999999,201,1975.02709999999,2876.7,-1.17136815916077,123.98,5950.5</t>
  </si>
  <si>
    <t>2025-05-19 11:39:00,166021753.864532,652826.488995786,0.100000000000001,0,31.3,33.8,0.00824672967361773,0.48,21364.75</t>
  </si>
  <si>
    <t>2025-05-19 11:41:00,600,,594,,580,,590.5,594,,,,594,588,594,593,593.76</t>
  </si>
  <si>
    <t>2025-05-19 11:41:00,525,,521,,500,,518,,,,,521,515,517,519,520.29</t>
  </si>
  <si>
    <t>2025-05-19 11:41:00,6000,,5950,,5700,,5920,,,,,5950,5900,5790,6010,5949.25</t>
  </si>
  <si>
    <t>2025-05-19 11:41:00,21325,,21400,,21325,,21325,,,,,21400,20850,21050,20850,21361.75</t>
  </si>
  <si>
    <t>2025-05-19 11:41:00,1265648360.93018,26997059642.3109,-17450.7818785921,-12361,1903.06160714286,-909.09,550.624276810916,-28.13,593.76</t>
  </si>
  <si>
    <t>2025-05-19 11:41:00,21005612.291293,4411938527.56783,834.650598950595,681,1130.29889694089,513.86,-27.5342517397784,299.94,520.29</t>
  </si>
  <si>
    <t>2025-05-19 11:41:00,68894203.1230577,506205117.661195,345.23,714,3387.9596,4692.03,-5.3885698351296,277.48,5949.25</t>
  </si>
  <si>
    <t>2025-05-19 11:41:00,167011252.153598,644153.709505939,6.90708860759494,15,165.024686075949,37.4,0.0151879337915639,1.34,21361.75</t>
  </si>
  <si>
    <t>2025-05-19 11:42:00,600,,594,,580,,590.5,594,,,,594,588,594,593,593.65</t>
  </si>
  <si>
    <t>2025-05-19 11:42:00,525,,521,,500,,518,,,,,521,515,517,519,520.26</t>
  </si>
  <si>
    <t>2025-05-19 11:42:00,6000,,5950,,5700,,5920,,5950,,5950,5950,5900,5790,6010,5948</t>
  </si>
  <si>
    <t>2025-05-19 11:42:00,21325,,21400,,21325,,21325,,,,,21400,20850,21050,20850,21360</t>
  </si>
  <si>
    <t>2025-05-19 11:42:00,1217784448.54234,26614288728.8725,-19868.9017857142,-15745,5183.57682142855,6402.62,114.055178005576,2630.4,593.65</t>
  </si>
  <si>
    <t>2025-05-19 11:42:00,13749945.647495,4305338204.00888,-1210.53110599078,-988,120.180138248848,177.06,261.995237185452,131.45,520.26</t>
  </si>
  <si>
    <t>2025-05-19 11:42:00,67421024.0382495,478666944.99022,-488,-1342,-2817.974,-10420.33,-3.46919077906296,-637.93,5948</t>
  </si>
  <si>
    <t>2025-05-19 11:42:00,167098104.421635,620342.627470104,1.90354406130268,1,131.780077586207,132.98,-0.000296354965923757,1.09,21360</t>
  </si>
  <si>
    <t>2025-05-19 11:43:00,600,,594,,580,,590.5,,,,,594,588,594,593,593.635</t>
  </si>
  <si>
    <t>2025-05-19 11:43:00,525,,521,,500,,518,,,,,521,515,517,519,520.245</t>
  </si>
  <si>
    <t>2025-05-19 11:43:00,6000,,5950,,5700,,5920,,,,,5950,5900,5790,6010,5948</t>
  </si>
  <si>
    <t>2025-05-19 11:43:00,21325,,21400,,21325,,21325,,,,,21400,20850,21050,20850,21359.5</t>
  </si>
  <si>
    <t>2025-05-19 11:43:00,1215284848.77095,26260047101.924,-6871.38198983279,-6395,1225.21744047619,1150.51,-123.674446261834,763.22,593.635</t>
  </si>
  <si>
    <t>2025-05-19 11:43:00,9589271.12130655,4203471408.66328,55.2999999999984,671,164.537999999999,734.96,-12.5690108985723,328.5,520.245</t>
  </si>
  <si>
    <t>2025-05-19 11:43:00,67352652.2915552,481961300.914318,172.616666666667,492,1306.34733333334,1519.08,-3.06229764346884,130.43,5948</t>
  </si>
  <si>
    <t>2025-05-19 11:43:00,167318800.073171,600428.001708285,-41.2980952380952,-3,-23.5892761904761,-100.24,-0.00997096280278193,-1.12,21359.5</t>
  </si>
  <si>
    <t>2025-05-19 11:44:00,600,,594,,580,,590.5,,,,,594,588,594,593,593.67</t>
  </si>
  <si>
    <t>2025-05-19 11:44:00,525,,521,,500,,518,,,,,521,515,517,519,520.26</t>
  </si>
  <si>
    <t>2025-05-19 11:44:00,6000,,5950,,5700,,5920,,,,,5950,5900,5790,6010,5948.25</t>
  </si>
  <si>
    <t>2025-05-19 11:44:00,21325,,21400,,21325,,21325,,,,,21400,20850,21050,20850,21360.5</t>
  </si>
  <si>
    <t>2025-05-19 11:44:00,1227190644.07534,26773563560.5195,-3340.42505307861,-119,799.671333333334,1078.39,453.049538768081,541.64,593.67</t>
  </si>
  <si>
    <t>2025-05-19 11:44:00,4698638.60987172,4297642916.58466,-423.164102564103,-84,-669.344641025642,-429.7,-21.8116173912706,-145.07,520.26</t>
  </si>
  <si>
    <t>2025-05-19 11:44:00,67374053.6348223,483957459.532903,-121.09,34,-975.910699999998,-1502.78,-3.16888683990674,-72.31,5948.25</t>
  </si>
  <si>
    <t>2025-05-19 11:44:00,167263225.308679,608945.914415348,-4.05119047619048,-2,-19.9034761904762,0.730000000000001,0.00730366852428758,-1.21430643318376E-17,21360.5</t>
  </si>
  <si>
    <t>2025-05-19 11:45:00,600,,594,,580,,590.5,,,,,594,588,594,593,593.78</t>
  </si>
  <si>
    <t>2025-05-19 11:45:00,525,,521,,500,,518,,,,,521,515,517,519,520.37</t>
  </si>
  <si>
    <t>2025-05-19 11:45:00,6000,,5950,,5700,,5920,,,,,5950,5900,5790,6010,5949.5</t>
  </si>
  <si>
    <t>2025-05-19 11:45:00,21325,,21400,,21325,,21325,,,,,21400,20850,21050,20850,21365</t>
  </si>
  <si>
    <t>2025-05-19 11:45:00,1335002556.28157,28577941892.6035,-2498.82242261222,-3069,580.366371794873,-608.59,-527.818263009405,-369.16,593.78</t>
  </si>
  <si>
    <t>2025-05-19 11:45:00,37787335.6145824,4980103089.73991,1075.70833333333,1276,1325.87091666666,734.36,9.72107838792085,451.61,520.37</t>
  </si>
  <si>
    <t>2025-05-19 11:45:00,69713277.9022648,511080220.430162,-7.54583333333265,147,381.525934523819,770.03,1.76583644267575,66.7,5949.5</t>
  </si>
  <si>
    <t>2025-05-19 11:45:00,165039332.098745,692136.529086536,4.25311355311355,-1,46.7379523809524,-22.61,-0.00260328267503729,-0.35,21365</t>
  </si>
  <si>
    <t>2025-05-19 11:46:00,600,,594,,580,,590.5,,,,,594,588,594,593,593.67</t>
  </si>
  <si>
    <t>2025-05-19 11:46:00,525,,521,,500,,518,,,,,521,515,517,519,520.25</t>
  </si>
  <si>
    <t>2025-05-19 11:46:00,6000,,5950,,5700,,5920,,,,,5950,5900,5790,6010,5948.25</t>
  </si>
  <si>
    <t>2025-05-19 11:46:00,21325,,21400,,21325,,21325,,,,,21400,20850,21050,20850,21359.75</t>
  </si>
  <si>
    <t>2025-05-19 11:46:00,1198851171.51704,26320387235.8397,-3709.44637053091,-517,-17.8616190476198,295.24,264.038342630873,292.33,593.67</t>
  </si>
  <si>
    <t>2025-05-19 11:46:00,-730957.986340848,4135905916.61567,-115.226666666667,1760,3.77313333333303,1295.53,-213.569239244968,607.09,520.25</t>
  </si>
  <si>
    <t>2025-05-19 11:46:00,68880119.1315421,478145675.0905,-150.469999999999,720,-2178.73069999999,-2373.89,-4.76468177840407,-170.14,5948.25</t>
  </si>
  <si>
    <t>2025-05-19 11:46:00,165971370.513133,590224.881055613,0.0625000000000003,0,49.64375,0,0,0,21359.75</t>
  </si>
  <si>
    <t>2025-05-19 11:47:00,600,,594,,580,,590.5,,,,,594,588,594,593,593.74</t>
  </si>
  <si>
    <t>2025-05-19 11:47:00,525,,521,,500,,518,,,,,521,515,517,519,520.34</t>
  </si>
  <si>
    <t>2025-05-19 11:47:00,6000,,5950,,5700,,5920,,,,,5950,5900,5790,6010,5949</t>
  </si>
  <si>
    <t>2025-05-19 11:47:00,21325,,21400,,21325,,21325,,,,,21400,20850,21050,20850,21363.25</t>
  </si>
  <si>
    <t>2025-05-19 11:47:00,1219583546.79393,26510768224.5692,-2326.92905632686,-2048,-93.389988095238,-763.01,55.723259083871,-401.74,593.74</t>
  </si>
  <si>
    <t>2025-05-19 11:47:00,23328010.6456283,4405371996.93381,-143.7,-171,-131.829,-191.63,62.2783264496666,-122.47,520.34</t>
  </si>
  <si>
    <t>2025-05-19 11:47:00,68275030.1711548,492466087.468136,-75.8,-97,-472.546000000001,-837.86,-2.85341671109681,-43.44,5949</t>
  </si>
  <si>
    <t>2025-05-19 11:47:00,166962338.234021,657851.494842549,-2.67619047619048,-1,-37.344761904762,-17.36,0.00842954183669944,-0.24,21363.25</t>
  </si>
  <si>
    <t>2025-05-19 11:48:00,600,,594,,580,,590.5,594,,,,594,588,594,593,593.91</t>
  </si>
  <si>
    <t>2025-05-19 11:48:00,525,,521,,500,,518,,,,,521,515,517,519,520.52</t>
  </si>
  <si>
    <t>2025-05-19 11:48:00,6000,,5950,,5700,,5930,5950,,,,5950,5900,5790,6010,5950.75</t>
  </si>
  <si>
    <t>2025-05-19 11:48:00,21325,,21400,,21325,,21325,,,,,21400,20850,21050,20850,21371.5</t>
  </si>
  <si>
    <t>2025-05-19 11:48:00,1362890867.64932,27579974184.3264,-16020.320625465,-8995,4762.6644047619,4174.81,272.967919205774,1851.53,593.91</t>
  </si>
  <si>
    <t>2025-05-19 11:48:00,65495659.9000979,4657914096.10993,974.433333333334,2366,1773.017,2193.98,-192.188723835996,1128.03,520.52</t>
  </si>
  <si>
    <t>2025-05-19 11:48:00,72137821.6171553,502420771.347243,992.24,715,11232.5506,7516.92,12.206479822732,419.93,5950.75</t>
  </si>
  <si>
    <t>2025-05-19 11:48:00,165276317.422976,704540.65214805,-70.5867243867244,-44,48.9699581529584,-4.24000000000001,0.0205251067675477,-0.55,21371.5</t>
  </si>
  <si>
    <t>2025-05-19 11:49:00,600,,594,,580,,590.5,,,,,594,588,594,593,593.88</t>
  </si>
  <si>
    <t>2025-05-19 11:49:00,525,,521,,500,,518,,,,,521,515,517,519,520.43</t>
  </si>
  <si>
    <t>2025-05-19 11:49:00,6000,,5950,,5700,,5930,,,,,5950,5900,5790,6010,5950.5</t>
  </si>
  <si>
    <t>2025-05-19 11:49:00,21325,,21400,,21325,,21325,,,,,21400,20850,21050,20850,21367.5</t>
  </si>
  <si>
    <t>2025-05-19 11:49:00,1358573563.3958,27539797486.4948,-10202.6851282047,-8689,-1229.72921428571,-32.9099999999998,-271.476023437522,208.14,593.88</t>
  </si>
  <si>
    <t>2025-05-19 11:49:00,27833891.0163218,4496790047.18224,-1533.34782608695,-1188,-378.776956521734,-197.02,109.424615538592,-378.7,520.43</t>
  </si>
  <si>
    <t>2025-05-19 11:49:00,71768344.9623351,495805123.130073,-141.450000000001,-185,220.962999999991,-1243.37,3.13269285150717,-102.35,5950.5</t>
  </si>
  <si>
    <t>2025-05-19 11:49:00,165195014.016181,667596.680238151,1.75,2,12.0583333333334,-11.7,-0.00385547720510554,-0.1,21367.5</t>
  </si>
  <si>
    <t>2025-05-19 11:50:00,600,,594,,580,,590.5,,,,,594,588,594,593,593.99</t>
  </si>
  <si>
    <t>2025-05-19 11:50:00,525,,521,,500,,518,,,,,521,515,517,519,520.53</t>
  </si>
  <si>
    <t>2025-05-19 11:50:00,6000,,5950,,5700,,5930,,,,,5950,5900,5790,6010,5951.5</t>
  </si>
  <si>
    <t>2025-05-19 11:50:00,21325,,21400,,21325,,21325,,,,,21400,20850,21050,20850,21371.5</t>
  </si>
  <si>
    <t>2025-05-19 11:50:00,1419196573.45048,27892886423.6957,-7201.65725413814,-3655,-616.079445611578,-1419.48,-298.093999124426,-622.24,593.99</t>
  </si>
  <si>
    <t>2025-05-19 11:50:00,40371510.3829689,4639424610.58321,-4071.30582010583,-1430,-2562.71415873016,-858.35,79.9535857122945,-449.51,520.53</t>
  </si>
  <si>
    <t>2025-05-19 11:50:00,71179660.2882049,514196520.073013,-722.124999999999,-375,-3266.73625,-2067.36,5.36960038032984,-100.42,5951.5</t>
  </si>
  <si>
    <t>2025-05-19 11:50:00,165279892.639286,730110.583868281,-4.89429824561404,-9,-147.128947368421,-275.8,-0.0210261675338711,-3.78,21371.5</t>
  </si>
  <si>
    <t>2025-05-19 11:51:00,600,,594,,580,,590.5,594,,,,594,588,594,593,594.04</t>
  </si>
  <si>
    <t>2025-05-19 11:51:00,525,,521,,500,,518,,,,,521,515,517,519,520.6</t>
  </si>
  <si>
    <t>2025-05-19 11:51:00,6000,,5950,,5700,,5930,,,,,5950,5900,5790,6010,5952</t>
  </si>
  <si>
    <t>2025-05-19 11:51:00,21325,,21400,,21325,,21325,,,,,21400,20850,21050,20850,21374.5</t>
  </si>
  <si>
    <t>2025-05-19 11:51:00,1424677305.76647,27354360913.4101,-33737.403836039,-15450,11765.7561904762,4195.1,727.040542397054,1561.44,594.04</t>
  </si>
  <si>
    <t>2025-05-19 11:51:00,76380499.108657,4612001950.77821,942.476190476192,987,2766.97261904762,2318.87,105.997654134543,1046.29,520.6</t>
  </si>
  <si>
    <t>2025-05-19 11:51:00,73240697.083237,517206929.199305,-289.693333333331,1325,10950.7004,9944.48,15.4888333418365,720.17,5952</t>
  </si>
  <si>
    <t>2025-05-19 11:51:00,165258844.594675,753188.029305949,33.3761904761905,5,290.380714285714,107.5,0.010720991090815,1.54,21374.5</t>
  </si>
  <si>
    <t>2025-05-19 11:52:00,600,,594,,580,,590.5,,594,,,594,588,594,593,594.23</t>
  </si>
  <si>
    <t>2025-05-19 11:52:00,525,,521,,500,,518,521,,,,521,515,517,519,520.83</t>
  </si>
  <si>
    <t>2025-05-19 11:52:00,6000,,5950,,5700,,5930,5960,,,,5950,5900,5790,6010,5953.75</t>
  </si>
  <si>
    <t>2025-05-19 11:52:00,21325,,21400,,21325,,21325,,,,,21400,20850,21050,20850,21384.5</t>
  </si>
  <si>
    <t>2025-05-19 11:52:00,1557304278.74181,28575096243.111,-45744.5936378572,-16700,-2096.13103174603,-9576.27,-931.737858907004,-4436.18,594.23</t>
  </si>
  <si>
    <t>2025-05-19 11:52:00,80100956.6032919,4888078436.89477,-737.755269443199,-551,453.390800417977,41.33,95.1932873704812,91.1999999999999,520.83</t>
  </si>
  <si>
    <t>2025-05-19 11:52:00,73970542.0637247,559186741.917306,632.00195652174,209,6883.50922391306,6818.96,14.0489389321787,354.09,5953.75</t>
  </si>
  <si>
    <t>2025-05-19 11:52:00,163340209.783903,823611.378518973,-20.240873015873,-36,-223.040396825397,-397.75,-0.0237659435255851,-6.81,21384.5</t>
  </si>
  <si>
    <t>2025-05-19 11:53:00,600,,594,,580,,590.5,594,,,,594,588,594,593,594.27</t>
  </si>
  <si>
    <t>2025-05-19 11:53:00,525,,521,,500,,518,,,,,521,515,517,519,520.865</t>
  </si>
  <si>
    <t>2025-05-19 11:53:00,6000,,5960,,5700,,5930,,,,,5950,5900,5790,6010,5954.5</t>
  </si>
  <si>
    <t>2025-05-19 11:53:00,21325,,21400,,21325,,21325,,,,,21400,20850,21050,20850,21385</t>
  </si>
  <si>
    <t>2025-05-19 11:53:00,1572041331.29458,28866126183.1154,-36236.0282161637,-13900,1840.40014285714,866.89,236.892062476928,557.83,594.27</t>
  </si>
  <si>
    <t>2025-05-19 11:53:00,89570736.7889142,4964332551.78178,-3445.68758169935,-3106,-3990.29163398693,-4136.52,-35.9692900819843,-1695.81,520.865</t>
  </si>
  <si>
    <t>2025-05-19 11:53:00,77145225.0908912,559648037.57664,-540.339999999999,-727,561.079400000009,-7048.37,3.56585614761349,-324.12,5954.5</t>
  </si>
  <si>
    <t>2025-05-19 11:53:00,163980332.359615,838089.666424225,-11.3660317460317,-12,-199.243012698413,-221.61,0.0227315125235068,-2.89,21385</t>
  </si>
  <si>
    <t>2025-05-19 11:54:00,600,,594,,580,,590.5,594,,,,594,588,594,593,594.34</t>
  </si>
  <si>
    <t>2025-05-19 11:54:00,525,,521,,500,,519,,,,,521,515,517,519,521.04</t>
  </si>
  <si>
    <t>2025-05-19 11:54:00,6000,,5950,,5700,,5930,,,,,5950,5900,5790,6010,5955</t>
  </si>
  <si>
    <t>2025-05-19 11:54:00,21325,,21400,,21325,,21325,,,,,21400,20850,21050,20850,21392.5</t>
  </si>
  <si>
    <t>2025-05-19 11:54:00,1617787493.3125,27942311065.2925,-43968.3583694957,-25582,12409.0300714286,12960.55,200.868398478156,5610.28,594.34</t>
  </si>
  <si>
    <t>2025-05-19 11:54:00,143309883.36089,4952512534.04757,1235.79392237664,-415,2363.45928199742,-495.88,-550.464222145854,-260.55,521.04</t>
  </si>
  <si>
    <t>2025-05-19 11:54:00,75959009.4156405,577929332.773066,961.536666666667,-858,14457.6169333333,-2080.47,-8.23327034926928,-21.43,5955</t>
  </si>
  <si>
    <t>2025-05-19 11:54:00,163102334.083396,890435.800594427,-8.14721637156566,-12,79.5562512496638,-62.47,-0.00949021504239704,-0.630000000000001,21392.5</t>
  </si>
  <si>
    <t>2025-05-19 11:55:00,600,,594,,580,,590.5,,,,,594,588,594,593,594.28</t>
  </si>
  <si>
    <t>2025-05-19 11:55:00,525,,521,,500,,519,,,,,521,515,517,519,521.03</t>
  </si>
  <si>
    <t>2025-05-19 11:55:00,6000,,5950,,5700,,5930,5960,,,,5950,5900,5790,6010,5954.5</t>
  </si>
  <si>
    <t>2025-05-19 11:55:00,21325,,21400,,21325,,21325,,,,,21400,20850,21050,20850,21391.75</t>
  </si>
  <si>
    <t>2025-05-19 11:55:00,1569943230.56738,29233419792.1962,-28726.5350166901,-14437,3003.55630075188,-551.13,790.433627003625,-156.81,594.28</t>
  </si>
  <si>
    <t>2025-05-19 11:55:00,130584993.980467,5129760094.50128,-1435.65,-1161,-254.254999999999,-249.54,-104.024375152825,-240.51,521.03</t>
  </si>
  <si>
    <t>2025-05-19 11:55:00,75405849.7450803,578707032.217838,-156.562499999998,-147,888.657875000022,-1149.87,15.2076307905826,34.3,5954.5</t>
  </si>
  <si>
    <t>2025-05-19 11:55:00,163990171.048878,892138.453167915,-9.7957142857143,3,-147.469442857143,-45.67,0.00293119084237269,-0.49,21391.75</t>
  </si>
  <si>
    <t>2025-05-19 11:56:00,600,,594,,580,,590.5,595,,,,594,588,594,593,594.625</t>
  </si>
  <si>
    <t>2025-05-19 11:56:00,525,,521,,500,,518,,521,521,,521,515,517,519,521.38</t>
  </si>
  <si>
    <t>2025-05-19 11:56:00,6000,,5960,,5700,,5930,,,,,5950,5900,5790,6010,5957.75</t>
  </si>
  <si>
    <t>2025-05-19 11:56:00,21325,,21400,,21325,,21325,,,,,21400,20850,21050,20850,21405.75</t>
  </si>
  <si>
    <t>2025-05-19 11:56:00,1831187098.24318,28938532828.2676,-46536.8332674455,-23959,10009.2151328036,9797.58,1188.53606604541,4360.62,594.625</t>
  </si>
  <si>
    <t>2025-05-19 11:56:00,209419830.916754,5556307931.64405,2248.85188631402,70,3475.11441320309,-2038.81,-206.066119900694,-1162.94,521.38</t>
  </si>
  <si>
    <t>2025-05-19 11:56:00,77970311.1360868,598395663.18939,4142.95666666667,554,46579.5941333335,9290.96,19.0643529881356,385.81,5957.75</t>
  </si>
  <si>
    <t>2025-05-19 11:56:00,163891057.899412,1023702.68304663,74.7711108300069,37,2659.00157456288,-794.29,0.00661393160750474,0.730000000000001,21405.75</t>
  </si>
  <si>
    <t>2025-05-19 11:57:00,600,,594,,580,,590.5,,595,,,594,588,594,593,594.54</t>
  </si>
  <si>
    <t>2025-05-19 11:57:00,525,,521,,500,,518,,521,,521,521,515,517,519,521.35</t>
  </si>
  <si>
    <t>2025-05-19 11:57:00,6000,,5960,,5700,,5930,5960,,5960,,5950,5900,5790,6010,5957</t>
  </si>
  <si>
    <t>2025-05-19 11:57:00,21325,,21400,,21325,,21325,,,,,21400,20850,21050,20850,21405.5</t>
  </si>
  <si>
    <t>2025-05-19 11:57:00,1745681703.97909,29720817521.867,-69490.9453512169,-26886,6613.40022619049,-1940.12,-664.415183768552,-1352.96,594.54</t>
  </si>
  <si>
    <t>2025-05-19 11:57:00,184541055.530936,5382878482.70655,777.952380952377,-200,3354.01361904761,1695.21,171.398645329114,313.25,521.35</t>
  </si>
  <si>
    <t>2025-05-19 11:57:00,81435734.1441923,614284159.257683,812.722222222223,1560,20840.1786666667,16730.77,20.2193322923858,768.6,5957</t>
  </si>
  <si>
    <t>2025-05-19 11:57:00,163169997.353599,998829.693701002,10.52,8,260.808242857143,37.49,-0.0344883402700736,1.16,21405.5</t>
  </si>
  <si>
    <t>2025-05-19 11:58:00,600,,594,,580,,590.5,595,,,,594,588,594,593,594.53</t>
  </si>
  <si>
    <t>2025-05-19 11:58:00,525,,521,,500,,519,,521,,,521,515,517,519,521.35</t>
  </si>
  <si>
    <t>2025-05-19 11:58:00,6000,,5960,,5700,,5930,,5960,,,5950,5900,5790,6010,5957.25</t>
  </si>
  <si>
    <t>2025-05-19 11:58:00,21325,,21400,,21325,,21325,,,,,21400,20850,21050,20850,21405.5</t>
  </si>
  <si>
    <t>2025-05-19 11:58:00,1746314918.19571,29905915632.1388,-34935.0873424976,-5217,3410.45299603176,3565.82,105.382214882857,2496.62,594.53</t>
  </si>
  <si>
    <t>2025-05-19 11:58:00,170858343.576795,5293661684.75054,-2561.83051948053,-2951,-2020.77476623379,-2218.61,-284.615617570417,-1058.89,521.35</t>
  </si>
  <si>
    <t>2025-05-19 11:58:00,79527030.2294811,594231504.581301,-786.657471264372,-1569,-5124.79664367819,-10699.55,-1.15456257723555,-610.68,5957.25</t>
  </si>
  <si>
    <t>2025-05-19 11:58:00,161438598.201328,957768.204867575,-0.209027777777787,11,405.673451388888,330.2,0.00536518194359362,3.88,21405.5</t>
  </si>
  <si>
    <t>2025-05-19 11:59:00,600,,594,,580,,590.5,,,,,594,588,594,593,594.6</t>
  </si>
  <si>
    <t>2025-05-19 11:59:00,525,,521,,500,,519,,,,,521,515,517,519,521.48</t>
  </si>
  <si>
    <t>2025-05-19 11:59:00,6000,,5960,,5700,,5930,,,,,5950,5900,5790,6010,5957.5</t>
  </si>
  <si>
    <t>2025-05-19 11:59:00,21325,,21400,,21325,,21325,,,,,21400,20850,21050,20850,21411.25</t>
  </si>
  <si>
    <t>2025-05-19 11:59:00,1789821574.35556,29954541438.5029,-20076.7097127221,-5472,2857.98665201465,2386.49,212.894042223943,1156.75,594.6</t>
  </si>
  <si>
    <t>2025-05-19 11:59:00,223118201.974964,5490570597.0086,-429.879647019647,-163,32.5026139194138,-1031.97,-113.472059749711,-471.94,521.48</t>
  </si>
  <si>
    <t>2025-05-19 11:59:00,79876202.8863795,629894829.983719,422.866847826087,1687,5830.07602282609,7939.4,-2.31739410786527,473.82,5957.5</t>
  </si>
  <si>
    <t>2025-05-19 11:59:00,162868009.05256,1041404.17012877,4.56073926073928,8,255.47081951382,286.6,0.0757791060188687,2.59,21411.25</t>
  </si>
  <si>
    <t>2025-05-19 12:00:00,600,,594,,580,,590.5,,,,,594,588,594,593,594.485</t>
  </si>
  <si>
    <t>2025-05-19 12:00:00,525,,521,,500,,519,521,,,,521,515,517,519,521.365</t>
  </si>
  <si>
    <t>2025-05-19 12:00:00,6000,,5960,,5700,,5930,,,5960,,5950,5900,5790,6010,5956.5</t>
  </si>
  <si>
    <t>2025-05-19 12:00:00,21325,,21400,,21325,,21325,,,,,21400,20850,21050,20850,21405.25</t>
  </si>
  <si>
    <t>2025-05-19 12:00:00,1703764045.57303,30477531218.7166,-18918.5572864641,7043,1915.34033333333,5752.88,-239.645303992996,3317.52,594.485</t>
  </si>
  <si>
    <t>2025-05-19 12:00:00,192146813.039327,5401455588.45311,-3154.18881819934,-4441,-1024.58388471178,-2248.73,335.032203872862,-1326.99,521.365</t>
  </si>
  <si>
    <t>2025-05-19 12:00:00,78919237.3030188,628944095.791733,-130.337777777778,64,7766.16991111108,8276.6,-11.5411762929531,247.8,5956.5</t>
  </si>
  <si>
    <t>2025-05-19 12:00:00,163588583.361553,1029571.34684806,-13.6710046897547,-7,-569.115228805915,-349.51,0.0745356942172755,-4.11,21405.25</t>
  </si>
  <si>
    <t>2025-05-19 12:01:00,600,,594,,580,,590.5,,,,,594,588,594,593,594.56</t>
  </si>
  <si>
    <t>2025-05-19 12:01:00,525,,521,,500,,519,,,,,521,515,517,519,521.52</t>
  </si>
  <si>
    <t>2025-05-19 12:01:00,6000,,5960,,5700,,5930,,,,,5950,5900,5790,6010,5957.5</t>
  </si>
  <si>
    <t>2025-05-19 12:01:00,21325,,21400,,21325,,21325,,,,,21400,20850,21050,20850,21412.25</t>
  </si>
  <si>
    <t>2025-05-19 12:01:00,1740287707.96849,30601725031.1719,-12179.8855334541,381,1747.96773593074,3411.88,-241.861126863046,1935.23,594.56</t>
  </si>
  <si>
    <t>2025-05-19 12:01:00,239265244.853867,5607130085.70558,448.353138528138,1983,1286.82731818181,1332.94,49.7893198649858,606.04,521.52</t>
  </si>
  <si>
    <t>2025-05-19 12:01:00,79292447.0327269,628197445.506302,-59.2166666666667,-89,729.857666666666,-312.13,-0.446746124506589,-18.39,5957.5</t>
  </si>
  <si>
    <t>2025-05-19 12:01:00,162395945.448454,1045360.66449437,1.83059772100868,13,140.764076926241,-33.44,-0.0181163493230021,0.24,21412.25</t>
  </si>
  <si>
    <t>2025-05-19 12:02:00,600,,594,,580,,590.5,,,,,594,588,594,593,594.88</t>
  </si>
  <si>
    <t>2025-05-19 12:02:00,525,,521,,500,,519,522,,,,521,515,517,519,521.9</t>
  </si>
  <si>
    <t>2025-05-19 12:02:00,6000,,5960,,5700,,5930,,5970,,,5950,5900,5790,6010,5960.75</t>
  </si>
  <si>
    <t>2025-05-19 12:02:00,21325,,21400,,21325,,21325,,,,,21400,20850,21050,20850,21427.75</t>
  </si>
  <si>
    <t>2025-05-19 12:02:00,1932538775.57467,29425747226.9285,-56516.3865833709,-24079,21642.2845945166,14681.9,558.307663453353,6882.05,594.88</t>
  </si>
  <si>
    <t>2025-05-19 12:02:00,287893334.716261,5712660606.46777,1043.47594417078,-420,6476.39037931036,2680.55,611.950108559059,1418.15,521.9</t>
  </si>
  <si>
    <t>2025-05-19 12:02:00,82395016.3666357,618652562.901419,-214.923590076587,-1273,14.9994567166337,-4165.69,5.06229160187209,-270.86,5960.75</t>
  </si>
  <si>
    <t>2025-05-19 12:02:00,162558641.998261,1195376.69431141,-29.9304547304547,-30,-748.481524753025,-1565.92,-0.0713067183635519,-14.87,21427.75</t>
  </si>
  <si>
    <t>2025-05-19 12:03:00,600,,594,,580,,590.5,,,,,594,588,594,593,594.94</t>
  </si>
  <si>
    <t>2025-05-19 12:03:00,525,,521,,500,,518,522,,,,521,515,517,519,521.88</t>
  </si>
  <si>
    <t>2025-05-19 12:03:00,6000,,5960,,5700,,5930,5960,,,,5950,5900,5790,6010,5960.75</t>
  </si>
  <si>
    <t>2025-05-19 12:03:00,21325,,21400,,21325,,21325,,,,,21400,20850,21050,20850,21428.25</t>
  </si>
  <si>
    <t>2025-05-19 12:03:00,1974172051.87173,31208330694.2029,-62841.5817517263,-20141,3241.79531746037,-14389.72,-337.532248085844,-4159.21,594.94</t>
  </si>
  <si>
    <t>2025-05-19 12:03:00,264768461.791954,5935570068.35862,-45.3409539735607,902,1850.67267813347,1693.19,486.297042466419,837.89,521.88</t>
  </si>
  <si>
    <t>2025-05-19 12:03:00,83696377.791791,649116848.897814,1292.03987012987,2628,13494.7493974027,10453.42,17.7024351408947,738.1,5960.75</t>
  </si>
  <si>
    <t>2025-05-19 12:03:00,161830865.755797,1265918.77445107,-4.92881192881194,-13,17.8266185666184,-191.23,-0.00102712259997444,-3.1,21428.25</t>
  </si>
  <si>
    <t>2025-05-19 12:04:00,600,,594,,580,,590.5,,595,,,594,588,594,593,594.95</t>
  </si>
  <si>
    <t>2025-05-19 12:04:00,525,,521,,500,,519,522,,,,521,515,517,519,521.95</t>
  </si>
  <si>
    <t>2025-05-19 12:04:00,6000,,5960,,5700,,5930,,5960,,,5950,5900,5790,6010,5961.25</t>
  </si>
  <si>
    <t>2025-05-19 12:04:00,21325,,21400,,21325,,21325,,,,,21400,20850,21050,20850,21429.75</t>
  </si>
  <si>
    <t>2025-05-19 12:04:00,1994244119.6733,30262940704.5777,-55673.6716230375,-20291,-422.394500000003,-2971.39,-242.130067391259,-1622.58,594.95</t>
  </si>
  <si>
    <t>2025-05-19 12:04:00,303278928.773617,5956120222.73195,2809.07359307359,3799,4813.21769155845,2603.82,-38.2891060496743,1684.09,521.95</t>
  </si>
  <si>
    <t>2025-05-19 12:04:00,83216318.6688819,655160776.369915,1489.57,-945,20690.4010999999,-2356.55,-8.24094942279499,-260.55,5961.25</t>
  </si>
  <si>
    <t>2025-05-19 12:04:00,161982182.232679,1219380.83982571,6.94006687756687,7,746.165368922744,654.12,0.00893016395546846,4.3,21429.75</t>
  </si>
  <si>
    <t>2025-05-19 12:05:00,600,,594,,580,,590.5,595,,,,594,588,594,593,594.89</t>
  </si>
  <si>
    <t>2025-05-19 12:05:00,525,,521,,500,,519,,522,,,521,515,517,519,521.96</t>
  </si>
  <si>
    <t>2025-05-19 12:05:00,6000,,5960,,5700,,5930,,5970,,,5950,5900,5790,6010,5960.5</t>
  </si>
  <si>
    <t>2025-05-19 12:05:00,21325,,21400,,21325,,21325,,,,,21400,20850,21050,20850,21429.75</t>
  </si>
  <si>
    <t>2025-05-19 12:05:00,1961943913.67252,30123274758.3968,-39592.3748634677,-10123,4839.30163492063,1508.48,-138.197880651317,1371.9,594.89</t>
  </si>
  <si>
    <t>2025-05-19 12:05:00,287460836.34178,5927656112.59159,1343.69697090619,-2621,3423.26503148805,-762.08,-105.159256383706,-692.16,521.96</t>
  </si>
  <si>
    <t>2025-05-19 12:05:00,81098909.2653877,662197332.514512,145.478333333336,-36,6883.66858333336,3004.51,3.6467051257402,22.94,5960.5</t>
  </si>
  <si>
    <t>2025-05-19 12:05:00,161454398.083666,1170948.5796948,25.2856060606061,73,519.079676406926,877.29,-0.0771031366962845,14.31,21429.75</t>
  </si>
  <si>
    <t>2025-05-19 12:06:00,600,,594,,580,,590.5,595,,,,594,588,594,593,594.91</t>
  </si>
  <si>
    <t>2025-05-19 12:06:00,525,,521,,500,,519,,522,,,521,515,517,519,521.96</t>
  </si>
  <si>
    <t>2025-05-19 12:06:00,6000,,5960,,5700,,5930,,,,,5950,5900,5790,6010,5961</t>
  </si>
  <si>
    <t>2025-05-19 12:06:00,21325,,21400,,21325,,21350,,,,,21400,20850,21050,20850,21430.5</t>
  </si>
  <si>
    <t>2025-05-19 12:06:00,1978823682.35539,31383520724.141,-19675.1298417889,-9081,3037.66292460318,2668.67,502.695018680626,877.28,594.91</t>
  </si>
  <si>
    <t>2025-05-19 12:06:00,288044574.931118,6001343309.76313,1742.91957646976,1745,2052.55117214598,904.27,-277.283279491372,526.15,521.96</t>
  </si>
  <si>
    <t>2025-05-19 12:06:00,82568695.438129,672201129.554309,24.4999999999992,175,3967.95499999999,3181.47,9.10680332561528,108.7,5961</t>
  </si>
  <si>
    <t>2025-05-19 12:06:00,161963613.792597,1182957.89010564,-7.98686868686873,49,3.34428971028924,573.48,-0.0903353796129422,9.97,21430.5</t>
  </si>
  <si>
    <t>2025-05-19 12:07:00,600,,594,,580,,591.5,,,,,594,588,594,593,595.16</t>
  </si>
  <si>
    <t>2025-05-19 12:07:00,525,,521,,500,,519,,,,,521,515,517,519,522.22</t>
  </si>
  <si>
    <t>2025-05-19 12:07:00,6000,,5960,,5700,,5930,,5970,,,5950,5900,5790,6010,5963.5</t>
  </si>
  <si>
    <t>2025-05-19 12:07:00,21325,,21400,,21325,,21350,,,,,21400,20850,21050,20850,21441</t>
  </si>
  <si>
    <t>2025-05-19 12:07:00,2107043850.10524,28075785303.0765,-18600.0578701499,-11097,-6706.15401190476,-4239.72,-469.94300179959,-2824.29,595.16</t>
  </si>
  <si>
    <t>2025-05-19 12:07:00,373079754.414088,7137954342.08931,-6037.40672442631,-2934,-4211.71680568602,-2830.33,-14.7009497097219,-1241,522.22</t>
  </si>
  <si>
    <t>2025-05-19 12:07:00,89438526.1647525,734928102.304276,-146.606153846154,-1121,2888.52239999999,-269.79,1.67770028857188,-62.96,5963.5</t>
  </si>
  <si>
    <t>2025-05-19 12:07:00,157916393.821823,1342562.94362111,-9.41824425574426,-5,37.5407200299701,-281.6,0.0193789803835703,-4.07,21441</t>
  </si>
  <si>
    <t>2025-05-19 12:08:00,600,,594,,580,,590.5,,595,,595,594,588,594,593,595.36</t>
  </si>
  <si>
    <t>2025-05-19 12:08:00,525,,521,,500,,519,,,,,521,515,517,519,522.37</t>
  </si>
  <si>
    <t>2025-05-19 12:08:00,6000,,5960,,5700,,5930,,,,,5950,5900,5790,5970,5965.5</t>
  </si>
  <si>
    <t>2025-05-19 12:08:00,21325,,21400,,21325,,21375,,,,,21400,20850,21050,20850,21447.5</t>
  </si>
  <si>
    <t>2025-05-19 12:08:00,2267191566.37505,29716039753.1425,-105348.988199563,-26053,-9930.80025793651,-14024.24,-1215.12028329628,-8436.37,595.36</t>
  </si>
  <si>
    <t>2025-05-19 12:08:00,339586615.368804,5888471340.91961,-3652.42115670151,-3457,-2240.52312061475,-10086.62,-903.589247772324,-3191.93,522.37</t>
  </si>
  <si>
    <t>2025-05-19 12:08:00,90452171.4426026,646711503.5076,-12.1849207676392,-4774,25326.4552529581,-4554.22,-20.1371163487816,-1275.64,5965.5</t>
  </si>
  <si>
    <t>2025-05-19 12:08:00,160982919.267714,1222356.44378981,6.98366198834972,-4,1730.72086925493,1633.56,0.127933316527384,12.77,21447.5</t>
  </si>
  <si>
    <t>2025-05-19 12:09:00,600,,594,,580,,590.5,595,,,595,594,588,594,593,595.411</t>
  </si>
  <si>
    <t>2025-05-19 12:09:00,525,,522,,500,,519,522,,,522,521,515,517,519,522.45</t>
  </si>
  <si>
    <t>2025-05-19 12:09:00,6000,,5960,,5700,,5930,,,,,5950,5900,5790,5970,5966</t>
  </si>
  <si>
    <t>2025-05-19 12:09:00,21325,,21400,,21325,,21375,,,,,21400,20850,21050,20850,21449.75</t>
  </si>
  <si>
    <t>2025-05-19 12:09:00,2297385491.94376,29333004550.824,-82257.5375646257,-12557,960.466071428582,-5036.14,499.702993867056,-2430.06,595.411</t>
  </si>
  <si>
    <t>2025-05-19 12:09:00,337906029.112045,5800002154.04919,-260.246023905968,-864,1970.95743802732,1017.95,218.390305971407,302.26,522.45</t>
  </si>
  <si>
    <t>2025-05-19 12:09:00,90307449.7325106,638833603.339496,696.053913043479,917,7614.35726521741,11483.54,-17.8960863063446,541.04,5966</t>
  </si>
  <si>
    <t>2025-05-19 12:09:00,160899777.053907,1230618.15297011,-2.22017770876468,-6,153.095892512077,110.59,-0.0241688608795424,-0.85,21449.75</t>
  </si>
  <si>
    <t>2025-05-19 12:10:00,600,,594,,580,,590.5,,,595,,594,588,594,593,595.26</t>
  </si>
  <si>
    <t>2025-05-19 12:10:00,525,,521,,500,,519,522,,,522,521,515,517,519,522.28</t>
  </si>
  <si>
    <t>2025-05-19 12:10:00,6000,,5960,,5700,,5930,,,,,5950,5900,5790,5970,5964.5</t>
  </si>
  <si>
    <t>2025-05-19 12:10:00,21325,,21400,,21325,,21375,,,,,21400,20850,21050,20850,21443.25</t>
  </si>
  <si>
    <t>2025-05-19 12:10:00,2214213383.41888,30493652657.6566,-75301.2140823685,-26059,1497.13538888889,-5564.46,-1620.3681620307,-3395.66,595.26</t>
  </si>
  <si>
    <t>2025-05-19 12:10:00,335112928.785122,6107091625.03351,-833.943663723419,-2941,190.046689881022,-3021.27,27.9974066720589,-1230.74,522.28</t>
  </si>
  <si>
    <t>2025-05-19 12:10:00,87265199.3280993,663070301.251814,376.292499999999,-1000,8586.74857499998,-6690.34,11.0033514748962,-330.67,5964.5</t>
  </si>
  <si>
    <t>2025-05-19 12:10:00,159833832.599802,1179402.22403106,-15.3798088023088,30,-386.184999134199,55.2899999999999,0.0182866749418926,2.87,21443.25</t>
  </si>
  <si>
    <t>2025-05-19 12:11:00,600,,594,,580,,590.5,,,,595,594,588,594,593,595.19</t>
  </si>
  <si>
    <t>2025-05-19 12:11:00,525,,521,,500,,519,,,,,521,515,517,519,522.22</t>
  </si>
  <si>
    <t>2025-05-19 12:11:00,6000,,5960,,5700,,5930,,,,,5950,5900,5790,5970,5964</t>
  </si>
  <si>
    <t>2025-05-19 12:11:00,21325,,21400,,21325,,21375,,,,,21400,20850,21050,20850,21441.25</t>
  </si>
  <si>
    <t>2025-05-19 12:11:00,2180187980.90403,29967193501.3044,-18142.6261099566,5004,1725.48335714285,-2918.39,1215.48967687297,-2115.6,595.19</t>
  </si>
  <si>
    <t>2025-05-19 12:11:00,331508589.907305,6070470905.49056,1802.62182772425,1145,3722.82955835233,185.03,101.905818604291,486.35,522.22</t>
  </si>
  <si>
    <t>2025-05-19 12:11:00,84726342.824337,661416817.585413,254.55880952381,48,2448.44172142858,1495.19,-17.6910891743336,-10.85,5964</t>
  </si>
  <si>
    <t>2025-05-19 12:11:00,161556948.324302,1140597.60512137,-22.3371428571429,13,-103.081780952381,282.97,-0.0557174760841858,4.67,21441.25</t>
  </si>
  <si>
    <t>2025-05-19 12:12:00,600,,594,,580,,590.5,595,,,,594,588,594,593,595.43</t>
  </si>
  <si>
    <t>2025-05-19 12:12:00,525,,522,,500,,519,,,,,521,515,517,519,522.437</t>
  </si>
  <si>
    <t>2025-05-19 12:12:00,6000,,5960,,5700,,5930,,,,,5950,5900,5790,5970,5966</t>
  </si>
  <si>
    <t>2025-05-19 12:12:00,21325,,21400,,21325,,21375,,,,,21400,20850,21050,20850,21450</t>
  </si>
  <si>
    <t>2025-05-19 12:12:00,2304382394.98089,30412393988.0771,-42619.5756908282,-13779,-172.146595238097,-780.009999999999,509.371400414357,-494.69,595.43</t>
  </si>
  <si>
    <t>2025-05-19 12:12:00,366548945.014516,6352998421.58672,-1647.5146633728,-5421,-155.369498551837,-3799.25,-322.993932879131,-2063.21,522.437</t>
  </si>
  <si>
    <t>2025-05-19 12:12:00,88050889.1307576,666623524.354549,-835.906666666667,-1969,-447.901766666682,-14264.64,-17.4751728072307,-753.97,5966</t>
  </si>
  <si>
    <t>2025-05-19 12:12:00,160274560.533096,1221130.00554488,-9.12242342587391,-11,516.070836775127,467.86,0.101510093178788,3.92,21450</t>
  </si>
  <si>
    <t>2025-05-19 12:13:00,600,,594,,580,,590.5,,,,,594,588,594,593,595.44</t>
  </si>
  <si>
    <t>2025-05-19 12:13:00,525,,522,,500,,519,,,,,521,515,517,519,522.44</t>
  </si>
  <si>
    <t>2025-05-19 12:13:00,6000,,5960,,5700,,5930,,5970,,,5950,5900,5790,5970,5966.25</t>
  </si>
  <si>
    <t>2025-05-19 12:13:00,21325,,21400,,21325,,21375,,,,,21400,20850,21050,20850,21450.25</t>
  </si>
  <si>
    <t>2025-05-19 12:13:00,2312495431.9795,30035453237.2032,-47559.2805902289,-14181,1778.39400000001,-1754.64,-333.985670744302,-671.43,595.44</t>
  </si>
  <si>
    <t>2025-05-19 12:13:00,366808098.283643,6246246247.0199,1036.44654474574,1607,862.595668868619,582.62,108.231562401735,171.69,522.44</t>
  </si>
  <si>
    <t>2025-05-19 12:13:00,88317174.3919912,680633477.018456,-70.6333333333332,-829,1261.44066666667,-8265.35,-3.79499123087693,-525.63,5966.25</t>
  </si>
  <si>
    <t>2025-05-19 12:13:00,160359127.229764,1247398.72718584,1.32962962962964,22,95.3677962962963,276.88,-0.00559775607248143,4,21450.25</t>
  </si>
  <si>
    <t>2025-05-19 12:14:00,600,,594,,580,,590.5,,,,,594,588,594,593,595.34</t>
  </si>
  <si>
    <t>2025-05-19 12:14:00,525,,522,,500,,519,,,,,521,515,517,519,522.39</t>
  </si>
  <si>
    <t>2025-05-19 12:14:00,6000,,5960,,5700,,5930,,,,,5950,5900,5790,5970,5965.5</t>
  </si>
  <si>
    <t>2025-05-19 12:14:00,21325,,21400,,21325,,21375,,,,,21400,20850,21050,20850,21447.5</t>
  </si>
  <si>
    <t>2025-05-19 12:14:00,2258240330.41102,30675230824.0107,-30103.4573643414,-3297,-1023.92087301587,-12333.68,-414.450414000562,-4751.33,595.34</t>
  </si>
  <si>
    <t>2025-05-19 12:14:00,373630221.104622,6405218122.95041,1804.17515817516,3070,2213.05754412255,2457.43,-149.702819940317,1218.55,522.39</t>
  </si>
  <si>
    <t>2025-05-19 12:14:00,86496791.9487742,684952633.192918,1306.82928571429,1351,7745.3777071429,5437.66,8.92541249217452,313.87,5965.5</t>
  </si>
  <si>
    <t>2025-05-19 12:14:00,158481379.810107,1272326.04331113,-57.1135084878988,48,454.829491905114,235.72,-0.0289883861784918,2.58,21447.5</t>
  </si>
  <si>
    <t>2025-05-19 12:15:00,600,,594,,580,,590.5,,,,,594,588,594,593,595.26</t>
  </si>
  <si>
    <t>2025-05-19 12:15:00,525,,522,,500,,519,,,,,521,515,517,519,522.34</t>
  </si>
  <si>
    <t>2025-05-19 12:15:00,6000,,5960,,5700,,5930,,,,,5950,5900,5790,5970,5964.5</t>
  </si>
  <si>
    <t>2025-05-19 12:15:00,21325,,21400,,21325,,21375,,,,,21400,20850,21050,20850,21446</t>
  </si>
  <si>
    <t>2025-05-19 12:15:00,2222744836.56017,30901185391.8513,-15968.9933241915,2402,-805.944285714286,-2133.61,-16.8234260414072,-1206.87,595.26</t>
  </si>
  <si>
    <t>2025-05-19 12:15:00,361042226.141114,6110871631.09754,137.377091377092,944,969.890984555985,442.98,-167.211515501887,223,522.34</t>
  </si>
  <si>
    <t>2025-05-19 12:15:00,85867499.4633031,683969991.306628,98.117142857142,-621,3285.00631428572,-256.49,11.5381741122932,-20.95,5964.5</t>
  </si>
  <si>
    <t>2025-05-19 12:15:00,161552452.570918,1194685.6643014,3.10880143448635,4,280.416386253776,87.74,-0.000154155814342603,1.53,21446</t>
  </si>
  <si>
    <t>2025-05-19 12:16:00,600,,594,,580,,590.5,,,595,,594,588,594,593,595.13</t>
  </si>
  <si>
    <t>2025-05-19 12:16:00,525,,522,,500,,519,,,,,521,515,517,519,522.14</t>
  </si>
  <si>
    <t>2025-05-19 12:16:00,6000,,5960,,5700,,5930,,5970,,,5950,5900,5790,5970,5963</t>
  </si>
  <si>
    <t>2025-05-19 12:16:00,21325,,21400,,21325,,21375,,,,,21400,20850,21050,20850,21438</t>
  </si>
  <si>
    <t>2025-05-19 12:16:00,2122269534.31795,31160753813.5135,-24910.8855639165,-1715,-947.888628205102,-97.3199999999998,-1167.23559465904,-424.72,595.13</t>
  </si>
  <si>
    <t>2025-05-19 12:16:00,343254389.459546,6163873549.97483,-1431.74022988506,-1880,-2847.53577011494,-3831.52,60.3651472712683,-1480.17,522.14</t>
  </si>
  <si>
    <t>2025-05-19 12:16:00,84196586.6711738,681933206.844222,-876.65512820513,-1125,-4569.50571794876,-7522.71,-9.58918699833047,-507.44,5963</t>
  </si>
  <si>
    <t>2025-05-19 12:16:00,161426356.329817,1160901.60953836,-32.4498809523809,2,-479.146325,-535.94,-0.00658140145527598,-7.31,21438</t>
  </si>
  <si>
    <t>2025-05-19 12:18:00,600,,594,,580,,590.5,595,,595,,594,588,594,593,595.285</t>
  </si>
  <si>
    <t>2025-05-19 12:18:00,525,,522,,500,,519,,,,,521,515,517,519,522.23</t>
  </si>
  <si>
    <t>2025-05-19 12:18:00,6000,,5960,,5700,,5930,,,,,5950,5900,5790,5970,5964.75</t>
  </si>
  <si>
    <t>2025-05-19 12:18:00,21325,,21400,,21325,,21375,,,,,21400,20850,21050,20850,21442.5</t>
  </si>
  <si>
    <t>2025-05-19 12:18:00,2156524524.41946,31068259396.3455,-46460.0278818671,-23935,-6741.80957475856,-3274.86,389.944411612333,1280.01,595.285</t>
  </si>
  <si>
    <t>2025-05-19 12:18:00,344997718.269031,6466708738.41615,9337.31079351734,7020,6754.41108925895,4831.03,439.9703887708,2823.89,522.23</t>
  </si>
  <si>
    <t>2025-05-19 12:18:00,89071222.162761,667074749.617226,-221.674285714285,545,-5495.02691428569,4549.1,-10.6051423014061,320.88,5964.75</t>
  </si>
  <si>
    <t>2025-05-19 12:18:00,161855063.630589,1179480.59067638,-46.2838383838384,-33,-1117.01372582973,-801.79,0.0183668403950985,-11.26,21442.5</t>
  </si>
  <si>
    <t>2025-05-19 12:19:00,600,,594,,580,,590.5,,,,595,594,588,594,593,595.15</t>
  </si>
  <si>
    <t>2025-05-19 12:19:00,525,,522,,500,,519,,,,,521,515,517,519,522.07</t>
  </si>
  <si>
    <t>2025-05-19 12:19:00,6000,,5960,,5700,,5930,,,,,5950,5900,5790,5970,5963.5</t>
  </si>
  <si>
    <t>2025-05-19 12:19:00,21325,,21400,,21325,,21375,,,,,21400,20850,21050,20850,21434.75</t>
  </si>
  <si>
    <t>2025-05-19 12:19:00,2111445386.78122,31559733066.4043,-11993.7872997709,3200,8042.201,2492.6,1135.25032102732,-929.129999999999,595.15</t>
  </si>
  <si>
    <t>2025-05-19 12:19:00,341812537.950626,6583993254.54577,-1409.29481308151,-2340,-711.073790907572,-1057.4,-81.0882056135439,-608.22,522.07</t>
  </si>
  <si>
    <t>2025-05-19 12:19:00,85142886.2586129,693492862.578981,162.916666666668,506,2190.12966666668,2702,1.96547040404751,125.28,5963.5</t>
  </si>
  <si>
    <t>2025-05-19 12:19:00,161390351.877398,1146790.59319784,-0.45857142857144,2,14.5958047619043,-99.63,0.0193914753897012,-1.39,21434.75</t>
  </si>
  <si>
    <t>2025-05-19 12:20:00,600,,594,,580,,590.5,,,,,594,588,594,593,595.011</t>
  </si>
  <si>
    <t>2025-05-19 12:20:00,525,,522,,500,,519,,,,522,521,515,517,519,521.94</t>
  </si>
  <si>
    <t>2025-05-19 12:20:00,6000,,5960,,5700,,5930,,,5970,,5950,5900,5790,5970,5962</t>
  </si>
  <si>
    <t>2025-05-19 12:20:00,21325,,21400,,21325,,21375,,,,,21400,20850,21050,20850,21429.75</t>
  </si>
  <si>
    <t>2025-05-19 12:20:00,2042965679.64863,31253648395.9499,-8484.56987359563,975,585.533722199959,-101.72,-296.979937497632,-592.77,595.011</t>
  </si>
  <si>
    <t>2025-05-19 12:20:00,321398490.927946,6466666165.68824,-441.902508687176,-3057,564.522207390454,951.84,169.105865296421,86.53,521.94</t>
  </si>
  <si>
    <t>2025-05-19 12:20:00,82393613.7189205,680951654.142969,-116.749999999999,383,2352.39599999999,6584.21,-8.82184709152046,283.82,5962</t>
  </si>
  <si>
    <t>2025-05-19 12:20:00,161756864.073187,1113491.95800108,-16.9693506493506,12,-65.335988311688,454.36,-0.0374926261865641,6.47,21429.75</t>
  </si>
  <si>
    <t>2025-05-19 12:21:00,600,,594,,580,,590.5,,,,,594,588,594,593,594.98</t>
  </si>
  <si>
    <t>2025-05-19 12:21:00,525,,522,,500,,519,,,,,521,515,517,519,521.95</t>
  </si>
  <si>
    <t>2025-05-19 12:21:00,6000,,5960,,5700,,5930,,,,,5950,5900,5790,5970,5961.75</t>
  </si>
  <si>
    <t>2025-05-19 12:21:00,21325,,21400,,21325,,21375,,,,,21400,20850,21050,20850,21429.75</t>
  </si>
  <si>
    <t>2025-05-19 12:21:00,2037693131.01414,31427422402.784,-13716.3308270686,-1136,1148.23797595704,-1186.47,-405.06959972592,-191.56,594.98</t>
  </si>
  <si>
    <t>2025-05-19 12:21:00,315135144.733175,6295309841.33578,-1075.74146537842,-2208,1470.9728220612,303.5,-33.989358243905,-471.81,521.95</t>
  </si>
  <si>
    <t>2025-05-19 12:21:00,82788458.9486015,676066810.165905,92.000000000001,818,1220.57400000003,1720.26,1.04028200109013,83.01,5961.75</t>
  </si>
  <si>
    <t>2025-05-19 12:21:00,162730355.243463,1119480.92965377,11.6136065880591,13,686.065890417368,-604.45,-0.00448541502890646,-2.47,21429.75</t>
  </si>
  <si>
    <t>2025-05-19 12:22:00,600,,594,,580,,590.5,,,,,594,588,594,593,595.13</t>
  </si>
  <si>
    <t>2025-05-19 12:22:00,525,,522,,500,,519,,,,,521,515,517,519,522.14</t>
  </si>
  <si>
    <t>2025-05-19 12:22:00,6000,,5960,,5700,,5930,5970,,,,5960,5900,5790,5970,5963.25</t>
  </si>
  <si>
    <t>2025-05-19 12:22:00,21325,,21400,,21325,,21375,,,,,21400,20850,21050,20850,21437.75</t>
  </si>
  <si>
    <t>2025-05-19 12:22:00,2115591494.47788,31622601944.3538,-16709.413061328,-14617,2124.43947619047,3666.93,-524.370022678502,1587.93,595.13</t>
  </si>
  <si>
    <t>2025-05-19 12:22:00,334161283.380599,6445086618.64911,-459.133642930857,-605,-358.356199690403,-595.05,0.503951738218126,-170.86,522.14</t>
  </si>
  <si>
    <t>2025-05-19 12:22:00,85017726.2121188,687047037.314696,-556.299999999999,1787,3129.92450000002,6434.23,8.79501805996371,508.96,5963.25</t>
  </si>
  <si>
    <t>2025-05-19 12:22:00,162352182.671519,1167778.73204978,-1.80428571428573,-1,-9.63542380952448,-45.15,0.00371768307694826,-0.57,21437.75</t>
  </si>
  <si>
    <t>2025-05-19 12:23:00,600,,594,,580,,590.5,,,595,,594,588,594,593,595.11</t>
  </si>
  <si>
    <t>2025-05-19 12:23:00,525,,522,,500,,519,,,,,521,515,517,519,522.145</t>
  </si>
  <si>
    <t>2025-05-19 12:23:00,6000,,5960,,5700,,5930,,,,,5960,5900,5790,5970,5963</t>
  </si>
  <si>
    <t>2025-05-19 12:23:00,21325,,21400,,21325,,21375,,,,,21400,20850,21050,20850,21438</t>
  </si>
  <si>
    <t>2025-05-19 12:23:00,2099065722.45749,31833675950.1535,-7606.67632426121,-5975,1419.97297619047,3044.26,-193.098439634517,1715.43,595.11</t>
  </si>
  <si>
    <t>2025-05-19 12:23:00,342749203.440503,6556959114.39872,1302.7045751634,1706,1455.33794771242,1585.51,131.685882371175,577.52,522.145</t>
  </si>
  <si>
    <t>2025-05-19 12:23:00,86194799.2276599,673401686.639255,73.7499999999985,401,-3763.28250000009,609.16,-10.931770768545,78.01,5963</t>
  </si>
  <si>
    <t>2025-05-19 12:23:00,162608273.490657,1193025.12833527,-3.73519287044427,-2,80.7708987496674,-278.77,0.00728976891798147,-0.79,21438</t>
  </si>
  <si>
    <t>2025-05-19 12:24:00,600,,594,,580,,590.5,,,,,594,588,594,593,595.17</t>
  </si>
  <si>
    <t>2025-05-19 12:24:00,525,,522,,500,,519,,,,,521,515,517,519,522.17</t>
  </si>
  <si>
    <t>2025-05-19 12:24:00,6000,,5960,,5700,,5930,,,,,5960,5900,5790,5970,5963.5</t>
  </si>
  <si>
    <t>2025-05-19 12:24:00,21325,,21400,,21325,,21375,,,,,21400,20850,21050,20850,21439.5</t>
  </si>
  <si>
    <t>2025-05-19 12:24:00,2125469133.77957,31081085922.1477,-7701.21638857995,-5450,-3638.13453333334,-2428.43,295.749687582872,-1269.13,595.17</t>
  </si>
  <si>
    <t>2025-05-19 12:24:00,329720529.505748,6265244632.20363,-1527.18372093023,-2914,-1046.0983255814,-1285.17,-119.256796769939,-950.53,522.17</t>
  </si>
  <si>
    <t>2025-05-19 12:24:00,88526172.3178312,650565600.86796,-100.679782608697,181,-3037.52656739131,-2604.71,5.56404195582309,-44.46,5963.5</t>
  </si>
  <si>
    <t>2025-05-19 12:24:00,161463108.692086,1156737.34642341,-10.8464285714286,-8,-291.051928571429,-232.58,0.00525212027371806,-3.26,21439.5</t>
  </si>
  <si>
    <t>2025-05-19 12:25:00,600,,594,,580,,590.5,,,,,594,588,594,593,595.188</t>
  </si>
  <si>
    <t>2025-05-19 12:25:00,525,,522,,500,,519,,,,,521,515,517,519,522.19</t>
  </si>
  <si>
    <t>2025-05-19 12:25:00,6000,,5960,,5700,,5930,,,,,5960,5900,5790,5970,5964.25</t>
  </si>
  <si>
    <t>2025-05-19 12:25:00,21325,,21400,,21325,,21375,,,,,21400,20850,21050,20850,21438.25</t>
  </si>
  <si>
    <t>2025-05-19 12:25:00,2145638012.86319,29868336184.7923,-10815.5336500395,-6609,3690.17354978354,1521.36,-139.702388168686,1099.22,595.188</t>
  </si>
  <si>
    <t>2025-05-19 12:25:00,337334445.046578,6216501244.93491,653.930769230769,943,579.023051282051,728.97,56.6176238979297,387.52,522.19</t>
  </si>
  <si>
    <t>2025-05-19 12:25:00,87104133.6191358,652377899.972078,171.258333333334,344,2545.34158333338,1676.01,-10.6618106855092,83.2,5964.25</t>
  </si>
  <si>
    <t>2025-05-19 12:25:00,161143551.824574,1134398.15355726,-7.02274877899877,-14,35.144981456044,-69.33,0.00619105364040919,-1.89,21438.25</t>
  </si>
  <si>
    <t>2025-05-19 12:26:00,600,,594,,580,,590.5,,595,,,594,588,594,593,595.39</t>
  </si>
  <si>
    <t>2025-05-19 12:26:00,525,,522,,500,,519,,,,,521,515,517,519,522.365</t>
  </si>
  <si>
    <t>2025-05-19 12:26:00,6000,,5970,,5700,,5930,5970,,,,5960,5900,5790,5970,5966</t>
  </si>
  <si>
    <t>2025-05-19 12:26:00,21325,,21400,,21325,,21375,,,,,21400,20850,21050,20850,21447.25</t>
  </si>
  <si>
    <t>2025-05-19 12:26:00,2286421291.32643,32096410839.6551,-30360.8509174321,-11807,-1015.923,-2366.63,-52.7220142034455,-1024.89,595.39</t>
  </si>
  <si>
    <t>2025-05-19 12:26:00,365357623.338561,6708675911.04563,-5752.93492063492,-5032,-3740.26687301587,-2426.35,-117.858260174088,-1326.27,522.365</t>
  </si>
  <si>
    <t>2025-05-19 12:26:00,90040678.7383938,673950856.817656,-703.350000000001,-790,-6083.7375,-5546.49,5.57834147026013,-275.49,5966</t>
  </si>
  <si>
    <t>2025-05-19 12:26:00,162241018.81268,1267096.07485493,-10.8796685340803,-6,-314.847097105508,-67.88,0.0308215588331808,-1.08,21447.25</t>
  </si>
  <si>
    <t>2025-05-19 12:27:00,600,,594,,580,,590.5,,595,,,594,588,594,593,595.355</t>
  </si>
  <si>
    <t>2025-05-19 12:27:00,525,,522,,500,,519,,,,,521,515,517,519,522.39</t>
  </si>
  <si>
    <t>2025-05-19 12:27:00,6000,,5970,,5700,,5930,5970,,,,5960,5900,5790,5970,5965.75</t>
  </si>
  <si>
    <t>2025-05-19 12:27:00,21325,,21400,,21325,,21375,,,,,21400,20850,21050,20850,21448.25</t>
  </si>
  <si>
    <t>2025-05-19 12:27:00,2274741359.34967,30810572015.0475,-23347.1574257435,-12065,293.58753968254,-2529.01,-704.416744119603,-1522.59,595.355</t>
  </si>
  <si>
    <t>2025-05-19 12:27:00,360240139.668037,6693044342.44159,-1568.12710931356,-2342,2177.10858308055,1833.1,119.451219083856,-116.1,522.39</t>
  </si>
  <si>
    <t>2025-05-19 12:27:00,90068227.787746,693116257.88493,1097.88333333334,674,12714.6313333334,171.560000000001,8.01368652065793,133.9,5965.75</t>
  </si>
  <si>
    <t>2025-05-19 12:27:00,161828183.91646,1264779.46847352,12.120763222285,20,630.983894842839,399.89,0.020101288779145,6.32,21448.25</t>
  </si>
  <si>
    <t>2025-05-19 12:28:00,600,,594,,580,,590.5,,595,,,594,588,594,593,595.33</t>
  </si>
  <si>
    <t>2025-05-19 12:28:00,525,,522,,500,,519,,,,,521,515,517,519,522.36</t>
  </si>
  <si>
    <t>2025-05-19 12:28:00,6000,,5970,,5700,,5930,,,,,5960,5900,5790,5970,5965.25</t>
  </si>
  <si>
    <t>2025-05-19 12:28:00,21325,,21400,,21325,,21375,,,,,21400,20850,21050,20850,21446.75</t>
  </si>
  <si>
    <t>2025-05-19 12:28:00,2269533090.34772,31473331691.197,-2976.93640284282,-7341,-481.685637186336,-3408.64,-652.385181471148,-1428.7,595.33</t>
  </si>
  <si>
    <t>2025-05-19 12:28:00,356000718.713601,6692773973.12921,404.82564102564,750,674.773743589741,629.4,152.848179839736,353.56,522.36</t>
  </si>
  <si>
    <t>2025-05-19 12:28:00,89241541.784027,682075284.262417,-306.950000000003,-268,-983.95550000003,-3056.74,-12.1870694699537,-181.77,5965.25</t>
  </si>
  <si>
    <t>2025-05-19 12:28:00,157599138.146115,1175081.63601031,0.882646527490152,-1,35.2856588656732,-43.69,0.00837017266160475,-0.6,21446.75</t>
  </si>
  <si>
    <t>2025-05-19 12:29:00,600,,594,,580,,590.5,,,,,594,588,594,593,595.21</t>
  </si>
  <si>
    <t>2025-05-19 12:29:00,525,,522,,500,,519,,,,,521,515,517,519,522.16</t>
  </si>
  <si>
    <t>2025-05-19 12:29:00,6000,,5970,,5700,,5930,,,,,5960,5900,5790,5970,5964.25</t>
  </si>
  <si>
    <t>2025-05-19 12:29:00,21325,,21400,,21325,,21375,,,,,21400,20850,21050,20850,21439.25</t>
  </si>
  <si>
    <t>2025-05-19 12:29:00,2191240559.82379,31388564695.1579,-16112.8500988796,-7775,1674.52485714286,1525.88,-149.435953093757,996.16,595.21</t>
  </si>
  <si>
    <t>2025-05-19 12:29:00,354762732.056096,6780234911.45176,997.340273540305,1309,956.693201756356,1548.69,123.594280708964,718.48,522.16</t>
  </si>
  <si>
    <t>2025-05-19 12:29:00,88340329.0862064,676804746.251782,156.074999999999,319,1208.09,-1666.35,-7.82404360610527,28.38,5964.25</t>
  </si>
  <si>
    <t>2025-05-19 12:29:00,161923115.683236,1217601.77307027,9.18571428571429,1,384.526428571429,59.4,0.0271292787438595,0.54,21439.25</t>
  </si>
  <si>
    <t>2025-05-19 12:30:00,600,,594,,580,,590.5,,,,,594,588,594,593,595.17</t>
  </si>
  <si>
    <t>2025-05-19 12:30:00,525,,522,,500,,519,,,,,521,515,517,519,522.075</t>
  </si>
  <si>
    <t>2025-05-19 12:30:00,6000,,5960,,5700,,5930,,,,,5970,5900,5790,5970,5963.5</t>
  </si>
  <si>
    <t>2025-05-19 12:30:00,21325,,21400,,21325,,21375,,,,,21400,20850,21150,20850,21435.25</t>
  </si>
  <si>
    <t>2025-05-19 12:30:00,2159166082.87068,32779263916.864,-11440.4195786227,-5493,1405.68733333334,-1555.72,750.169521770003,203.18,595.17</t>
  </si>
  <si>
    <t>2025-05-19 12:30:00,349340850.31387,6822208992.75092,-2884.50816798514,-2822,-2581.78291135532,-2351.5,208.393612733799,-1052.21,522.075</t>
  </si>
  <si>
    <t>2025-05-19 12:30:00,84892111.6299958,698579626.233874,-424.834545454543,-735,-747.778963636356,-3876.53,1.67841033202392,-234.06,5963.5</t>
  </si>
  <si>
    <t>2025-05-19 12:30:00,162405328.08434,1199272.04513133,-54.7559523809524,-6,-184.558928571429,-138.7,-0.0273480587937379,-1.96,21435.25</t>
  </si>
  <si>
    <t>2025-05-19 12:31:00,600,,594,,580,,590.5,,,,,594,588,594,593,595.055</t>
  </si>
  <si>
    <t>2025-05-19 12:31:00,525,,522,,500,,519,,,,,521,515,517,519,521.945</t>
  </si>
  <si>
    <t>2025-05-19 12:31:00,6000,,5960,,5700,,5930,,,,,5970,5900,5790,5970,5962.75</t>
  </si>
  <si>
    <t>2025-05-19 12:31:00,21325,,21400,,21325,,21375,,,,,21400,20850,21150,20850,21429.5</t>
  </si>
  <si>
    <t>2025-05-19 12:31:00,2093013342.46992,32852129250.6839,-9993.47618177065,-3540,8957.29685714284,3725.46,-55.8279301077171,1857.25,595.055</t>
  </si>
  <si>
    <t>2025-05-19 12:31:00,325468110.73083,6923902686.62021,2265.47928531737,456,2234.22355195682,1493.84,128.21032350327,643.29,521.945</t>
  </si>
  <si>
    <t>2025-05-19 12:31:00,87123271.4010532,717954429.686025,-40.7749999999928,206,12762.9632500001,4117.29,16.0069329917683,72.96,5962.75</t>
  </si>
  <si>
    <t>2025-05-19 12:31:00,163282729.932609,1163446.08641134,14.4102037455298,19,506.277314582157,495.53,0.0193430030661675,7.13,21429.5</t>
  </si>
  <si>
    <t>2025-05-19 12:32:00,600,,594,,580,,590.5,,595,595,,594,588,594,593,594.83</t>
  </si>
  <si>
    <t>2025-05-19 12:32:00,525,,522,,500,,519,,,,,521,515,517,519,521.779</t>
  </si>
  <si>
    <t>2025-05-19 12:32:00,6000,,5960,,5700,,5930,,,,,5970,5900,5790,5970,5960.5</t>
  </si>
  <si>
    <t>2025-05-19 12:32:00,21325,,21400,,21325,,21375,,,,,21400,20850,21150,20850,21422.75</t>
  </si>
  <si>
    <t>2025-05-19 12:32:00,1929141833.31444,32203632511.8716,-6567.5883788607,-377,4759.22344968294,5074.71,-107.36948527706,1589.96,594.83</t>
  </si>
  <si>
    <t>2025-05-19 12:32:00,294759193.355927,6822511041.71836,-2231.97036157626,-582,137.227756030557,712.61,227.377168568608,-13.8,521.779</t>
  </si>
  <si>
    <t>2025-05-19 12:32:00,84226885.2573998,694981714.652895,1534.43928571429,1960,16879.4382500004,10370.36,4.29350103768298,540.42,5960.5</t>
  </si>
  <si>
    <t>2025-05-19 12:32:00,163520309.573702,1147013.6673497,7.18936507936508,8,180.715026984127,77.83,0.0133994382899372,1.55,21422.75</t>
  </si>
  <si>
    <t>2025-05-19 12:33:00,600,,594,,580,,590.5,,,595,,594,588,594,593,595.12</t>
  </si>
  <si>
    <t>2025-05-19 12:33:00,525,,522,,500,,519,,,,,521,515,517,519,522.06</t>
  </si>
  <si>
    <t>2025-05-19 12:33:00,6000,,5970,,5700,,5930,5960,,5960,,5970,5900,5790,5970,5963.25</t>
  </si>
  <si>
    <t>2025-05-19 12:33:00,21325,,21400,,21325,,21375,,,,,21400,20850,21150,20850,21435</t>
  </si>
  <si>
    <t>2025-05-19 12:33:00,2054062069.74706,30233292397.1169,-8866.20882798703,-17748,-3122.3341919192,-1253.89,-879.937560712598,-364.35,595.12</t>
  </si>
  <si>
    <t>2025-05-19 12:33:00,296210115.318316,5970047800.88196,-2899.9627459723,-2173,-671.13375756495,-758.97,117.754301599951,-653.03,522.06</t>
  </si>
  <si>
    <t>2025-05-19 12:33:00,90118449.4528039,702271941.21116,23.8500000000012,288,1054.48619999993,5677.91,3.77836698365715,298.29,5963.25</t>
  </si>
  <si>
    <t>2025-05-19 12:33:00,158775442.875259,1277403.34875405,32.0552878408142,35,849.52547841194,666.82,0.0834309562996643,10.19,21435</t>
  </si>
  <si>
    <t>2025-05-19 12:34:00,600,,594,,580,,590.5,595,,,,594,588,594,593,595.13</t>
  </si>
  <si>
    <t>2025-05-19 12:34:00,525,,522,,500,,519,,,,,521,515,517,519,522.09</t>
  </si>
  <si>
    <t>2025-05-19 12:34:00,6000,,5970,,5700,,5930,5970,,,,5970,5900,5790,5970,5963.25</t>
  </si>
  <si>
    <t>2025-05-19 12:34:00,21325,,21400,,21325,,21375,,,,,21400,20850,21150,20850,21435</t>
  </si>
  <si>
    <t>2025-05-19 12:34:00,2106006504.93264,31180767501.5602,-1221.95879671831,-3330,5970.99405930767,4852.69,182.095242035197,2927.6,595.13</t>
  </si>
  <si>
    <t>2025-05-19 12:34:00,313818631.149497,6275676163.41762,2327.71580615942,3803,4458.20290081522,3937.7,18.0013606967577,1506.06,522.09</t>
  </si>
  <si>
    <t>2025-05-19 12:34:00,86897220.118598,667413347.703581,973.061060606063,1102,6000.94396818184,3961.35,-5.19906692384323,348.03,5963.25</t>
  </si>
  <si>
    <t>2025-05-19 12:34:00,163187423.927049,1217698.55247753,11.1222222222222,10,529.658,471.73,0.0127201113981223,6.39,21435</t>
  </si>
  <si>
    <t>2025-05-19 12:35:00,600,,594,,580,,590.5,,,,,594,588,594,593,595.25</t>
  </si>
  <si>
    <t>2025-05-19 12:35:00,525,,522,,500,,519,522,,,,521,515,517,519,522.35</t>
  </si>
  <si>
    <t>2025-05-19 12:35:00,6000,,5970,,5700,,5930,,,,,5970,5900,5790,5970,5965.75</t>
  </si>
  <si>
    <t>2025-05-19 12:35:00,21325,,21400,,21325,,21375,,,,,21400,20850,21150,20850,21447</t>
  </si>
  <si>
    <t>2025-05-19 12:35:00,2201842138.32795,32254392173.1249,-3679.47233614852,805,6260.26934220128,7989.01,210.31605668961,4320.89,595.25</t>
  </si>
  <si>
    <t>2025-05-19 12:35:00,366074378.626345,6755135820.82162,1905.91973083393,2767,2914.48831410718,3350.82,-19.4029453958943,1486.49,522.35</t>
  </si>
  <si>
    <t>2025-05-19 12:35:00,89839827.2153402,710763077.938922,747.460483651353,1818,10856.9806338612,11251.65,-10.1477481962236,607.63,5965.75</t>
  </si>
  <si>
    <t>2025-05-19 12:35:00,162729385.391006,1352128.49665531,13.8267857142857,1,329.727767857143,-259.75,-0.00221169549796796,-2.7,21447</t>
  </si>
  <si>
    <t>2025-05-19 12:36:00,600,,594,,580,,590.5,,,,,594,588,594,593,595.27</t>
  </si>
  <si>
    <t>2025-05-19 12:36:00,525,,522,,500,,519,,,,522,521,515,517,519,522.22</t>
  </si>
  <si>
    <t>2025-05-19 12:36:00,6000,,5970,,5700,,5930,,,,,5970,5900,5790,5970,5964.75</t>
  </si>
  <si>
    <t>2025-05-19 12:36:00,21325,,21400,,21325,,21375,,,,,21400,20850,21150,20850,21440.75</t>
  </si>
  <si>
    <t>2025-05-19 12:36:00,2218333246.91916,32204047658.6986,-5360.84669051872,-4288,3326.66532447346,2001.63,325.330524256448,1409.07,595.27</t>
  </si>
  <si>
    <t>2025-05-19 12:36:00,364713207.006979,6758005602.44697,-662.049657389667,47,589.763645536322,942.34,338.802263084918,-18.99,522.22</t>
  </si>
  <si>
    <t>2025-05-19 12:36:00,88662846.2078042,690771935.020336,147.390000000003,-42,2801.99130000004,-126.32,-3.62357705799864,29.64,5964.75</t>
  </si>
  <si>
    <t>2025-05-19 12:36:00,162163535.209213,1317982.5277497,0.452500000000011,-6,14.5117750000001,-113.44,-0.00641576493892273,-1.83,21440.75</t>
  </si>
  <si>
    <t>2025-05-19 12:37:00,600,,594,,580,,590.5,,,,,594,588,594,593,595.299</t>
  </si>
  <si>
    <t>2025-05-19 12:37:00,525,,522,,500,,519,,,,,521,515,517,519,522.29</t>
  </si>
  <si>
    <t>2025-05-19 12:37:00,6000,,5970,,5700,,5930,,,,,5970,5900,5790,5970,5965</t>
  </si>
  <si>
    <t>2025-05-19 12:37:00,21325,,21500,,21325,,21375,,,,,21400,20850,21150,20850,21443.75</t>
  </si>
  <si>
    <t>2025-05-19 12:37:00,2264632999.91106,33776358631.586,-620.561272456026,-10165,-2567.1351978637,-5103.92,-797.64771212025,-3434.06,595.299</t>
  </si>
  <si>
    <t>2025-05-19 12:37:00,376224354.069283,6959466004.79398,-2524.90955284553,-1142,-2530.60627032521,-1462.54,-128.499100267004,-757.47,522.29</t>
  </si>
  <si>
    <t>2025-05-19 12:37:00,91035988.3163296,695245189.723459,-1177.85833333334,-804,-7266.37408333338,-2830.82,-4.10094629299279,-195.56,5965</t>
  </si>
  <si>
    <t>2025-05-19 12:37:00,161296776.76446,1299562.50470755,-14.1367521367521,-5,-277.726803418803,-122.4,0.0082492007370348,-1.79,21443.75</t>
  </si>
  <si>
    <t>2025-05-19 12:38:00,600,,594,,580,,590.5,,,,,594,588,594,593,595.23</t>
  </si>
  <si>
    <t>2025-05-19 12:38:00,525,,522,,500,,519,,,,,521,515,517,519,522.21</t>
  </si>
  <si>
    <t>2025-05-19 12:38:00,6000,,5970,,5700,,5930,,,,,5970,5900,5790,5970,5964.25</t>
  </si>
  <si>
    <t>2025-05-19 12:38:00,21325,,21400,,21325,,21375,,,,,21400,20850,21150,20850,21440.5</t>
  </si>
  <si>
    <t>2025-05-19 12:38:00,2230870189.79931,33577017364.3926,-1845.40791398193,-4100,524.722517392774,45.2500000000001,-164.4104678473,-134.31,595.23</t>
  </si>
  <si>
    <t>2025-05-19 12:38:00,358342119.740407,6617461676.80282,232.654631144726,119,560.752504163486,369.02,-123.655189057593,129.84,522.21</t>
  </si>
  <si>
    <t>2025-05-19 12:38:00,87674195.2781708,727714406.143744,411.975,162,4303.65475,-483.04,3.27217590530026,18.4,5964.25</t>
  </si>
  <si>
    <t>2025-05-19 12:38:00,162196620.706633,1360052.81599578,0.444444444444444,-2,6.88888888888888,-31,-0.0059321544054429,-0.58,21440.5</t>
  </si>
  <si>
    <t>2025-05-19 12:39:00,600,,594,,580,,590.5,,,,,594,588,594,593,595.155</t>
  </si>
  <si>
    <t>2025-05-19 12:39:00,525,,522,,500,,519,,,,,521,515,517,519,522.16</t>
  </si>
  <si>
    <t>2025-05-19 12:39:00,6000,,5970,,5700,,5930,,,,,5970,5900,5790,5970,5963.5</t>
  </si>
  <si>
    <t>2025-05-19 12:39:00,21325,,21400,,21325,,21375,,,,,21400,20850,21150,20850,21437.75</t>
  </si>
  <si>
    <t>2025-05-19 12:39:00,2166792985.42098,32981656533.8273,-1757.8128772636,101,950.758222222222,1374.51,-78.823564286706,855.4,595.155</t>
  </si>
  <si>
    <t>2025-05-19 12:39:00,356126502.624551,7065866601.74456,-463.102711528962,519,175.417382178902,621.31,102.684918762043,306.82,522.16</t>
  </si>
  <si>
    <t>2025-05-19 12:39:00,87693306.2078376,718654363.988702,467.340000000001,714,4186.85240000001,4857.48,3.02296723763633,269.73,5963.5</t>
  </si>
  <si>
    <t>2025-05-19 12:39:00,163102505.157601,1354437.2520384,2.04388278388279,3,107.082503296703,-48.04,0.00483031958153578,-0.0499999999999999,21437.75</t>
  </si>
  <si>
    <t>2025-05-19 12:40:00,600,,594,,580,,590.5,,,,,594,588,594,593,595.06</t>
  </si>
  <si>
    <t>2025-05-19 12:40:00,525,,522,,500,,519,,,,,521,515,517,519,522.065</t>
  </si>
  <si>
    <t>2025-05-19 12:40:00,6000,,5970,,5700,,5930,,,,,5970,5900,5790,5970,5962.75</t>
  </si>
  <si>
    <t>2025-05-19 12:40:00,21325,,21400,,21325,,21375,,,,,21400,20850,21150,20850,21434.25</t>
  </si>
  <si>
    <t>2025-05-19 12:40:00,2098405757.66754,33002346116.919,-817.523919206259,-177,129.427571428571,-531.93,149.271229428493,-554.99,595.06</t>
  </si>
  <si>
    <t>2025-05-19 12:40:00,356706978.923423,6926636672.00078,-325.135511191772,-75,872.330131276467,1021.99,-44.0391085796167,560.3,522.065</t>
  </si>
  <si>
    <t>2025-05-19 12:40:00,84667208.3932523,720392938.674497,84.6249999999998,50,1431.13074999999,-617.18,-1.18857466499275,-52.83,5962.75</t>
  </si>
  <si>
    <t>2025-05-19 12:40:00,162958296.795182,1325965.08058916,16.1309523809524,13,436.427976190476,258.05,0.0307318533907532,4.01,21434.25</t>
  </si>
  <si>
    <t>2025-05-19 12:41:00,600,,594,,580,,590.5,,,595,,594,588,594,593,595.02</t>
  </si>
  <si>
    <t>2025-05-19 12:41:00,525,,522,,500,,519,,522,,522,521,515,517,519,522.02</t>
  </si>
  <si>
    <t>2025-05-19 12:41:00,6000,,5970,,5700,,5930,,,,,5970,5900,5790,5970,5962</t>
  </si>
  <si>
    <t>2025-05-19 12:41:00,21325,,21500,,21325,,21375,,,,,21400,20850,21150,20850,21433</t>
  </si>
  <si>
    <t>2025-05-19 12:41:00,2066600338.47565,33674271886.9604,-5156.18180373899,-15531,3085.73561904761,-421.76,162.608224628701,1446.51,595.02</t>
  </si>
  <si>
    <t>2025-05-19 12:41:00,327651813.731842,6725103190.49146,-1216.31960608632,-1880,-800.912179072399,-1103.08,-156.286961127296,-644.51,522.02</t>
  </si>
  <si>
    <t>2025-05-19 12:41:00,84299559.7141986,665124450.639951,-1896.99999999999,-834,-8466.03099999995,-2047.9,-13.6710457716425,-79.57,5962</t>
  </si>
  <si>
    <t>2025-05-19 12:41:00,162024511.388811,1279663.89176813,-12.6674603174603,4,-232.668849206349,-36.85,0.0508093154640044,-0.0299999999999997,21433</t>
  </si>
  <si>
    <t>2025-05-19 12:42:00,600,,594,,580,,590.5,,,,,594,588,594,593,594.93</t>
  </si>
  <si>
    <t>2025-05-19 12:42:00,525,,522,,500,,519,,,,,521,515,517,519,521.94</t>
  </si>
  <si>
    <t>2025-05-19 12:42:00,6000,,5970,,5700,,5930,,,,,5970,5900,5790,5970,5961.25</t>
  </si>
  <si>
    <t>2025-05-19 12:42:00,21325,,21400,,21325,,21375,,,,,21400,20850,21150,20850,21429</t>
  </si>
  <si>
    <t>2025-05-19 12:42:00,2000859946.77178,33209737548.1782,2263.09885386826,-1170,-45.4739404761925,-164.71,-38.7514289733131,-308.43,594.93</t>
  </si>
  <si>
    <t>2025-05-19 12:42:00,341035196.972424,7049549812.42681,176.96975142344,-234,447.783668195192,416.09,33.7147269479721,146.41,521.94</t>
  </si>
  <si>
    <t>2025-05-19 12:42:00,85328320.0037661,680961727.534566,156.85,-189,4111.77349999999,-1157.69,2.5961671211429,-148.62,5961.25</t>
  </si>
  <si>
    <t>2025-05-19 12:42:00,161950997.378185,1261575.75095482,6.17803030303031,18,191.579704545455,223.67,-0.00613437615930502,3.1,21429</t>
  </si>
  <si>
    <t>2025-05-19 12:43:00,600,,594,,580,,590.5,,,595,,594,588,594,593,594.97</t>
  </si>
  <si>
    <t>2025-05-19 12:43:00,525,,522,,500,,519,,,,,521,515,517,519,522.03</t>
  </si>
  <si>
    <t>2025-05-19 12:43:00,6000,,5970,,5700,,5930,,,,,5970,5900,5790,5970,5962.25</t>
  </si>
  <si>
    <t>2025-05-19 12:43:00,21325,,21400,,21325,,21375,,,,,21400,20850,21150,20850,21431</t>
  </si>
  <si>
    <t>2025-05-19 12:43:00,1982836895.16786,31237999046.2811,-1440.71057450213,3512,1246.3,2858.73,-5.57545604793323,1741.9,594.97</t>
  </si>
  <si>
    <t>2025-05-19 12:43:00,333840064.938535,7035251449.14398,1499.13673625539,1501,1877.31817801906,764.67,138.176691338453,603.31,522.03</t>
  </si>
  <si>
    <t>2025-05-19 12:43:00,85741441.6437684,677855746.07796,253.999999999999,311,1459.151,90.2700000000001,0.978158545234286,-9.35999999999999,5962.25</t>
  </si>
  <si>
    <t>2025-05-19 12:43:00,162522280.843814,1277412.35619371,-6.13333333333334,9,-1.9236666666666,42.41,-0.0126386241296544,0.61,21431</t>
  </si>
  <si>
    <t>2025-05-19 12:44:00,600,,594,,580,,590.5,,,,,594,588,594,593,594.94</t>
  </si>
  <si>
    <t>2025-05-19 12:44:00,525,,522,,500,,519,,,,,521,515,517,519,521.96</t>
  </si>
  <si>
    <t>2025-05-19 12:44:00,6000,,5970,,5700,,5930,,,,,5970,5900,5790,5970,5961.5</t>
  </si>
  <si>
    <t>2025-05-19 12:44:00,21325,,21400,,21325,,21375,,,,,21400,20850,21150,20850,21430</t>
  </si>
  <si>
    <t>2025-05-19 12:44:00,2005059163.56376,33596189157.5531,-171.341858482524,-642,-305.22519047619,-1145.1,-90.1135104870314,-607.38,594.94</t>
  </si>
  <si>
    <t>2025-05-19 12:44:00,340813947.539144,7075870317.3732,747.779279279279,1947,696.188828828829,1106.33,27.7040974050412,628.03,521.96</t>
  </si>
  <si>
    <t>2025-05-19 12:44:00,85855976.5572788,696783424.610852,251.596666666668,100,1082.52520000002,1826.98,-0.725332497392315,107.42,5961.5</t>
  </si>
  <si>
    <t>2025-05-19 12:44:00,162399489.873303,1283932.0281231,-5.78809523809524,3,6.64095238095227,106.35,0.00515781120860239,1.7,21430</t>
  </si>
  <si>
    <t>2025-05-19 12:45:00,600,,594,,580,,590.5,,,,,594,588,594,593,594.925</t>
  </si>
  <si>
    <t>2025-05-19 12:45:00,525,,522,,500,,519,,,,,521,515,517,519,521.96</t>
  </si>
  <si>
    <t>2025-05-19 12:45:00,6000,,5970,,5700,,5930,,,,,5970,5900,5790,5970,5961</t>
  </si>
  <si>
    <t>2025-05-19 12:45:00,21325,,21400,,21325,,21375,,,,,21400,20850,21150,20850,21430.5</t>
  </si>
  <si>
    <t>2025-05-19 12:45:00,2011277512.47711,34471323923.7102,424.013493026196,1035,464.103047619047,1174.4,-112.268515577189,184.95,594.925</t>
  </si>
  <si>
    <t>2025-05-19 12:45:00,332853984.715,6903008467.92404,-1038.21379632313,-1412,365.727068643548,244.02,65.6372757264796,-331.7,521.96</t>
  </si>
  <si>
    <t>2025-05-19 12:45:00,85045706.7394789,709425041.840773,-275.590000000001,-761,-477.115200000007,-1289.28,-5.42365080269254,-119.17,5961</t>
  </si>
  <si>
    <t>2025-05-19 12:45:00,158311314.84662,1305147.75445561,-13.2819047619048,2,-126.4892,-91.26,0.0130063556428805,-1.64,21430.5</t>
  </si>
  <si>
    <t>2025-05-19 12:47:00,600,,594,,580,,590.5,,,595,,594,588,594,593,594.84</t>
  </si>
  <si>
    <t>2025-05-19 12:47:00,525,,522,,500,,519,,,,,521,515,517,519,521.98</t>
  </si>
  <si>
    <t>2025-05-19 12:47:00,6000,,5970,,5700,,5930,,,5960,,5970,5900,5790,5970,5961</t>
  </si>
  <si>
    <t>2025-05-19 12:47:00,21325,,21400,,21325,,21375,,,,,21400,20850,21150,20850,21431.5</t>
  </si>
  <si>
    <t>2025-05-19 12:47:00,1942143812.9965,35222599915.1136,2624.75849827154,-9187,2954.78545238094,-9118.67,213.777361721846,-782.699999999999,594.84</t>
  </si>
  <si>
    <t>2025-05-19 12:47:00,321055258.143387,6989217740.40763,-2991.10197133442,-867,-2623.79127393233,-731.9,-122.214345249068,-311.17,521.98</t>
  </si>
  <si>
    <t>2025-05-19 12:47:00,86119033.3810845,712485613.998742,-533.274999999996,162,-3906.11474999999,-1619.61,2.47196078339067,-34.73,5961</t>
  </si>
  <si>
    <t>2025-05-19 12:47:00,162626315.226654,1269772.09492244,-66.0686507936508,-66,-875.765095238095,-644.18,0.0755039831801172,-10.83,21431.5</t>
  </si>
  <si>
    <t>2025-05-19 12:48:00,600,,594,,580,,590.5,,,,595,594,588,594,593,594.705</t>
  </si>
  <si>
    <t>2025-05-19 12:48:00,525,,522,,500,,519,,522,,,521,515,517,519,521.79</t>
  </si>
  <si>
    <t>2025-05-19 12:48:00,6000,,5970,,5700,,5930,,,5950,,5970,5900,5790,5970,5958.75</t>
  </si>
  <si>
    <t>2025-05-19 12:48:00,21325,,21400,,21325,,21375,,,,,21400,20850,21150,20850,21423.25</t>
  </si>
  <si>
    <t>2025-05-19 12:48:00,1859318779.51466,35447036238.3302,8325.49479078976,12269,-2842.76251282051,-955.9,-727.650627177912,-1224.39,594.705</t>
  </si>
  <si>
    <t>2025-05-19 12:48:00,310377694.194584,6880499766.71776,-4705.38281192492,-2746,-3058.153055576,-1498.71,261.321282311314,-1166.41,521.79</t>
  </si>
  <si>
    <t>2025-05-19 12:48:00,83240991.6437131,684103376.169856,-352.064999999999,-655,-2995.88684999999,-1912.05,-15.1912365665602,-181.57,5958.75</t>
  </si>
  <si>
    <t>2025-05-19 12:48:00,158015383.735669,1209749.5331004,2.88761904761906,13,558.944233333334,329.01,-0.022932198255973,4.73,21423.25</t>
  </si>
  <si>
    <t>2025-05-19 12:49:00,600,,594,,580,,590.5,595,,595,,594,588,594,593,594.59</t>
  </si>
  <si>
    <t>2025-05-19 12:49:00,525,,522,,500,,519,,,,522,522,515,517,519,521.61</t>
  </si>
  <si>
    <t>2025-05-19 12:49:00,6000,,5970,,5700,,5930,,,,5960,5970,5900,5790,5970,5958</t>
  </si>
  <si>
    <t>2025-05-19 12:49:00,21325,,21400,,21325,,21375,,,,,21400,20850,21150,20850,21415.5</t>
  </si>
  <si>
    <t>2025-05-19 12:49:00,1728688272.95562,34175197561.6578,8603.13271604904,18288,128.554940476194,2493.95,762.91316299409,2252.31,594.59</t>
  </si>
  <si>
    <t>2025-05-19 12:49:00,265281013.3083,6518650639.18036,515.561654560341,-289,-602.268471525109,-434.75,-608.656387361639,-65.5299999999999,521.61</t>
  </si>
  <si>
    <t>2025-05-19 12:49:00,80619424.9628039,635899544.180206,-555.251059085838,-1340,-8744.57469063542,-16639.44,16.6758983128963,-916.99,5958</t>
  </si>
  <si>
    <t>2025-05-19 12:49:00,163664505.60319,1179944.31185982,25.8889056345953,24,3251.06164203612,3757.5,0.139136898157506,26.37,21415.5</t>
  </si>
  <si>
    <t>2025-05-19 12:50:00,600,,594,,580,,590.5,595,,,,594,588,594,593,594.585</t>
  </si>
  <si>
    <t>2025-05-19 12:50:00,525,,522,,500,,519,,,,,522,515,517,519,521.6</t>
  </si>
  <si>
    <t>2025-05-19 12:50:00,6000,,5970,,5700,,5930,,,,,5970,5900,5790,5970,5957.75</t>
  </si>
  <si>
    <t>2025-05-19 12:50:00,21325,,21400,,21325,,21375,,,,,21400,20850,21150,20850,21414.75</t>
  </si>
  <si>
    <t>2025-05-19 12:50:00,1756053364.18796,35118359312.1402,7838.78020303278,9598,1158.54766666666,462.23,344.624602621059,-100.38,594.585</t>
  </si>
  <si>
    <t>2025-05-19 12:50:00,277377987.58422,6585582089.45326,2236.57707533873,5833,1283.29108163244,3478.11,-131.302523762619,2304.8,521.6</t>
  </si>
  <si>
    <t>2025-05-19 12:50:00,82302194.9416936,676659022.762402,4.99999999999904,-333,949.962999999993,-1198.81,-2.64688479835497,-121.23,5957.75</t>
  </si>
  <si>
    <t>2025-05-19 12:50:00,158529354.255985,1169798.29186354,9.82844516594517,8,251.898091810967,170.5,-0.00614708275585824,2.79,21414.75</t>
  </si>
  <si>
    <t>2025-05-19 12:51:00,600,,594,,580,,590.5,595,,,,594,588,594,593,594.63</t>
  </si>
  <si>
    <t>2025-05-19 12:51:00,525,,522,,500,,519,522,,,,522,515,517,519,521.655</t>
  </si>
  <si>
    <t>2025-05-19 12:51:00,6000,,5970,,5700,,5930,,5950,,5950,5970,5900,5790,5970,5958.25</t>
  </si>
  <si>
    <t>2025-05-19 12:51:00,21325,,21400,,21325,,21375,,,,,21400,20850,21150,20850,21418</t>
  </si>
  <si>
    <t>2025-05-19 12:51:00,1743560133.04382,33640580614.2903,-5483.61095890357,-955,-329.113785714272,-516.390000000001,-716.934154262953,1428.49,594.63</t>
  </si>
  <si>
    <t>2025-05-19 12:51:00,267906666.408873,5926988171.69718,-1406.87006680772,-1461,-1476.46506457921,-1932.76,298.771210869938,-910.25,521.655</t>
  </si>
  <si>
    <t>2025-05-19 12:51:00,80762050.0372046,639738158.292247,-194.270000000001,-1622,-9279.67179999997,-13418.58,7.97788896618701,-663.56,5958.25</t>
  </si>
  <si>
    <t>2025-05-19 12:51:00,162684236.506151,1116613.18220838,-45.9071428571429,-28,-711.075833333333,-364.4,-0.0261258881276088,-7.1,21418</t>
  </si>
  <si>
    <t>2025-05-19 12:52:00,600,,594,,580,,590.5,,595,,,594,588,594,593,594.73</t>
  </si>
  <si>
    <t>2025-05-19 12:52:00,525,,522,,500,,519,,,,,522,515,523,519,521.8</t>
  </si>
  <si>
    <t>2025-05-19 12:52:00,6000,,5960,,5700,,5930,5960,,,,5970,5900,5790,5970,5959.25</t>
  </si>
  <si>
    <t>2025-05-19 12:52:00,21325,,21400,,21325,,21375,,,,,21400,20850,21150,20850,21423</t>
  </si>
  <si>
    <t>2025-05-19 12:52:00,1833692449.62387,35100863335.2821,-1374.29667519177,-5136,4633.31297619048,1974.56,-689.734781821221,998.52,594.73</t>
  </si>
  <si>
    <t>2025-05-19 12:52:00,317807722.2025,6952885231.08419,5525.96960791587,3355,4995.99610917101,2434.66,21.346988755053,1359.48,521.8</t>
  </si>
  <si>
    <t>2025-05-19 12:52:00,83231544.8531256,726773322.801089,2649.64500000001,3499,18097.86285,14732.89,-2.72234774806202,1035.52,5959.25</t>
  </si>
  <si>
    <t>2025-05-19 12:52:00,164387735.021189,1273690.83599046,-4.10909131317026,12,72.6289517689429,172.52,0.0394207936087511,5.16,21423</t>
  </si>
  <si>
    <t>2025-05-19 12:53:00,600,,594,,580,,590.5,,,,,594,588,594,593,594.56</t>
  </si>
  <si>
    <t>2025-05-19 12:53:00,525,,522,,500,,519,,,,,522,515,523,519,521.66</t>
  </si>
  <si>
    <t>2025-05-19 12:53:00,6000,,5960,,5700,,5930,,,,,5970,5900,5790,5970,5957.25</t>
  </si>
  <si>
    <t>2025-05-19 12:53:00,21325,,21400,,21325,,21375,,,,,21400,20850,21150,20850,21417.25</t>
  </si>
  <si>
    <t>2025-05-19 12:53:00,1671209078.25637,33118239983.6482,4588.6740559878,7620,2670.99238095239,416.46,-49.7963329370229,-74.33,594.56</t>
  </si>
  <si>
    <t>2025-05-19 12:53:00,292391263.278301,6331335562.65393,2384.2965894466,2207,2501.40283140284,1750.89,-28.0098801618009,1001.32,521.66</t>
  </si>
  <si>
    <t>2025-05-19 12:53:00,80346397.942757,687246589.788414,132.433333333334,255,743.947,770.97,-9.80353810267543,18.32,5957.25</t>
  </si>
  <si>
    <t>2025-05-19 12:53:00,158325043.916,1226924.57300102,-3.15000000000001,18,15.1819999999999,163.64,-0.045164618665435,3.33,21417.25</t>
  </si>
  <si>
    <t>2025-05-19 12:54:00,600,,594,,580,,590.5,,,,,595,588,594,593,594.57</t>
  </si>
  <si>
    <t>2025-05-19 12:54:00,525,,522,,500,,519,,,,,522,515,523,519,521.68</t>
  </si>
  <si>
    <t>2025-05-19 12:54:00,6000,,5960,,5700,,5930,5960,,,,5970,5900,5790,5970,5957.5</t>
  </si>
  <si>
    <t>2025-05-19 12:54:00,21325,,21400,,21325,,21375,,,,,21400,20850,21150,20850,21419</t>
  </si>
  <si>
    <t>2025-05-19 12:54:00,1713559153.13518,34951349351.1586,2869.67297762467,7581,902.807642857144,2493.28,370.176197565211,1632.34,594.57</t>
  </si>
  <si>
    <t>2025-05-19 12:54:00,260891325.125935,6270990395.83297,1184.50514880952,2366,753.598257142854,1506.4,-79.0681980781473,938.67,521.68</t>
  </si>
  <si>
    <t>2025-05-19 12:54:00,81119781.8087714,667992022.196111,1462.33354037268,1509,20367.231204969,15742.9,13.3790176583053,916.43,5957.5</t>
  </si>
  <si>
    <t>2025-05-19 12:54:00,161909448.148456,1105113.65953192,-17.7063665855637,-16,-286.397432684509,-424.74,-0.0333325928762856,-5.62,21419</t>
  </si>
  <si>
    <t>2025-05-19 12:55:00,600,,594,,580,,590.5,,,,594,595,588,594,593,594.47</t>
  </si>
  <si>
    <t>2025-05-19 12:55:00,525,,522,,500,,519,,,,,522,515,523,519,521.63</t>
  </si>
  <si>
    <t>2025-05-19 12:55:00,6000,,5960,,5700,,5930,5960,,,,5970,5900,5790,5970,5956.5</t>
  </si>
  <si>
    <t>2025-05-19 12:55:00,21325,,21400,,21325,,21375,,,,,21400,20850,21150,20850,21416.25</t>
  </si>
  <si>
    <t>2025-05-19 12:55:00,1622977630.47226,33720530413.5353,3579.70206431118,10094,-2106.76105555556,393.07,918.256808902722,148.25,594.47</t>
  </si>
  <si>
    <t>2025-05-19 12:55:00,273915603.962034,6175016262.96771,591.206256921373,1521,739.34377076412,1250.06,-147.005814163377,757.95,521.63</t>
  </si>
  <si>
    <t>2025-05-19 12:55:00,79246140.7428182,670508940.050844,1207.71884057971,714,7440.57188405796,4638.24,10.3171321139742,306.32,5956.5</t>
  </si>
  <si>
    <t>2025-05-19 12:55:00,162198735.478848,1097883.52628148,-2.83034188034188,-5,-14.2097606837605,-235.38,0.000934025394731303,-1.93,21416.25</t>
  </si>
  <si>
    <t>2025-05-19 12:56:00,600,,594,,580,,590.5,,,,,595,588,594,593,594.51</t>
  </si>
  <si>
    <t>2025-05-19 12:56:00,525,,522,,500,,519,,,,,522,515,517,519,521.65</t>
  </si>
  <si>
    <t>2025-05-19 12:56:00,6000,,5960,,5700,,5930,,,,,5970,5900,5790,5970,5957</t>
  </si>
  <si>
    <t>2025-05-19 12:56:00,21325,,21400,,21325,,21375,,,,,21400,20850,21150,20850,21417.75</t>
  </si>
  <si>
    <t>2025-05-19 12:56:00,1661312395.99271,34612505805.8802,1747.15402298873,-2202,-3511.4883992674,-4098.05,1073.27688677001,-2123.93,594.51</t>
  </si>
  <si>
    <t>2025-05-19 12:56:00,265068331.70042,6501947462.24346,-1861.25330232893,-1239,-943.35873173985,184.75,-130.01051451568,-225.32,521.65</t>
  </si>
  <si>
    <t>2025-05-19 12:56:00,79168065.2900976,633019551.404726,-752.529999999997,-1115,-5855.58639999997,-5630.54,-8.6969618015519,-371.53,5957</t>
  </si>
  <si>
    <t>2025-05-19 12:56:00,161210174.349729,1059316.71537578,-47.363746031746,-48,-259.516063492063,-429.09,0.00270484372554488,-7.56,21417.75</t>
  </si>
  <si>
    <t>2025-05-19 12:57:00,600,,594,,580,,590.5,,,,,595,588,594,593,594.5</t>
  </si>
  <si>
    <t>2025-05-19 12:57:00,525,,522,,500,,519,,,,,522,515,517,519,521.6</t>
  </si>
  <si>
    <t>2025-05-19 12:57:00,6000,,5960,,5700,,5930,,,,,5970,5900,5790,5970,5957</t>
  </si>
  <si>
    <t>2025-05-19 12:57:00,21325,,21400,,21325,,21375,,,,,21400,20850,21150,20850,21415.25</t>
  </si>
  <si>
    <t>2025-05-19 12:57:00,1644960950.63258,34587072045.8707,5037.86768019708,6234,2410.83787301587,3456.33,205.768294196223,2183.26,594.5</t>
  </si>
  <si>
    <t>2025-05-19 12:57:00,259083347.662521,6497905100.81079,-579.226890756303,-5,-169.613697478992,55.83,108.750469053473,-0.490000000000011,521.6</t>
  </si>
  <si>
    <t>2025-05-19 12:57:00,80932684.1318189,662920478.789962,290.963333333334,112,1734.78426666667,1321.65,5.08397098372498,90.06,5957</t>
  </si>
  <si>
    <t>2025-05-19 12:57:00,162734843.32675,1111897.50880004,-0.857539682539683,3,-5.28913492063494,34.6,-0.00825510325054419,0.67,21415.25</t>
  </si>
  <si>
    <t>2025-05-19 12:58:00,600,,594,,580,,590.5,,,594,,595,588,594,593,594.34</t>
  </si>
  <si>
    <t>2025-05-19 12:58:00,525,,522,,500,,519,,,521,,522,515,517,519,521.4</t>
  </si>
  <si>
    <t>2025-05-19 12:58:00,6000,,5960,,5700,,5930,,,5950,,5970,5900,5790,5970,5955.25</t>
  </si>
  <si>
    <t>2025-05-19 12:58:00,21325,,21400,,21325,,21375,,,,,21400,20850,21150,20850,21406.25</t>
  </si>
  <si>
    <t>2025-05-19 12:58:00,1568480952.97662,35014530347.165,6718.02443724258,10305,2250.59847619046,2584.96,12.3371122090022,1491.68,594.34</t>
  </si>
  <si>
    <t>2025-05-19 12:58:00,239157885.797825,6622404825.27682,53.9222041387434,2039,574.930808377503,1673.76,-259.118619786971,944.06,521.4</t>
  </si>
  <si>
    <t>2025-05-19 12:58:00,78682381.9438581,649464183.73695,432.075000000002,97,2967.65574999999,769.29,1.56369308099699,76.81,5955.25</t>
  </si>
  <si>
    <t>2025-05-19 12:58:00,165183384.301379,1071071.64529985,15.3123511880223,21,905.62979417834,1116.6,0.044761008224592,10.98,21406.25</t>
  </si>
  <si>
    <t>2025-05-19 12:59:00,600,,594,,580,,590.5,,,,,595,588,594,593,594.42</t>
  </si>
  <si>
    <t>2025-05-19 12:59:00,525,,522,,500,,519,,,,,522,515,517,519,521.5</t>
  </si>
  <si>
    <t>2025-05-19 12:59:00,6000,,5960,,5700,,5930,,,,,5970,5900,5790,5970,5956</t>
  </si>
  <si>
    <t>2025-05-19 12:59:00,21325,,21400,,21325,,21375,,,,,21400,20850,21300,20850,21411.75</t>
  </si>
  <si>
    <t>2025-05-19 12:59:00,1607158380.51312,35200361675.0921,2376.70960344001,2841,-2017.81785714286,-1096.72,301.07551767247,-713.44,594.42</t>
  </si>
  <si>
    <t>2025-05-19 12:59:00,237951999.72636,6352939640.23085,-1157.7018763797,-3742,-724.913722958065,-2876.95,-146.648247115065,-1692.67,521.5</t>
  </si>
  <si>
    <t>2025-05-19 12:59:00,79343672.5225191,647479734.506451,-740.024999999999,-716,-3496.57425,-4066.42,0.758064386660017,-318.75,5956</t>
  </si>
  <si>
    <t>2025-05-19 12:59:00,162744604.476234,1031071.13487034,-21.1552380952381,5,-134.330542857143,141.54,-0.0157169778910657,2.03,21411.75</t>
  </si>
  <si>
    <t>2025-05-19 13:00:00,600,,594,,580,,590.5,,,,,595,588,594,593,594.27</t>
  </si>
  <si>
    <t>2025-05-19 13:00:00,525,,522,,500,,519,,,,,522,515,517,519,521.39</t>
  </si>
  <si>
    <t>2025-05-19 13:00:00,6000,,5960,,5700,,5930,,5960,5950,,5970,5900,5790,5970,5954.75</t>
  </si>
  <si>
    <t>2025-05-19 13:00:00,21325,,21400,,21325,,21375,,,,,21400,20850,21300,20850,21405.25</t>
  </si>
  <si>
    <t>2025-05-19 13:00:00,1479136358.12011,35137562659.0175,7470.0240087385,7848,-949.083902735566,-992.59,-5.10497395211776,-945.62,594.27</t>
  </si>
  <si>
    <t>2025-05-19 13:00:00,234686937.053211,6361313354.20105,671.177514874775,910,410.810367441539,364.91,63.8607085561342,274.77,521.39</t>
  </si>
  <si>
    <t>2025-05-19 13:00:00,77991988.8653753,634077270.718971,-387.008333333333,-1489,555.684250000004,-3747.38,-30.8613117139118,-394.95,5954.75</t>
  </si>
  <si>
    <t>2025-05-19 13:00:00,164729074.365003,1072148.04281623,4.34647619047619,8,16.2088323809525,239.38,-0.00360958695333206,2.89,21405.25</t>
  </si>
  <si>
    <t>2025-05-19 13:01:00,600,,594,,580,,590.5,,,,594,595,588,594,593,594.29</t>
  </si>
  <si>
    <t>2025-05-19 13:01:00,525,,522,,500,,519,,,,,522,515,517,519,521.37</t>
  </si>
  <si>
    <t>2025-05-19 13:01:00,6000,,5960,,5700,,5930,5960,,5950,,5970,5900,5790,5970,5954.75</t>
  </si>
  <si>
    <t>2025-05-19 13:01:00,21325,,21400,,21325,,21375,,,,,21400,20850,21300,20850,21406.25</t>
  </si>
  <si>
    <t>2025-05-19 13:01:00,1476929881.42416,34713427483.927,4085.81895298732,11711,-2625.95564285714,-1871.23,691.102377910701,-1358.02,594.29</t>
  </si>
  <si>
    <t>2025-05-19 13:01:00,236058477.296118,6249570879.33286,-557.183436532508,-1260,-749.608534571724,-1282.9,-174.733571866824,-675.59,521.37</t>
  </si>
  <si>
    <t>2025-05-19 13:01:00,78608592.8159755,663087953.756658,238.29,-611,-316.269200000001,-4514.42,-20.2670132821329,-216.97,5954.75</t>
  </si>
  <si>
    <t>2025-05-19 13:01:00,164648545.370671,1115400.27724519,-8.65981495030791,-14,-186.212387202,-245.8,-0.020514548807103,-4.03,21406.25</t>
  </si>
  <si>
    <t>2025-05-19 13:02:00,600,,594,,580,,590.5,,,,,595,588,594,593,594.49</t>
  </si>
  <si>
    <t>2025-05-19 13:02:00,525,,522,,500,,519,,,,,522,515,517,519,521.56</t>
  </si>
  <si>
    <t>2025-05-19 13:02:00,6000,,5960,,5700,,5930,,,,,5970,5900,5790,5970,5956.75</t>
  </si>
  <si>
    <t>2025-05-19 13:02:00,21325,,21400,,21325,,21375,,,,,21400,20850,21300,20850,21412.25</t>
  </si>
  <si>
    <t>2025-05-19 13:02:00,1624381961.2938,35541053287.3529,-6380.26433089988,-10674,328.878328282828,1142.59,112.874254611017,1523.54,594.49</t>
  </si>
  <si>
    <t>2025-05-19 13:02:00,255203416.696625,6696021817.31348,-400.528947368421,-85,14.1253421052626,88.4799999999999,27.4742905826492,-4.36999999999995,521.56</t>
  </si>
  <si>
    <t>2025-05-19 13:02:00,80253482.680367,678266230.341872,-46.749999999997,180,87.898500000017,-143.46,7.84647474784839,-12.29,5956.75</t>
  </si>
  <si>
    <t>2025-05-19 13:02:00,163155510.121779,1184838.96491001,-2.81428571428572,-5,-11.1878571428572,-78.85,-0.00976062740146122,-1.69,21412.25</t>
  </si>
  <si>
    <t>2025-05-19 13:03:00,600,,594,,580,,590.5,,,,,595,588,594,593,594.385</t>
  </si>
  <si>
    <t>2025-05-19 13:03:00,525,,522,,500,,519,,,,,522,515,517,519,521.42</t>
  </si>
  <si>
    <t>2025-05-19 13:03:00,6000,,5960,,5700,,5930,,,,,5970,5900,5790,5970,5955.75</t>
  </si>
  <si>
    <t>2025-05-19 13:03:00,21325,,21400,,21325,,21375,,,,,21400,20850,21300,20850,21407.5</t>
  </si>
  <si>
    <t>2025-05-19 13:03:00,1555992375.29486,35359126500.3427,3004.4324686192,4965,2284.18035714286,2553.91,404.720712557816,1432.8,594.385</t>
  </si>
  <si>
    <t>2025-05-19 13:03:00,240630061.523676,6494568571.77698,1975.1,882,1294.659,364.84,-44.1821714883556,269.7,521.42</t>
  </si>
  <si>
    <t>2025-05-19 13:03:00,79768458.7747257,673053619.352562,-93.433333333333,-544,710.092666666666,-1096.28,-1.60053975950786,-151.36,5955.75</t>
  </si>
  <si>
    <t>2025-05-19 13:03:00,160041879.315175,1128577.30035013,-11.397668997669,25,73.0462762237761,105.75,-0.0250364964736588,2,21407.5</t>
  </si>
  <si>
    <t>2025-05-19 13:04:00,600,,594,,580,,590.5,,,,,595,588,594,593,594.375</t>
  </si>
  <si>
    <t>2025-05-19 13:04:00,525,,522,,500,,519,,,,,522,515,517,519,521.42</t>
  </si>
  <si>
    <t>2025-05-19 13:04:00,6000,,5960,,5700,,5930,,,,,5970,5900,5790,5970,5955.5</t>
  </si>
  <si>
    <t>2025-05-19 13:04:00,21325,,21400,,21325,,21375,,,,,21400,20850,21300,20850,21408</t>
  </si>
  <si>
    <t>2025-05-19 13:04:00,1548043000.85475,35691360309.9386,1781.56322380805,6026,987.687285714288,1940.99,-177.273199272773,1097.93,594.375</t>
  </si>
  <si>
    <t>2025-05-19 13:04:00,239243803.974603,6556427941.64686,947.978260869566,1409,453.307086956523,399.38,-195.920340361353,267.35,521.42</t>
  </si>
  <si>
    <t>2025-05-19 13:04:00,79194303.1083469,691938333.529197,1665.15,1038,13148.729,5844.14,0.900324203294875,345.95,5955.5</t>
  </si>
  <si>
    <t>2025-05-19 13:04:00,164239321.962985,1127485.68045913,1.28571428571429,1,8.61428571428572,6.7,0.00257826692127744,0.15,21408</t>
  </si>
  <si>
    <t>2025-05-19 13:05:00,600,,594,,580,,590.5,,,,,595,588,594,593,594.43</t>
  </si>
  <si>
    <t>2025-05-19 13:05:00,525,,522,,500,,519,,,,,523,515,517,519,521.48</t>
  </si>
  <si>
    <t>2025-05-19 13:05:00,6000,,5960,,5700,,5930,,,,,5970,5900,5790,5970,5956</t>
  </si>
  <si>
    <t>2025-05-19 13:05:00,21325,,21400,,21325,,21375,,,,,21400,20850,21300,20850,21410.5</t>
  </si>
  <si>
    <t>2025-05-19 13:05:00,1598337591.67561,36290667309.049,-36.7447900936127,-159,2676.85414285714,1623.9,153.782714609311,1204.01,594.43</t>
  </si>
  <si>
    <t>2025-05-19 13:05:00,235591243.30725,6507517323.76011,-323.057138188697,-52,-565.761541449068,-122.78,104.516591125515,-29.25,521.48</t>
  </si>
  <si>
    <t>2025-05-19 13:05:00,80361463.2497593,696876545.811055,460.46427536232,319,3375.61170942031,3319.5,-6.41813361774076,240.55,5956</t>
  </si>
  <si>
    <t>2025-05-19 13:05:00,163899355.919435,1143224.18045843,-1.35333333333333,0,-14.3629333333333,-11.7,0.00499586930329938,-0.21,21410.5</t>
  </si>
  <si>
    <t>2025-05-19 13:06:00,600,,594,,580,,590.5,,,,,595,588,594,593,594.35</t>
  </si>
  <si>
    <t>2025-05-19 13:06:00,525,,522,,500,,519,,,521,,523,515,517,519,521.49</t>
  </si>
  <si>
    <t>2025-05-19 13:06:00,6000,,5960,,5700,,5930,,,,,5970,5900,5790,5970,5955.5</t>
  </si>
  <si>
    <t>2025-05-19 13:06:00,21325,,21400,,21325,,21375,,,,,21400,20850,21300,20850,21408.5</t>
  </si>
  <si>
    <t>2025-05-19 13:06:00,1521302379.48936,34786840690.3766,2132.80987246098,5471,1128.77821428571,1839.13,149.307298097302,1512.5,594.35</t>
  </si>
  <si>
    <t>2025-05-19 13:06:00,221483026.184679,6384608198.95229,-538.507936507936,907,-162.710476190476,564.73,-74.9854261398926,354.75,521.49</t>
  </si>
  <si>
    <t>2025-05-19 13:06:00,79708006.0686302,699863812.788458,-136.28,-323,-399.444599999998,-872.52,4.53232958414613,-91.07,5955.5</t>
  </si>
  <si>
    <t>2025-05-19 13:06:00,160245920.186676,1179725.16633015,-4.57204887218045,-12,49.2954922932329,-316.18,-0.0171912350526129,-3.92,21408.5</t>
  </si>
  <si>
    <t>2025-05-19 13:07:00,600,,594,,580,,590.5,,,,,595,588,594,593,594.259</t>
  </si>
  <si>
    <t>2025-05-19 13:07:00,525,,522,,500,,519,,,,,523,515,517,519,521.37</t>
  </si>
  <si>
    <t>2025-05-19 13:07:00,6000,,5960,,5700,,5930,5960,,5950,,5970,5900,5790,5970,5954.25</t>
  </si>
  <si>
    <t>2025-05-19 13:07:00,21325,,21400,,21325,,21375,,,,,21400,20850,21300,20850,21405.25</t>
  </si>
  <si>
    <t>2025-05-19 13:07:00,1478089346.50891,35368407791.5196,3528.84719535785,9025,-1657.44103776683,-3007.02,386.676834216228,-1706.87,594.259</t>
  </si>
  <si>
    <t>2025-05-19 13:07:00,237755537.823282,6425982311.0201,-355.983333333334,-487,-290.663333333335,-381.59,66.0054558059076,-176.67,521.37</t>
  </si>
  <si>
    <t>2025-05-19 13:07:00,78790934.6315051,684869927.752568,157.995,373,-201.150650000001,-98.7700000000004,4.38386063950919,60.48,5954.25</t>
  </si>
  <si>
    <t>2025-05-19 13:07:00,165552231.441557,1122616.96506551,-0.264069264069259,-12,-40.1451645021641,-193.32,-0.0157400586324797,-3.34,21405.25</t>
  </si>
  <si>
    <t>2025-05-19 13:08:00,600,,594,,580,,590.5,,,,,595,588,594,593,594.25</t>
  </si>
  <si>
    <t>2025-05-19 13:08:00,525,,522,,500,,519,,,,,523,515,517,519,521.322</t>
  </si>
  <si>
    <t>2025-05-19 13:08:00,6000,,5960,,5700,,5930,,,,,5970,5900,5790,5970,5954.25</t>
  </si>
  <si>
    <t>2025-05-19 13:08:00,21325,,21400,,21325,,21375,,,,,21400,20850,21300,20850,21404.5</t>
  </si>
  <si>
    <t>2025-05-19 13:08:00,1500335960.5762,35250684261.1077,1543.84923908404,3468,1185.77903508771,1046.43,-165.079282047905,551.59,594.25</t>
  </si>
  <si>
    <t>2025-05-19 13:08:00,230523349.099441,6293802523.05081,988.155356644701,964,821.191878740568,694.51,3.45784080958116,409.54,521.322</t>
  </si>
  <si>
    <t>2025-05-19 13:08:00,77764836.9257023,666905970.909355,232.15,543,1065.001,2230.47,-0.669894208674803,143.28,5954.25</t>
  </si>
  <si>
    <t>2025-05-19 13:08:00,165707219.809749,1104968.41862896,1.8,2,149.299,83.56,0.0104414074640327,1.18,21404.5</t>
  </si>
  <si>
    <t>2025-05-19 13:09:00,600,,594,,580,,590.5,,,,,595,588,594,593,594.395</t>
  </si>
  <si>
    <t>2025-05-19 13:09:00,525,,522,,500,,519,,,,,523,515,517,519,521.39</t>
  </si>
  <si>
    <t>2025-05-19 13:09:00,6000,,5960,,5700,,5930,5960,,,5950,5970,5900,5790,5970,5955.75</t>
  </si>
  <si>
    <t>2025-05-19 13:09:00,21325,,21400,,21325,,21375,,,,,21400,20850,21300,20850,21406.75</t>
  </si>
  <si>
    <t>2025-05-19 13:09:00,1584941461.61542,37141820479.4572,-379.581849024554,-44,829.245333333333,1284.36,405.455405876172,630.93,594.395</t>
  </si>
  <si>
    <t>2025-05-19 13:09:00,233318761.146014,6378373848.1726,519.663323705604,511,466.547575684637,516.3,8.05563401971422,264.34,521.39</t>
  </si>
  <si>
    <t>2025-05-19 13:09:00,79413048.8680319,677153329.276346,994.569999999999,942,7512.3342,6877.34,15.583602075719,399.3,5955.75</t>
  </si>
  <si>
    <t>2025-05-19 13:09:00,165445363.198863,1094858.85314295,-4.59841269841269,-1,-72.0046984126982,-45.82,0.00163593246502614,-0.79,21406.75</t>
  </si>
  <si>
    <t>2025-05-19 13:10:00,600,,594,,580,,590.5,,,,,595,588,594,593,594.18</t>
  </si>
  <si>
    <t>2025-05-19 13:10:00,525,,522,,500,,519,,,521,,523,515,517,519,521.18</t>
  </si>
  <si>
    <t>2025-05-19 13:10:00,6000,,5960,,5700,,5930,,,,,5970,5900,5790,5970,5954.25</t>
  </si>
  <si>
    <t>2025-05-19 13:10:00,21325,,21400,,21325,,21375,,,,,21400,20850,21300,20850,21395.5</t>
  </si>
  <si>
    <t>2025-05-19 13:10:00,1349362285.52901,35105356497.2574,4025.18052294796,7597,2457.48457142856,1702.73,440.131127838371,1026.13,594.18</t>
  </si>
  <si>
    <t>2025-05-19 13:10:00,204592545.940391,6074684430.7452,874.459118887853,785,1316.26442442692,-268.88,-560.586617449077,596.38,521.18</t>
  </si>
  <si>
    <t>2025-05-19 13:10:00,78481607.7152228,670997328.05383,729.415000000001,453,3762.79530000001,4506.13,-10.5173393813174,290.87,5954.25</t>
  </si>
  <si>
    <t>2025-05-19 13:10:00,163682498.190933,1040176.26839466,8.93663594470048,18,752.481331797236,979.8,0.0362487078040521,10.63,21395.5</t>
  </si>
  <si>
    <t>2025-05-19 13:11:00,600,,594,,580,,590.5,,,,,595,588,594,593,594.21</t>
  </si>
  <si>
    <t>2025-05-19 13:11:00,525,,522,,500,,519,,,521,,523,515,517,519,521.15</t>
  </si>
  <si>
    <t>2025-05-19 13:11:00,6000,,5960,,5700,,5930,,,,,5970,5900,5790,5970,5954</t>
  </si>
  <si>
    <t>2025-05-19 13:11:00,21325,,21400,,21325,,21375,,,,,21400,20850,21300,20850,21395.75</t>
  </si>
  <si>
    <t>2025-05-19 13:11:00,1429364209.31459,36193515773.2825,7534.58309702688,9096,3661.84890476191,3530.73,494.838180960408,2315.09,594.21</t>
  </si>
  <si>
    <t>2025-05-19 13:11:00,205545453.886605,6191934210.75934,1527.69680504681,3201,1585.97497354497,3150.31,-367.056808722994,1787.79,521.15</t>
  </si>
  <si>
    <t>2025-05-19 13:11:00,78144305.8147472,668057847.26244,642.75,644,2562.00849999999,3404.95,5.84021945206299,282.69,5954</t>
  </si>
  <si>
    <t>2025-05-19 13:11:00,165732302.331021,972184.538264544,1.47744943109987,3,-102.847674831437,-170.26,0.0236877081754565,-1.14,21395.75</t>
  </si>
  <si>
    <t>2025-05-19 13:12:00,600,,594,,580,,590.5,,,594,,595,588,594,593,594.075</t>
  </si>
  <si>
    <t>2025-05-19 13:12:00,525,,522,,500,,519,,,521,,523,515,521,519,520.92</t>
  </si>
  <si>
    <t>2025-05-19 13:12:00,6000,,5960,,5700,,5930,,5960,5950,5960,5970,5900,5790,5970,5952.25</t>
  </si>
  <si>
    <t>2025-05-19 13:12:00,21325,,21400,,21325,,21375,,,,,21400,20850,21300,20850,21388</t>
  </si>
  <si>
    <t>2025-05-19 13:12:00,1354147598.28702,35863822496.4851,13858.2799054373,14497,4447.95482142858,2671.93,45.3304000364346,1357.13,594.075</t>
  </si>
  <si>
    <t>2025-05-19 13:12:00,147138099.812739,5342600245.25453,5812.90764866436,7020,5827.79941394271,6578.85,-523.350950067607,3566.27,520.92</t>
  </si>
  <si>
    <t>2025-05-19 13:12:00,75968939.2778488,618146054.854591,560.180000000002,1269,1326.48573333334,-1268.54,-20.5682526101414,-49.1,5952.25</t>
  </si>
  <si>
    <t>2025-05-19 13:12:00,163097538.044724,888435.318642005,4.061322011322,31,91.4760004995004,420.61,-0.0155726275617776,7.53,21388</t>
  </si>
  <si>
    <t>2025-05-19 13:13:00,600,,594,,580,,590.5,,,,,595,588,594,593,594.1</t>
  </si>
  <si>
    <t>2025-05-19 13:13:00,525,,522,,500,,519,,,,521,523,515,521,519,520.97</t>
  </si>
  <si>
    <t>2025-05-19 13:13:00,6000,,5960,,5700,,5930,,,,,5970,5900,5790,5970,5952.75</t>
  </si>
  <si>
    <t>2025-05-19 13:13:00,21325,,21400,,21325,,21375,,,,,21400,20850,21300,20850,21389</t>
  </si>
  <si>
    <t>2025-05-19 13:13:00,1357596684.57406,34682320669.3966,2028.51109721789,2031,-1023.6745,-236.35,-259.018601833659,-49.22,594.1</t>
  </si>
  <si>
    <t>2025-05-19 13:13:00,148563681.798106,5399960470.92199,-4832.77887109075,-3721,-3392.44114645308,-2376.61,247.89128910041,-1465.76,520.97</t>
  </si>
  <si>
    <t>2025-05-19 13:13:00,75134428.3840643,582848045.20953,-731.68,-1144,-4182.5246,-5879.84,5.19197049246635,-468.31,5952.75</t>
  </si>
  <si>
    <t>2025-05-19 13:13:00,165939202.921759,827122.194151703,2.475,-3,12.2091666666666,25.49,0.0308428682787384,0.32,21389</t>
  </si>
  <si>
    <t>2025-05-19 13:14:00,600,,594,,580,,590.5,,,,,595,588,594,593,594.04</t>
  </si>
  <si>
    <t>2025-05-19 13:14:00,525,,522,,500,,519,,,,,523,515,521,519,520.93</t>
  </si>
  <si>
    <t>2025-05-19 13:14:00,6000,,5960,,5700,,5930,,,5950,,5970,5900,5790,5970,5952.5</t>
  </si>
  <si>
    <t>2025-05-19 13:14:00,21325,,21400,,21325,,21375,,,,,21400,20850,21300,20850,21385.75</t>
  </si>
  <si>
    <t>2025-05-19 13:14:00,1252592944.68963,32932701612.0467,14896.4850982883,10066,648.658214285714,331.1,772.303727033524,488.6,594.04</t>
  </si>
  <si>
    <t>2025-05-19 13:14:00,139146046.147366,5058288792.80923,529.214601018676,899,1055.89711035654,1033.08,-173.97035361511,521.61,520.93</t>
  </si>
  <si>
    <t>2025-05-19 13:14:00,73866256.2173291,570147181.084747,425.806666666666,-747,18667.0268,8581.27,-20.5392064310083,162.62,5952.5</t>
  </si>
  <si>
    <t>2025-05-19 13:14:00,164686099.723568,728523.397567762,-3.63012820512822,11,16.3423589743587,121.68,-0.0184827931380553,2.16,21385.75</t>
  </si>
  <si>
    <t>2025-05-19 13:15:00,600,,594,,580,,590.5,,,,594,595,588,594,593,593.95</t>
  </si>
  <si>
    <t>2025-05-19 13:15:00,525,,522,,500,,519,,,,,523,515,521,519,520.86</t>
  </si>
  <si>
    <t>2025-05-19 13:15:00,6000,,5960,,5700,,5930,,5960,,,5970,5900,5790,5990,5951.5</t>
  </si>
  <si>
    <t>2025-05-19 13:15:00,21325,,21400,,21325,,21375,,,,,21400,20850,21300,20850,21385</t>
  </si>
  <si>
    <t>2025-05-19 13:15:00,1196919044.39996,34709403480.5625,19141.4442013128,15225,-5555.18664670589,-6122.07,934.637750207781,-3185.17,593.95</t>
  </si>
  <si>
    <t>2025-05-19 13:15:00,124057675.487236,5178171122.23369,-2464.39225340723,-1595,-1786.09093205961,-1134.8,-62.5964112411078,-634.91,520.86</t>
  </si>
  <si>
    <t>2025-05-19 13:15:00,73560743.4894776,586967919.667401,-1755.02589743589,-2384,-8985.60172564102,-7408.58,-9.50290626874541,-571.44,5951.5</t>
  </si>
  <si>
    <t>2025-05-19 13:15:00,165746855.08521,709077.740235446,-14.4379020042526,-19,-311.316472533898,-449.1,0.0416316994972175,-5.71,21385</t>
  </si>
  <si>
    <t>2025-05-19 13:16:00,600,,594,,580,,590.5,,594,,594,595,588,594,593,593.84</t>
  </si>
  <si>
    <t>2025-05-19 13:16:00,525,,522,,500,,519,,,,,523,515,521,519,520.73</t>
  </si>
  <si>
    <t>2025-05-19 13:16:00,6000,,5960,,5700,,5930,,,5950,,5970,5900,5790,5990,5950.25</t>
  </si>
  <si>
    <t>2025-05-19 13:16:00,21325,,21400,,21325,,21375,,,,,21400,20850,21300,20850,21380.5</t>
  </si>
  <si>
    <t>2025-05-19 13:16:00,1145129191.65879,34637228656.1984,28205.8489469859,23942,-3295.16140909091,-4712.84,1330.40323534236,-3211.75,593.84</t>
  </si>
  <si>
    <t>2025-05-19 13:16:00,115604746.678515,5044478089.55342,34.4494096133751,708,-913.349989550679,-399.06,237.964735622648,-8.96000000000002,520.73</t>
  </si>
  <si>
    <t>2025-05-19 13:16:00,72397297.8301639,559932421.306352,-1679.58173913043,-416,-6526.55315652172,-702.96,14.8723021136077,69.07,5950.25</t>
  </si>
  <si>
    <t>2025-05-19 13:16:00,166893544.613928,677233.51573438,-58.3237034417727,-37,-1086.72845520981,-686.27,0.0631354837524829,-12.26,21380.5</t>
  </si>
  <si>
    <t>2025-05-19 13:17:00,600,,594,,580,,590.5,,,,,595,588,594,593,593.782</t>
  </si>
  <si>
    <t>2025-05-19 13:17:00,525,,522,,500,,519,,,,,523,515,521,519,520.735</t>
  </si>
  <si>
    <t>2025-05-19 13:17:00,6000,,5960,,5700,,5930,,,,5950,5970,5900,5790,5990,5949.75</t>
  </si>
  <si>
    <t>2025-05-19 13:17:00,21325,,21400,,21325,,21375,,,,,21400,20850,21300,20850,21379.75</t>
  </si>
  <si>
    <t>2025-05-19 13:17:00,1120110812.89502,32573055280.2298,15841.0782331554,15106,1197.50366666667,3134.11,1030.29699906115,1776.63,593.782</t>
  </si>
  <si>
    <t>2025-05-19 13:17:00,114488495.102804,4820451743.51775,215.465445665441,1018,-161.365096459101,697.81,39.1442843348379,488.9,520.735</t>
  </si>
  <si>
    <t>2025-05-19 13:17:00,72408049.3051316,549694818.207022,-431.674999999999,-302,-1216.23024999999,441.91,18.4007934122606,35.62,5949.75</t>
  </si>
  <si>
    <t>2025-05-19 13:17:00,166942291.589719,621331.119935815,-7.90790043290045,36,-135.159077922078,584.26,-0.108674681174857,11.27,21379.75</t>
  </si>
  <si>
    <t>2025-05-19 13:18:00,600,,594,,580,,590.5,,594,,,595,588,594,593,593.51</t>
  </si>
  <si>
    <t>2025-05-19 13:18:00,525,,522,,500,,519,,,,520,523,515,523,519,520.41</t>
  </si>
  <si>
    <t>2025-05-19 13:18:00,6000,,5960,,5700,,5940,,,5950,5940,5970,5900,5790,5990,5946.5</t>
  </si>
  <si>
    <t>2025-05-19 13:18:00,21325,,21400,,21325,,21375,,,,,21400,20850,21300,20850,21367.5</t>
  </si>
  <si>
    <t>2025-05-19 13:18:00,1033678634.39218,28718755272.3429,52480.1212121205,29960,-13371.1198571429,-13571.37,1430.68088708884,-8773.43,593.51</t>
  </si>
  <si>
    <t>2025-05-19 13:18:00,53814786.4587695,3695982023.39651,-3438.74012895985,-2122,-3325.23113620659,-2955.17,-24.0312196571229,-1676.88,520.41</t>
  </si>
  <si>
    <t>2025-05-19 13:18:00,68042029.6314212,431883796.218545,-5837.78000000001,-2318,-16245.6163333334,-4740.4,-28.7478262928151,-617.09,5946.5</t>
  </si>
  <si>
    <t>2025-05-19 13:18:00,164508028.950216,370865.169194766,-105.308996598639,-57,-856.117516666664,322.06,0.141925575037627,2.49,21367.5</t>
  </si>
  <si>
    <t>2025-05-19 13:19:00,600,,594,,580,,590.5,,,594,,595,588,594,593,593.59</t>
  </si>
  <si>
    <t>2025-05-19 13:19:00,525,,522,,500,,519,,,520,,523,515,523,519,520.49</t>
  </si>
  <si>
    <t>2025-05-19 13:19:00,6000,,5960,,5700,,5940,,5950,,,5970,5900,5790,5990,5947.5</t>
  </si>
  <si>
    <t>2025-05-19 13:19:00,21325,,21400,,21325,,21375,,,,,21400,20850,21300,20850,21369.75</t>
  </si>
  <si>
    <t>2025-05-19 13:19:00,976079291.50693,30197118032.8266,2250.27676767741,-4038,-5838.20112698413,-5549.49,-536.498746267296,-3926.7,593.59</t>
  </si>
  <si>
    <t>2025-05-19 13:19:00,50467951.9881866,3797486355.25583,-325.294280240834,866,358.576276956756,736.41,-587.906844370648,481.04,520.49</t>
  </si>
  <si>
    <t>2025-05-19 13:19:00,67700372.849471,432371523.091509,-4304.19285714285,-3154,-19818.3781428571,-14933.78,1.85969687384816,-1120.86,5947.5</t>
  </si>
  <si>
    <t>2025-05-19 13:19:00,166374070.304557,311879.654710938,-98.7804621848739,-69,-705.067917366946,-554.95,0.143958910640232,-9.57,21369.75</t>
  </si>
  <si>
    <t>2025-05-19 13:21:00,600,,594,,580,,590.5,,594,,,595,588,594,593,593.62</t>
  </si>
  <si>
    <t>2025-05-19 13:21:00,525,,522,,500,,519,,,,,523,515,523,519,520.57</t>
  </si>
  <si>
    <t>2025-05-19 13:21:00,6000,,5960,,5700,,5930,5950,,,,5970,5900,5790,5990,5948</t>
  </si>
  <si>
    <t>2025-05-19 13:21:00,21325,,21400,,21325,,21375,,,,,21400,20850,21300,20850,21372.75</t>
  </si>
  <si>
    <t>2025-05-19 13:21:00,1114461077.05296,32995289720.0037,2301.19004412723,-3077,-4150.375,-7161.27,212.754208526114,-4575.45,593.62</t>
  </si>
  <si>
    <t>2025-05-19 13:21:00,98700228.8427007,5391088708.62736,-3202.78196672608,-2582,-2332.78607427213,-2601.9,167.789122675628,-1449.88,520.57</t>
  </si>
  <si>
    <t>2025-05-19 13:21:00,68512710.4584025,515536498.706498,-1660.18333333334,-1125,-7501.55466666668,-2549.44,14.1651705931281,-115.09,5948</t>
  </si>
  <si>
    <t>2025-05-19 13:21:00,162852381.089267,435689.319505137,-24.1334126984127,-30,-462.803606349206,-419.41,0.0486005387972401,-7.27,21372.75</t>
  </si>
  <si>
    <t>2025-05-19 13:22:00,600,,594,,580,,590.5,,,,,595,588,594,593,593.495</t>
  </si>
  <si>
    <t>2025-05-19 13:22:00,525,,522,,500,,519,,,,,523,515,523,519,520.41</t>
  </si>
  <si>
    <t>2025-05-19 13:22:00,6000,,5960,,5700,,5940,,5950,5940,,5970,5900,5790,5990,5946.75</t>
  </si>
  <si>
    <t>2025-05-19 13:22:00,21325,,21400,,21325,,21375,,,,,21400,20850,21300,20850,21365.75</t>
  </si>
  <si>
    <t>2025-05-19 13:22:00,939879624.791467,26793483640.819,1989.55426356598,3026,-1207.38603968254,-172.05,35.3940322992666,-232.04,593.495</t>
  </si>
  <si>
    <t>2025-05-19 13:22:00,46684225.9297985,3253412380.87882,2202.91726190477,3040,1688.39280952382,1942.6,-47.1752061222239,1312.88,520.41</t>
  </si>
  <si>
    <t>2025-05-19 13:22:00,67957143.0633792,425251781.679811,41.7049999999984,274,922.367949999987,232.179999999999,-16.1307566455179,-4.24999999999998,5946.75</t>
  </si>
  <si>
    <t>2025-05-19 13:22:00,167600567.286118,246287.902639647,-1.34548319327731,-8,-27.6355892857141,-193.68,-0.0464037583874918,-3.63,21365.75</t>
  </si>
  <si>
    <t>2025-05-19 13:23:00,600,,594,,580,,590.5,,,,,595,588,594,593,593.63</t>
  </si>
  <si>
    <t>2025-05-19 13:23:00,525,,522,,500,,519,,,,,523,515,523,519,520.529</t>
  </si>
  <si>
    <t>2025-05-19 13:23:00,6000,,5960,,5700,,5940,,,,5940,5970,5900,5790,5990,5948.25</t>
  </si>
  <si>
    <t>2025-05-19 13:23:00,21325,,21400,,21325,,21375,,,,,21400,20850,21300,20850,21370</t>
  </si>
  <si>
    <t>2025-05-19 13:23:00,1065703514.12959,31014221218.7071,3347.9870675364,851,-6671.59111111111,-4248.73,-950.790249834298,-2356.3,593.63</t>
  </si>
  <si>
    <t>2025-05-19 13:23:00,46074384.1576905,3695847414.42281,-4094.69059829064,-3511,-3571.89158119663,-1755.46,-156.083750840127,-1135.27,520.529</t>
  </si>
  <si>
    <t>2025-05-19 13:23:00,70032945.6753329,457489372.298551,-1696.19166666666,-2101,-13983.2467499999,-7550.34,0.194900561915923,-497.49,5948.25</t>
  </si>
  <si>
    <t>2025-05-19 13:23:00,168338130.287885,338376.944984894,-17.3297640164714,-11,-757.13918343364,-476.22,0.0278470318511911,-5.44,21370</t>
  </si>
  <si>
    <t>2025-05-19 13:24:00,600,,594,,580,,590.5,,594,,,595,588,594,593,593.68</t>
  </si>
  <si>
    <t>2025-05-19 13:24:00,525,,522,,500,,519,521,,,,523,515,521,519,520.6</t>
  </si>
  <si>
    <t>2025-05-19 13:24:00,6000,,5960,,5700,,5940,,,,,5970,5900,5790,5990,5948.5</t>
  </si>
  <si>
    <t>2025-05-19 13:24:00,21325,,21400,,21325,,21375,,,,,21400,20850,21300,20850,21373.5</t>
  </si>
  <si>
    <t>2025-05-19 13:24:00,1095979975.93528,31460949545.6159,9417.95695538117,2849,1602.13345634921,1262.27,-1769.9561337606,-175.46,593.68</t>
  </si>
  <si>
    <t>2025-05-19 13:24:00,73428778.181244,4257120901.56922,2201.36240197263,1495,2485.74111889636,2221.47,-215.45903591557,1273.14,520.6</t>
  </si>
  <si>
    <t>2025-05-19 13:24:00,69695695.0649137,534604132.671775,2195.22916666667,3025,15597.8007916667,16518.77,12.8723616417876,1071.14,5948.5</t>
  </si>
  <si>
    <t>2025-05-19 13:24:00,163021886.776965,497769.606569254,49.9345670995671,14,1146.47281666667,677.95,0.0212513503232573,11.36,21373.5</t>
  </si>
  <si>
    <t>2025-05-19 13:25:00,600,,594,,580,,590.5,,,594,,595,588,594,593,593.79</t>
  </si>
  <si>
    <t>2025-05-19 13:25:00,525,,522,,500,,519,521,,,,523,515,521,519,520.69</t>
  </si>
  <si>
    <t>2025-05-19 13:25:00,6000,,5960,,5700,,5940,,,,5950,5970,5900,5790,5990,5949.5</t>
  </si>
  <si>
    <t>2025-05-19 13:25:00,21325,,21400,,21325,,21375,,,,,21400,20850,21300,20850,21377.25</t>
  </si>
  <si>
    <t>2025-05-19 13:25:00,1142419953.62666,31765821288.4976,-7529.43558580361,-1881,-2744.37859126983,1047.08,308.502892838907,1331.18,593.79</t>
  </si>
  <si>
    <t>2025-05-19 13:25:00,78828017.3593782,4273585426.93741,-1666.22772331155,-2465,-1163.32940305011,-1734.9,191.323123099316,-968.27,520.69</t>
  </si>
  <si>
    <t>2025-05-19 13:25:00,71157804.1625265,495426973.30354,-472.019999999999,-316,-3538.8034,-4852.97,5.0035861779948,-348,5949.5</t>
  </si>
  <si>
    <t>2025-05-19 13:25:00,165326394.940012,499222.604029547,-0.162740384615392,-10,-70.8135528846155,-321.79,-0.0231647431203908,-4.53,21377.25</t>
  </si>
  <si>
    <t>2025-05-19 13:26:00,600,,595,,580,,590.5,594,,,,595,588,594,593,594.03</t>
  </si>
  <si>
    <t>2025-05-19 13:26:00,525,,522,,500,,519,,,,,523,515,521,519,520.98</t>
  </si>
  <si>
    <t>2025-05-19 13:26:00,6000,,5960,,5700,,5940,,5960,,5950,5970,5900,5790,5990,5952.75</t>
  </si>
  <si>
    <t>2025-05-19 13:26:00,21325,,21400,,21325,,21375,,,,,21400,20850,21300,20850,21389.5</t>
  </si>
  <si>
    <t>2025-05-19 13:26:00,1298483327.57761,32855188969.4353,-39101.0193304685,-26689,5160.22571428571,8611.83,960.283276712098,5984.62,594.03</t>
  </si>
  <si>
    <t>2025-05-19 13:26:00,131612889.981731,5061478551.92864,-168.543154119338,872,331.268015624311,437.21,-329.191094978155,417.74,520.98</t>
  </si>
  <si>
    <t>2025-05-19 13:26:00,75413168.4635797,567544408.349919,-1505.1,-3485,-4593.458,-14883.06,-14.84665183028,-1323.82,5952.75</t>
  </si>
  <si>
    <t>2025-05-19 13:26:00,167217917.733863,754315.795721753,5.87119047619046,-46,119.378144444444,-1024.48,-0.148699997359338,-19.25,21389.5</t>
  </si>
  <si>
    <t>2025-05-19 13:27:00,600,,594,,580,,590.5,,,,,595,588,594,593,593.811</t>
  </si>
  <si>
    <t>2025-05-19 13:27:00,525,,522,,500,,519,521,,,,523,515,521,519,520.67</t>
  </si>
  <si>
    <t>2025-05-19 13:27:00,6000,,5960,,5700,,5940,,,,,5970,5900,5790,5990,5949.75</t>
  </si>
  <si>
    <t>2025-05-19 13:27:00,21325,,21400,,21325,,21375,,,,,21400,20850,21300,20850,21376.5</t>
  </si>
  <si>
    <t>2025-05-19 13:27:00,1139667628.77292,31833734560.7255,10497.1782397267,16477,1016.43168472907,-458.66,1050.97408453198,-259.69,593.811</t>
  </si>
  <si>
    <t>2025-05-19 13:27:00,113518091.866221,4437033286.00255,1244.75555014606,1892,1924.89770399221,2877.44,330.32867525678,1526.36,520.67</t>
  </si>
  <si>
    <t>2025-05-19 13:27:00,71199492.143199,579522736.285033,229.774999999998,-325,13323.72475,-366.49,-22.0050152245377,-153.71,5949.75</t>
  </si>
  <si>
    <t>2025-05-19 13:27:00,163195909.04585,673724.855644499,73.2223376623377,-25,1626.07088744589,52.47,-0.0755347011868084,-1.93,21376.5</t>
  </si>
  <si>
    <t>2025-05-19 13:28:00,600,,594,,580,,590.5,,,,,595,588,594,593,593.895</t>
  </si>
  <si>
    <t>2025-05-19 13:28:00,525,,522,,500,,519,521,,,,523,515,521,519,520.69</t>
  </si>
  <si>
    <t>2025-05-19 13:28:00,6000,,5960,,5700,,5940,5960,5950,5950,,5970,5900,5790,5990,5950.5</t>
  </si>
  <si>
    <t>2025-05-19 13:28:00,21325,,21400,,21325,,21375,,,,,21400,20850,21300,20850,21379.25</t>
  </si>
  <si>
    <t>2025-05-19 13:28:00,1204730610.38385,34381322116.5005,-1114.23595505589,-1267,-1231.27990714841,-625.36,-1276.40888490599,-68.98,593.895</t>
  </si>
  <si>
    <t>2025-05-19 13:28:00,68522509.7124041,4363150711.4835,359.961578303046,1154,-149.880774555039,137.27,119.709529520532,289.49,520.69</t>
  </si>
  <si>
    <t>2025-05-19 13:28:00,73778698.5071139,564027896.996397,-110.859999999996,1031,-5536.39279999997,484.08,-20.7203975361177,193.34,5950.5</t>
  </si>
  <si>
    <t>2025-05-19 13:28:00,166798950.1167,615671.321399544,-101.001785714286,-63,-2748.84530357143,-1211.96,-0.075533243525329,-20.99,21379.25</t>
  </si>
  <si>
    <t>2025-05-19 13:29:00,600,,594,,580,,590.5,594,,,,595,588,594,593,593.77</t>
  </si>
  <si>
    <t>2025-05-19 13:29:00,525,,522,,500,,519,,521,,,523,515,521,519,520.55</t>
  </si>
  <si>
    <t>2025-05-19 13:29:00,6000,,5960,,5700,,5940,,,,,5970,5900,5790,5990,5949.5</t>
  </si>
  <si>
    <t>2025-05-19 13:29:00,21325,,21400,,21325,,21375,,,,,21400,20850,21300,20850,21371.75</t>
  </si>
  <si>
    <t>2025-05-19 13:29:00,1138332305.22751,33367708437.8491,7401.95193798446,10279,1784.34291666667,2450.88,410.986188841631,1393.53,593.77</t>
  </si>
  <si>
    <t>2025-05-19 13:29:00,92571846.365887,4237544310.85539,365.730645161289,221,86.3164677419351,-480.6,-160.500633551045,-236.67,520.55</t>
  </si>
  <si>
    <t>2025-05-19 13:29:00,72752775.3206615,538079780.521015,535.360000000001,588,2361.32380000001,2122.87,-0.196308949286673,203.74,5949.5</t>
  </si>
  <si>
    <t>2025-05-19 13:29:00,164189286.767019,610533.979735526,25.7743690761676,-24,247.635284686536,-67.68,-0.0798874090378015,-3.3,21371.75</t>
  </si>
  <si>
    <t>2025-05-19 13:31:00,600,,594,,580,,590.5,,,,,595,588,594,593,593.8</t>
  </si>
  <si>
    <t>2025-05-19 13:31:00,525,,522,,500,,519,,,,,523,515,521,519,520.55</t>
  </si>
  <si>
    <t>2025-05-19 13:31:00,6000,,5960,,5700,,5940,,,5940,,5970,5900,5790,5970,5949.5</t>
  </si>
  <si>
    <t>2025-05-19 13:31:00,21325,,21400,,21325,,21375,,,,,21400,20850,21300,20850,21371.5</t>
  </si>
  <si>
    <t>2025-05-19 13:31:00,1149194764.87703,34310222354.7092,3030.26449275361,7336,-65.9721190476199,-438.25,-73.6922841483929,-141.86,593.8</t>
  </si>
  <si>
    <t>2025-05-19 13:31:00,75048087.300265,4039218315.67422,70.633416875522,-363,81.4270041771091,-103.17,41.9932808455333,-122.33,520.55</t>
  </si>
  <si>
    <t>2025-05-19 13:31:00,72735828.8260573,544830171.164343,-62.2366666666678,-860,-329.911433333329,-3067.02,-12.8204988405432,-179.6,5949.5</t>
  </si>
  <si>
    <t>2025-05-19 13:31:00,165123478.149018,619994.724738028,-0.0965623447590627,25,-3.05514157973164,124.45,0.00627534453292443,1.5,21371.5</t>
  </si>
  <si>
    <t>2025-05-19 13:32:00,600,,594,,580,,590.5,,,,,595,588,594,593,593.721</t>
  </si>
  <si>
    <t>2025-05-19 13:32:00,525,,522,,500,,519,,521,,,523,515,521,519,520.55</t>
  </si>
  <si>
    <t>2025-05-19 13:32:00,6000,,5960,,5700,,5940,,,5950,,5970,5900,5790,5990,5949</t>
  </si>
  <si>
    <t>2025-05-19 13:32:00,21325,,21400,,21325,,21375,,,,,21400,20850,21300,20850,21372</t>
  </si>
  <si>
    <t>2025-05-19 13:32:00,1055542909.72689,32907817810.5068,8961.13996711339,11347,-4046.7900952381,-4896.65,95.7172111312208,-3246.68,593.721</t>
  </si>
  <si>
    <t>2025-05-19 13:32:00,58875727.6279859,4278394777.60323,-1176.3512490242,-2339,-1297.99295823575,-1908.93,-73.8930328881164,-1111.85,520.55</t>
  </si>
  <si>
    <t>2025-05-19 13:32:00,72824331.7424182,522104710.014772,1282.62999999999,2061,3056.92959999991,7510.43,-0.656253733728908,511.31,5949</t>
  </si>
  <si>
    <t>2025-05-19 13:32:00,168148203.659434,615582.219879738,-14.1209213250518,-29,-242.154654140787,-332.6,-0.0711581478947805,-7.42,21372</t>
  </si>
  <si>
    <t>2025-05-19 13:33:00,600,,595,,580,,590.5,,594,,,595,588,594,593,594.02</t>
  </si>
  <si>
    <t>2025-05-19 13:33:00,525,,522,,500,,519,,521,,,523,515,521,519,520.81</t>
  </si>
  <si>
    <t>2025-05-19 13:33:00,6000,,5960,,5700,,5940,,5960,5950,,5970,5900,5790,5980,5952</t>
  </si>
  <si>
    <t>2025-05-19 13:33:00,21325,,21400,,21325,,21375,,,,,21500,20850,21150,20850,21382.75</t>
  </si>
  <si>
    <t>2025-05-19 13:33:00,1260638804.83282,33713145388.5119,-13729.548793565,-13913,-1764.725,-1216.5,-714.350971339751,-449.89,594.02</t>
  </si>
  <si>
    <t>2025-05-19 13:33:00,100830553.721357,4641616837.47471,-788.37851037851,-1655,-526.75094017094,-1423.87,-15.7038070241317,-899.57,520.81</t>
  </si>
  <si>
    <t>2025-05-19 13:33:00,75901998.255232,587192458.029971,-1.56666666666703,-319,-1009.50800000003,-4615.89,-21.1858993180761,-304.16,5952</t>
  </si>
  <si>
    <t>2025-05-19 13:33:00,167465951.404464,819512.470458222,-10.3183400718778,-31,-15.7875169212336,-212.14,-0.0547767870852734,-4.64,21382.75</t>
  </si>
  <si>
    <t>2025-05-19 13:34:00,600,,595,,580,,590.5,,594,,,595,588,594,593,594.05</t>
  </si>
  <si>
    <t>2025-05-19 13:34:00,525,,522,,500,,519,,521,,,523,515,523,519,520.91</t>
  </si>
  <si>
    <t>2025-05-19 13:34:00,6000,,5960,,5700,,5940,5960,,,,5970,5900,5790,5990,5952.25</t>
  </si>
  <si>
    <t>2025-05-19 13:34:00,21325,,21400,,21325,,21375,,,,,21400,20850,21150,20850,21386</t>
  </si>
  <si>
    <t>2025-05-19 13:34:00,1346125838.15861,35842885207.2668,-4487.07908163262,-13835,3602.48318681319,2153.22,-75.9096278887476,1686.03,594.05</t>
  </si>
  <si>
    <t>2025-05-19 13:34:00,123738403.139011,5131281191.76659,2712.50019607843,1588,1845.68670196079,97.8200000000002,-28.3773033790384,144.89,520.91</t>
  </si>
  <si>
    <t>2025-05-19 13:34:00,77288599.6529524,657139812.026469,1615.36666666667,1328,9245.4341666667,4840.23,0.999888225965651,392.92,5952.25</t>
  </si>
  <si>
    <t>2025-05-19 13:34:00,168868016.319293,1011481.02523411,34.0520562770563,33,483.204036796537,433.87,0.0858602742093593,8.97,21386</t>
  </si>
  <si>
    <t>2025-05-19 13:35:00,600,,595,,580,,590.5,,,,,595,588,594,593,594.1</t>
  </si>
  <si>
    <t>2025-05-19 13:35:00,525,,522,,500,,519,,,,,523,515,521,519,520.97</t>
  </si>
  <si>
    <t>2025-05-19 13:35:00,6000,,5960,,5700,,5940,,,,,5970,5900,5790,5990,5952.75</t>
  </si>
  <si>
    <t>2025-05-19 13:35:00,21325,,21400,,21325,,21375,,,,,21400,20850,21150,20850,21389.25</t>
  </si>
  <si>
    <t>2025-05-19 13:35:00,1314346966.98411,38104485133.8731,-8880.41985815577,-16146,368.900476190477,-765.15,-1436.16798689748,-982.31,594.1</t>
  </si>
  <si>
    <t>2025-05-19 13:35:00,116958210.779504,5185851384.90371,66.0480769230771,768,562.440000000001,981.16,26.7463878840201,573.52,520.97</t>
  </si>
  <si>
    <t>2025-05-19 13:35:00,78377021.1621826,686054360.729355,534.78,834,879.883800000004,874.46,-2.20343877964456,93.65,5952.75</t>
  </si>
  <si>
    <t>2025-05-19 13:35:00,166041810.510075,1087721.87158855,-0.321464646464661,12,127.838255050505,-206.9,-0.000602830057245029,-3.18,21389.25</t>
  </si>
  <si>
    <t>2025-05-19 13:36:00,600,,595,,580,,590.5,,,,,595,588,594,593,594.25</t>
  </si>
  <si>
    <t>2025-05-19 13:36:00,525,,522,,500,,519,,521,,,523,515,523,519,521.12</t>
  </si>
  <si>
    <t>2025-05-19 13:36:00,6000,,5960,,5700,,5940,5960,,,,5970,5900,5790,5980,5954.25</t>
  </si>
  <si>
    <t>2025-05-19 13:36:00,21325,,21400,,21325,,21375,,,,,21500,20850,21150,20850,21394.5</t>
  </si>
  <si>
    <t>2025-05-19 13:36:00,1442983325.69383,39479029951.7048,-16137.7506443295,-15756,10523.6641788767,8158.11,984.222813294325,5132.86,594.25</t>
  </si>
  <si>
    <t>2025-05-19 13:36:00,152964168.418708,5815829281.17927,2105.37103174603,1214,1927.56151587301,46.7999999999998,-330.000365741272,-193.07,521.12</t>
  </si>
  <si>
    <t>2025-05-19 13:36:00,74775613.9088126,749610179.206406,1390.10333333333,2638,7246.84299999999,6125.72,-8.80905096819565,637.93,5954.25</t>
  </si>
  <si>
    <t>2025-05-19 13:36:00,166320868.619365,1256590.84639745,39.2745498478419,-22,-56.5721538714586,-534.22,-0.00270281714131899,-10.15,21394.5</t>
  </si>
  <si>
    <t>2025-05-19 13:37:00,600,,595,,580,,590.5,,,,,595,588,594,593,594.48</t>
  </si>
  <si>
    <t>2025-05-19 13:37:00,525,,522,,500,,519,,521,,,523,515,523,519,521.37</t>
  </si>
  <si>
    <t>2025-05-19 13:37:00,6000,,5960,,5700,,5940,5960,,5950,,5970,5900,5790,5980,5956.75</t>
  </si>
  <si>
    <t>2025-05-19 13:37:00,21325,,21400,,21325,,21375,,21400,,,21400,20850,21150,20850,21405</t>
  </si>
  <si>
    <t>2025-05-19 13:37:00,1652675424.49495,41339763983.4249,-33811.3308387618,-17035,2908.97492063491,2777.09,1145.71287640894,2974.12,594.48</t>
  </si>
  <si>
    <t>2025-05-19 13:37:00,185468295.508293,6116320672.50603,-2192.36470588235,-1652,-1172.37596078432,-2902.08,12.4500487985121,-1596.67,521.37</t>
  </si>
  <si>
    <t>2025-05-19 13:37:00,82093640.5551239,726480502.578435,495.496666666663,246,1650.15576666665,-385.44,-27.3788589216048,116.04,5956.75</t>
  </si>
  <si>
    <t>2025-05-19 13:37:00,164942092.677204,1325307.92242506,-55.5551587301587,-71,-1504.43923809524,-1319.47,-0.0658851673644351,-23.07,21405</t>
  </si>
  <si>
    <t>2025-05-19 13:38:00,600,,595,,580,,590.5,,,,,595,588,594,593,594.3</t>
  </si>
  <si>
    <t>2025-05-19 13:38:00,525,,522,,500,,519,,,,,523,515,523,519,521.24</t>
  </si>
  <si>
    <t>2025-05-19 13:38:00,6000,,5960,,5700,,5940,5960,,,,5970,5900,5790,5990,5954.75</t>
  </si>
  <si>
    <t>2025-05-19 13:38:00,21325,,21400,,21325,,21375,,,,,21400,20850,21150,20850,21400</t>
  </si>
  <si>
    <t>2025-05-19 13:38:00,1510576666.82789,41050028857.252,-17867.9137336093,-15994,1.41709523808722,-2580.15,-766.87911241936,-3536.24,594.3</t>
  </si>
  <si>
    <t>2025-05-19 13:38:00,198061006.97379,6401651993.69921,-318.08734971745,526,-932.885503925361,-301.82,567.751341559905,-12.2999999999999,521.24</t>
  </si>
  <si>
    <t>2025-05-19 13:38:00,78167297.2774842,777856558.662128,542.033333333333,1376,3932.68333333333,3041,0.0526104235451006,421.28,5954.75</t>
  </si>
  <si>
    <t>2025-05-19 13:38:00,162625304.656105,1417095.25245131,4.27832309665643,1,228.683557895191,116.55,0.0298447511191413,1.74,21400</t>
  </si>
  <si>
    <t>2025-05-19 13:39:00,600,,595,,580,,590.5,,,,,595,588,594,593,594.4</t>
  </si>
  <si>
    <t>2025-05-19 13:39:00,525,,522,,500,,519,,,,,523,515,523,519,521.35</t>
  </si>
  <si>
    <t>2025-05-19 13:39:00,6000,,5960,,5700,,5940,,,,5950,5970,5900,5790,5970,5955.75</t>
  </si>
  <si>
    <t>2025-05-19 13:39:00,21325,,21400,,21325,,21375,,,,,21400,20850,21150,20850,21404</t>
  </si>
  <si>
    <t>2025-05-19 13:39:00,1545763843.26998,39240987932.1251,-11946.0641036496,-7514,-95.5423333333338,-2303.42,-127.363559139969,-1314.45,594.4</t>
  </si>
  <si>
    <t>2025-05-19 13:39:00,196019168.501707,6198215904.04988,-531.401546822742,-872,-211.993099916388,-1012.09,-108.521927794222,-560.51,521.35</t>
  </si>
  <si>
    <t>2025-05-19 13:39:00,80476862.1062057,721578356.527269,-1516.025,-1739,-7778.86674999996,-7948.5,8.03182557063245,-555.27,5955.75</t>
  </si>
  <si>
    <t>2025-05-19 13:39:00,165663851.701368,1404171.53382192,-8.17848555815769,-16,-237.2708490242,-448.48,-0.0216080729946941,-7.87,21404</t>
  </si>
  <si>
    <t>2025-05-19 13:40:00,600,,595,,580,,590.5,,,,,595,588,594,593,594.405</t>
  </si>
  <si>
    <t>2025-05-19 13:40:00,525,,522,,500,,519,,,,,523,515,523,519,521.26</t>
  </si>
  <si>
    <t>2025-05-19 13:40:00,6000,,5960,,5700,,5940,,5960,5950,,5970,5900,5790,5990,5956</t>
  </si>
  <si>
    <t>2025-05-19 13:40:00,21325,,21400,,21325,,21375,,,,,21400,20850,21150,20850,21401</t>
  </si>
  <si>
    <t>2025-05-19 13:40:00,1557593619.0389,40870510339.8871,-13786.8455981453,-10020,2006.50144588744,-311.36,402.597925670625,482.34,594.405</t>
  </si>
  <si>
    <t>2025-05-19 13:40:00,192198650.239058,6028728563.53623,-439.168067226891,-771,-390.417605042017,-1046.79,131.564092333651,-586.54,521.26</t>
  </si>
  <si>
    <t>2025-05-19 13:40:00,82378628.9084213,760320306.899615,-176.433333333331,-673,3206.91966666668,719.65,3.29181794342634,-18.7,5956</t>
  </si>
  <si>
    <t>2025-05-19 13:40:00,166896839.136495,1438162.51667975,2.40000000000003,-28,45.2160000000003,-302.24,-0.0753946735840553,-7.44,21401</t>
  </si>
  <si>
    <t>2025-05-19 13:41:00,600,,595,,580,,590.5,,,,,595,588,594,593,594.44</t>
  </si>
  <si>
    <t>2025-05-19 13:41:00,525,,522,,500,,519,,,,,523,515,523,519,521.28</t>
  </si>
  <si>
    <t>2025-05-19 13:41:00,6000,,5960,,5700,,5940,,,,,5970,5900,5790,5990,5956.25</t>
  </si>
  <si>
    <t>2025-05-19 13:41:00,21325,,21400,,21325,,21375,,,,,21400,20850,21150,20850,21402.25</t>
  </si>
  <si>
    <t>2025-05-19 13:41:00,1608047428.38711,42697199931.9191,-9862.08249999981,-7076,857.068142857145,-453.64,282.942196230389,-222.53,594.44</t>
  </si>
  <si>
    <t>2025-05-19 13:41:00,200359793.770538,6521950619.52474,455.016205533595,-95,136.382964426876,-244.77,-17.0663348492721,-157.91,521.28</t>
  </si>
  <si>
    <t>2025-05-19 13:41:00,82462966.2928416,767792375.115259,-140.103333333333,233,75.0582666666704,-268.81,-6.4093789987306,-64.1,5956.25</t>
  </si>
  <si>
    <t>2025-05-19 13:41:00,161748132.132598,1457933.08970678,-16.05,13,-205.8875,-92.22,0.0562165860865937,-1.16,21402.25</t>
  </si>
  <si>
    <t>2025-05-19 13:42:00,600,,595,,580,,590.5,,,,,595,588,594,593,594.405</t>
  </si>
  <si>
    <t>2025-05-19 13:42:00,525,,522,,500,,519,,,,,523,515,523,519,521.2</t>
  </si>
  <si>
    <t>2025-05-19 13:42:00,6000,,5960,,5700,,5940,,,,,5970,5900,5790,5990,5956</t>
  </si>
  <si>
    <t>2025-05-19 13:42:00,21325,,21400,,21325,,21375,,,,,21500,20850,21150,20850,21398.75</t>
  </si>
  <si>
    <t>2025-05-19 13:42:00,1606698280.64986,42410393731.0402,-4777.40241833742,-4316,2024.61312499999,1693.63,205.569153207024,1098.61,594.405</t>
  </si>
  <si>
    <t>2025-05-19 13:42:00,194983547.205447,6385873163.43754,-566.75,-852,167.01,20.18,20.6844074380918,-6.49999999999998,521.2</t>
  </si>
  <si>
    <t>2025-05-19 13:42:00,82334826.9255189,756597185.41636,197.799999999999,591,1535.43899999999,1968.04,-7.2230800184308,131.01,5956</t>
  </si>
  <si>
    <t>2025-05-19 13:42:00,161399718.309222,1357850.31582509,-4.08424908424909,7,-15.0410842490844,153.02,-0.00957849679871343,3.22,21398.75</t>
  </si>
  <si>
    <t>2025-05-19 13:43:00,600,,595,,580,,590.5,,594,,,595,588,594,593,594.13</t>
  </si>
  <si>
    <t>2025-05-19 13:43:00,525,,522,,500,,519,,,,,523,515,523,519,520.91</t>
  </si>
  <si>
    <t>2025-05-19 13:43:00,6000,,5960,,5700,,5940,,5960,,5950,5970,5900,5790,5990,5953.25</t>
  </si>
  <si>
    <t>2025-05-19 13:43:00,21325,,21400,,21325,,21375,,,,,21500,20850,21150,20850,21386</t>
  </si>
  <si>
    <t>2025-05-19 13:43:00,1320146046.1337,37651514602.1872,-1948.70950328948,-5300,719.039209359612,-1512.43,-330.531141855047,-3388.4,594.13</t>
  </si>
  <si>
    <t>2025-05-19 13:43:00,139639619.877479,4732549004.77624,-1415.84987273805,-1806,-1064.29977880827,-1855.87,57.2916453386824,-1165.58,520.91</t>
  </si>
  <si>
    <t>2025-05-19 13:43:00,78395632.1600794,653184818.618048,-712.856666666668,-2000,-1768.27893333334,-7857.82,-5.65655887769319,-796.47,5953.25</t>
  </si>
  <si>
    <t>2025-05-19 13:43:00,161375278.052751,1093211.27672968,0.664598997493734,-11,82.9805325814536,-68.66,-0.077095577742151,-2.21,21386</t>
  </si>
  <si>
    <t>2025-05-19 13:44:00,600,,595,,580,,590.5,,,,,595,588,594,593,594.24</t>
  </si>
  <si>
    <t>2025-05-19 13:44:00,525,,522,,500,,519,,,,,523,515,523,519,521.01</t>
  </si>
  <si>
    <t>2025-05-19 13:44:00,6000,,5960,,5700,,5940,5960,,5950,,5970,5900,5790,5990,5954.25</t>
  </si>
  <si>
    <t>2025-05-19 13:44:00,21325,,21400,,21325,,21375,,,,,21500,20850,21150,20850,21390.25</t>
  </si>
  <si>
    <t>2025-05-19 13:44:00,1413457114.5402,41684936717.7118,-3492.25923760996,-8108,1017.21528571428,1591.24,317.458606558113,1560.24,594.24</t>
  </si>
  <si>
    <t>2025-05-19 13:44:00,158123534.437161,6442051817.76517,6020.49664758526,3029,3706.85102206547,1531.3,-50.2408760010374,1012.27,521.01</t>
  </si>
  <si>
    <t>2025-05-19 13:44:00,80414416.7704059,741981073.525819,1319.55398550724,1690,7928.33929492751,7397.17,5.99704755489885,587.77,5954.25</t>
  </si>
  <si>
    <t>2025-05-19 13:44:00,163303714.954737,1227429.39067496,26.8411111111111,25,389.220136507937,386.74,0.0591537944639413,8.47,21390.25</t>
  </si>
  <si>
    <t>2025-05-19 13:46:00,600,,595,,580,,590.5,,,,,595,588,594,593,594.11</t>
  </si>
  <si>
    <t>2025-05-19 13:46:00,525,,522,,500,,519,,,,,523,515,523,519,520.95</t>
  </si>
  <si>
    <t>2025-05-19 13:46:00,6000,,5960,,5700,,5940,,,,5950,5970,5900,5790,5990,5953</t>
  </si>
  <si>
    <t>2025-05-19 13:46:00,21325,,21400,,21325,,21375,,,,,21500,20850,21150,20850,21387.75</t>
  </si>
  <si>
    <t>2025-05-19 13:46:00,1279677810.70666,39083357982.4836,1052.19768767824,4083,529.268223684212,-300.29,37.6878125193209,-383.38,594.11</t>
  </si>
  <si>
    <t>2025-05-19 13:46:00,182139843.625578,6229408206.59856,382.802564190896,438,415.896430974691,370.32,23.8638181769405,210.44,520.95</t>
  </si>
  <si>
    <t>2025-05-19 13:46:00,77910059.5151688,698040375.602162,1041.2,113,15452.4503,3363.41,13.1128164896118,162.78,5953</t>
  </si>
  <si>
    <t>2025-05-19 13:46:00,167484525.569582,1142474.9477821,19.188253968254,22,285.611679365079,227.09,0.0466648632151079,4.98,21387.75</t>
  </si>
  <si>
    <t>2025-05-19 13:47:00,600,,595,,580,,590.5,,,,,595,588,594,593,594.06</t>
  </si>
  <si>
    <t>2025-05-19 13:47:00,525,,522,,500,,519,,,,,523,515,523,519,520.94</t>
  </si>
  <si>
    <t>2025-05-19 13:47:00,6000,,5960,,5700,,5940,,5960,,,5970,5900,5790,5990,5952.25</t>
  </si>
  <si>
    <t>2025-05-19 13:47:00,21325,,21400,,21325,,21375,,,,,21500,20850,21150,20850,21387.5</t>
  </si>
  <si>
    <t>2025-05-19 13:47:00,1305820830.87481,40105265111.4274,3293.29392126857,6987,1727.30299999999,318.08,-775.417591217578,-216.39,594.06</t>
  </si>
  <si>
    <t>2025-05-19 13:47:00,183388671.496906,6561026846.25249,3486.2559465624,2342,2965.70262789183,1798.76,27.0208548680947,1118.09,520.94</t>
  </si>
  <si>
    <t>2025-05-19 13:47:00,77480461.4251269,732292093.726301,700.699999999999,-192,5505.34399999999,2189.23,-15.7866341265775,101.67,5952.25</t>
  </si>
  <si>
    <t>2025-05-19 13:47:00,166932228.020931,1146043.482141,16.3775132275132,8,527.852970899471,-228.73,0.0394791030022203,1.5,21387.5</t>
  </si>
  <si>
    <t>2025-05-19 13:48:00,600,,595,,580,,590.5,,,,594,595,588,594,593,593.93</t>
  </si>
  <si>
    <t>2025-05-19 13:48:00,525,,522,,500,,519,,,521,,523,515,523,519,520.775</t>
  </si>
  <si>
    <t>2025-05-19 13:48:00,6000,,5960,,5700,,5940,5960,,5950,,5970,5900,5790,5990,5951</t>
  </si>
  <si>
    <t>2025-05-19 13:48:00,21325,,21400,,21325,,21375,,,,,21500,20850,21150,20850,21382</t>
  </si>
  <si>
    <t>2025-05-19 13:48:00,1167022692.63324,39920082613.8766,9271.11867642395,11489,78.2170634920645,141.43,-381.062305877262,-1224.22,593.93</t>
  </si>
  <si>
    <t>2025-05-19 13:48:00,133537674.409871,5262729458.83095,1472.21365248227,1409,1209.48472517731,1924.67,-271.961389679646,1394.67,520.775</t>
  </si>
  <si>
    <t>2025-05-19 13:48:00,73144694.0325206,677496028.654012,873.691666666665,1449,5317.81174999999,6672.12,-13.4380944290766,534.11,5951</t>
  </si>
  <si>
    <t>2025-05-19 13:48:00,167221517.073876,1061023.01483236,24.65,30,412.71,376.4,0.103589693829273,8.55,21382</t>
  </si>
  <si>
    <t>2025-05-19 13:49:00,600,,595,,580,,590.5,,,,,595,588,594,593,593.93</t>
  </si>
  <si>
    <t>2025-05-19 13:49:00,525,,522,,500,,519,,,,,523,515,523,519,520.8</t>
  </si>
  <si>
    <t>2025-05-19 13:49:00,6000,,5960,,5700,,5940,,,5950,,5970,5900,5790,5990,5951.25</t>
  </si>
  <si>
    <t>2025-05-19 13:49:00,21325,,21400,,21325,,21375,,,,,21500,20850,21150,20850,21382.25</t>
  </si>
  <si>
    <t>2025-05-19 13:49:00,1168024375.78929,38233110497.7726,6162.13299232754,9388,-549.567781385281,-762.48,47.826360131302,-566.2,593.93</t>
  </si>
  <si>
    <t>2025-05-19 13:49:00,116567079.485396,5435734590.15056,-313.52380952381,-2192,28.5545238095228,-113.65,-184.491088751509,-285.02,520.8</t>
  </si>
  <si>
    <t>2025-05-19 13:49:00,77634457.463692,610303827.926809,-314.469999999999,-490,129.023400000005,1059.36,-10.6949596871006,45.82,5951.25</t>
  </si>
  <si>
    <t>2025-05-19 13:49:00,167169877.041867,1016155.23767907,2.88174603174603,7,38.5971904761905,134.07,0.0246314797563732,2.91,21382.25</t>
  </si>
  <si>
    <t>2025-05-19 13:50:00,600,,595,,580,,590.5,,,,,595,588,594,593,594.08</t>
  </si>
  <si>
    <t>2025-05-19 13:50:00,525,,522,,500,,519,,,,,523,515,523,519,520.935</t>
  </si>
  <si>
    <t>2025-05-19 13:50:00,6000,,5960,,5700,,5940,,,,,5970,5900,5790,5990,5952.75</t>
  </si>
  <si>
    <t>2025-05-19 13:50:00,21325,,21400,,21325,,21375,,,,,21500,20850,21150,20850,21391.25</t>
  </si>
  <si>
    <t>2025-05-19 13:50:00,1311645229.91746,44672765911.4289,-595.580325613262,-1993,-174.322619047618,-715.58,-98.1026412454143,-262.51,594.08</t>
  </si>
  <si>
    <t>2025-05-19 13:50:00,142884172.52703,7280745970.31251,1027.57035190616,535,944.331841348974,735.11,37.9940286122697,478.59,520.935</t>
  </si>
  <si>
    <t>2025-05-19 13:50:00,79861697.3630961,713001283.811193,507.89,555,325.118600000002,-147.44,-8.6157162503266,65.12,5952.75</t>
  </si>
  <si>
    <t>2025-05-19 13:50:00,168692368.70851,1339838.89206492,2.55384615384615,2,23.0461538461539,-18,0.00555819969014928,-0.12,21391.25</t>
  </si>
  <si>
    <t>2025-05-19 13:51:00,600,,595,,580,,590.5,594,,,,595,588,594,593,594.05</t>
  </si>
  <si>
    <t>2025-05-19 13:51:00,525,,522,,500,,519,,,,,523,515,523,519,521.03</t>
  </si>
  <si>
    <t>2025-05-19 13:51:00,6000,,5960,,5700,,5940,,5960,,,5970,5900,5790,5990,5952.5</t>
  </si>
  <si>
    <t>2025-05-19 13:51:00,21325,,21400,,21325,,21375,,,,,21500,20850,21150,20850,21392</t>
  </si>
  <si>
    <t>2025-05-19 13:51:00,1302335480.36163,42036091596.4566,3094.07993833964,10924,3701.07849999999,3934.31,159.346203600501,2041.14,594.05</t>
  </si>
  <si>
    <t>2025-05-19 13:51:00,157467662.304793,6132469691.06512,5455.29932621142,4551,1754.89669403714,2152.76,141.205497960754,1445.4,521.03</t>
  </si>
  <si>
    <t>2025-05-19 13:51:00,75481880.7924331,742924259.662351,174.399285714285,76,9439.60787857143,3975.2,-15.1429893346959,152.04,5952.5</t>
  </si>
  <si>
    <t>2025-05-19 13:51:00,170591397.993234,1296323.22843375,29.7258747135218,36,707.010630328495,568.8,0.0519900264939915,11.87,21392</t>
  </si>
  <si>
    <t>2025-05-19 13:52:00,600,,595,,580,,590.5,,,,,595,588,594,593,594.105</t>
  </si>
  <si>
    <t>2025-05-19 13:52:00,525,,522,,500,,519,,521,,,523,515,523,519,521.16</t>
  </si>
  <si>
    <t>2025-05-19 13:52:00,6000,,5960,,5700,,5940,,,,,5970,5900,5790,5990,5953</t>
  </si>
  <si>
    <t>2025-05-19 13:52:00,21325,,21400,,21325,,21375,,,,,21500,20850,21150,20850,21396.5</t>
  </si>
  <si>
    <t>2025-05-19 13:52:00,1264204380.73673,38444142150.1765,-791.318958183332,-3027,162.645714285713,21.31,248.588558795199,-28.0199999999999,594.105</t>
  </si>
  <si>
    <t>2025-05-19 13:52:00,165385609.694331,6162390800.1491,-146.366075058072,-1502,50.2127780197447,-1185.63,-152.911474038402,-805.19,521.16</t>
  </si>
  <si>
    <t>2025-05-19 13:52:00,79108562.8039468,709725561.350463,72.0899999999999,718,417.432399999999,1797.79,-17.7029360069107,172.5,5953</t>
  </si>
  <si>
    <t>2025-05-19 13:52:00,165537155.56945,1328052.21186529,-10.9844411764706,-15,-210.231960294118,-328.1,0.0504012606716655,-6.02,21396.5</t>
  </si>
  <si>
    <t>2025-05-19 13:53:00,600,,595,,580,,590.5,,,,,595,588,594,593,594.13</t>
  </si>
  <si>
    <t>2025-05-19 13:53:00,525,,522,,500,,519,,,,,523,515,523,519,521.19</t>
  </si>
  <si>
    <t>2025-05-19 13:53:00,6000,,5960,,5700,,5940,,,,,5970,5900,5790,5990,5953.25</t>
  </si>
  <si>
    <t>2025-05-19 13:53:00,21325,,21400,,21325,,21375,,,,,21500,20850,21150,20850,21398.25</t>
  </si>
  <si>
    <t>2025-05-19 13:53:00,1334200222.17346,41219899834.2108,-1538.62680831816,-3331,-905.640833333334,-1005.88,55.2021871458788,-1025.84,594.13</t>
  </si>
  <si>
    <t>2025-05-19 13:53:00,174274670.025725,6819351167.75898,-564.705688429218,-1304,-300.490574660633,-533.66,47.6684231981183,-392.51,521.19</t>
  </si>
  <si>
    <t>2025-05-19 13:53:00,80123706.1294078,726496597.311875,82.7550000000001,161,4910.38245000008,2743.23,-2.40687950743867,67.46,5953.25</t>
  </si>
  <si>
    <t>2025-05-19 13:53:00,164676947.174642,1326954.28295308,0.167836257309928,-2,-38.4615380116961,-99.66,0.0439391136611975,-2.13,21398.25</t>
  </si>
  <si>
    <t>2025-05-19 13:54:00,600,,595,,580,,590.5,,,,,595,588,594,593,594.205</t>
  </si>
  <si>
    <t>2025-05-19 13:54:00,525,,522,,500,,519,,521,,,523,515,523,519,521.22</t>
  </si>
  <si>
    <t>2025-05-19 13:54:00,6000,,5960,,5700,,5940,,,,,5970,5900,5790,5990,5953.75</t>
  </si>
  <si>
    <t>2025-05-19 13:54:00,21325,,21400,,21325,,21375,,,,,21500,20850,21300,20850,21401.25</t>
  </si>
  <si>
    <t>2025-05-19 13:54:00,1377498740.95672,44235224391.3638,-1625.11388832883,-5457,322.418015873019,-115.41,175.680300124133,-681.08,594.205</t>
  </si>
  <si>
    <t>2025-05-19 13:54:00,191457157.982174,7298634235.2958,-1773.94350790062,-2412,-958.978177440846,-2032.51,-110.358478414578,-1340.09,521.22</t>
  </si>
  <si>
    <t>2025-05-19 13:54:00,80585128.2124294,760167059.805778,-467.610000000002,709,2033.11079999999,-471.43,-27.3151990183591,-153.43,5953.75</t>
  </si>
  <si>
    <t>2025-05-19 13:54:00,164023283.08091,1432468.47120619,3.25818309141839,25,96.9368449579834,190.82,-0.0237054561042352,4.28,21401.25</t>
  </si>
  <si>
    <t>2025-05-19 13:55:00,600,,595,,580,,590.5,,,,,595,588,594,593,594.19</t>
  </si>
  <si>
    <t>2025-05-19 13:55:00,525,,522,,500,,519,,521,,,523,515,523,519,521.29</t>
  </si>
  <si>
    <t>2025-05-19 13:55:00,6000,,5960,,5700,,5940,,,,,5970,5900,5790,5990,5954</t>
  </si>
  <si>
    <t>2025-05-19 13:55:00,21325,,21400,,21325,,21375,,,,,21500,20850,21300,20850,21402.75</t>
  </si>
  <si>
    <t>2025-05-19 13:55:00,1405549676.20842,41652594505.5441,-1030.91134020617,-3081,2191.29771428571,1214.68,85.9775677553834,981,594.19</t>
  </si>
  <si>
    <t>2025-05-19 13:55:00,198402808.012698,6880266321.39738,1062.5,435,60.5888888888893,-675.1,-120.338520311107,-381.97,521.29</t>
  </si>
  <si>
    <t>2025-05-19 13:55:00,80269785.9794051,730463837.961049,-329.175000000001,221,-675.580250000004,174.85,-2.53173906638566,-14.55,5954</t>
  </si>
  <si>
    <t>2025-05-19 13:55:00,159998207.311112,1406494.98063072,-5.15861111111109,22,16.606993650794,262.05,0.00229210538745515,5.98,21402.75</t>
  </si>
  <si>
    <t>2025-05-19 13:56:00,600,,595,,580,,590.5,,,,594,595,588,594,593,594.34</t>
  </si>
  <si>
    <t>2025-05-19 13:56:00,525,,522,,500,,519,,521,,,523,515,523,519,521.4</t>
  </si>
  <si>
    <t>2025-05-19 13:56:00,6000,,5960,,5700,,5940,,5960,,5950,5970,5900,5790,5990,5955</t>
  </si>
  <si>
    <t>2025-05-19 13:56:00,21325,,21450,,21325,,21375,,,,,21500,20850,21150,20850,21408.5</t>
  </si>
  <si>
    <t>2025-05-19 13:56:00,1538733640.135,43783612580.5104,-13527.6631701625,-11046,2337.8605952381,2759.32,1334.13583197341,1577.54,594.34</t>
  </si>
  <si>
    <t>2025-05-19 13:56:00,203387671.252952,7285328519.12498,-342.23913043478,-1301,-102.420652173909,-1265.47,-100.79121900816,-857.79,521.4</t>
  </si>
  <si>
    <t>2025-05-19 13:56:00,82264732.7834249,785604273.705592,-103.505000000003,-449,-1122.45585000005,-5061.04,-8.80364914048474,-421.33,5955</t>
  </si>
  <si>
    <t>2025-05-19 13:56:00,164117967.436988,1584016.88701455,-18.1554275527325,4,12.5143694770693,285.62,0.0166863143093859,5.33,21408.5</t>
  </si>
  <si>
    <t>2025-05-19 13:57:00,600,,595,,580,,590.5,,,,,595,588,594,593,594.34</t>
  </si>
  <si>
    <t>2025-05-19 13:57:00,525,,522,,500,,519,,,,,523,515,523,519,521.37</t>
  </si>
  <si>
    <t>2025-05-19 13:57:00,6000,,5960,,5700,,5940,,,,5950,5970,5900,5790,5990,5955.25</t>
  </si>
  <si>
    <t>2025-05-19 13:57:00,21325,,21450,,21325,,21375,,,,,21500,20850,21150,20850,21406</t>
  </si>
  <si>
    <t>2025-05-19 13:57:00,1531642677.07145,45322652473.0728,-7391.22673796769,-6545,-954.5775,-1611.2,24.9146391963477,-1175.09,594.34</t>
  </si>
  <si>
    <t>2025-05-19 13:57:00,220128437.207555,7548828072.29072,-1750.34857142857,-1840,-1115.86052380952,-1412.59,-57.9278592813828,-933.12,521.37</t>
  </si>
  <si>
    <t>2025-05-19 13:57:00,80707714.6529756,763463261.04858,-785.946666666665,-1174,-1433.06806666662,-6505.41,14.9885903114694,-336.54,5955.25</t>
  </si>
  <si>
    <t>2025-05-19 13:57:00,164675620.328644,1522751.01970902,-14.8155243992068,-15,44.6151487703777,79.22,0.0323778128590106,-1.96,21406</t>
  </si>
  <si>
    <t>2025-05-19 13:58:00,600,,595,,580,,590.5,,594,,,595,588,594,593,594.29</t>
  </si>
  <si>
    <t>2025-05-19 13:58:00,525,,522,,500,,519,,,,,523,515,523,519,521.29</t>
  </si>
  <si>
    <t>2025-05-19 13:58:00,6000,,5960,,5700,,5940,,,,,5970,5900,5790,5990,5954.75</t>
  </si>
  <si>
    <t>2025-05-19 13:58:00,21325,,21450,,21325,,21375,,,,,21500,20850,21150,20850,21403</t>
  </si>
  <si>
    <t>2025-05-19 13:58:00,1461375229.89993,42511201979.8216,-5059.07218193772,-8238,-1384.8877635468,-2870.47,-584.287156053356,-2177.41,594.29</t>
  </si>
  <si>
    <t>2025-05-19 13:58:00,190425969.503225,7102571726.28975,-2710.12431561997,-2517,-2089.8359983897,-1893.33,119.230029931311,-1275.17,521.29</t>
  </si>
  <si>
    <t>2025-05-19 13:58:00,79717790.6732688,697119976.742705,-352.150000000001,231,-4057.16700000002,-3128.74,-5.37722414284809,-129.01,5954.75</t>
  </si>
  <si>
    <t>2025-05-19 13:58:00,165104400.154071,1405982.20955905,3.21546599055779,2,305.269491694352,281.98,-0.00843281279680936,1.45,21403</t>
  </si>
  <si>
    <t>2025-05-19 13:59:00,600,,595,,580,,590.5,,,,,595,588,594,593,594.4</t>
  </si>
  <si>
    <t>2025-05-19 13:59:00,525,,522,,500,,519,,,,,523,515,523,519,521.41</t>
  </si>
  <si>
    <t>2025-05-19 13:59:00,6000,,5960,,5700,,5940,,,5950,,5970,5900,5790,5990,5956</t>
  </si>
  <si>
    <t>2025-05-19 13:59:00,21325,,21450,,21325,,21375,,,,,21500,20850,21150,20850,21408.25</t>
  </si>
  <si>
    <t>2025-05-19 13:59:00,1568525003.68304,45515027127.1702,-4510.33397068186,-5244,1693.81171428571,2275.58,206.237428305691,1887.38,594.4</t>
  </si>
  <si>
    <t>2025-05-19 13:59:00,198921187.363243,7021623051.64828,-483.969577790631,-845,-345.754135338347,-907.38,-95.6920680474338,-546.84,521.41</t>
  </si>
  <si>
    <t>2025-05-19 13:59:00,81105357.4231844,735368422.440469,-79.6033333333325,428,-445.127833333323,-663.5,-8.43597076467228,87.13,5956</t>
  </si>
  <si>
    <t>2025-05-19 13:59:00,162683468.727998,1393697.56068705,-77.4989177489177,-61,-595.217245670995,-464,0.217080021994636,-12.2,21408.25</t>
  </si>
  <si>
    <t>2025-05-19 14:00:00,600,,595,,580,,590.5,,,,,595,588,594,593,594.54</t>
  </si>
  <si>
    <t>2025-05-19 14:00:00,525,,522,,500,,519,,,,,523,515,523,519,521.51</t>
  </si>
  <si>
    <t>2025-05-19 14:00:00,6000,,5960,,5700,,5940,,,,,5970,5900,5790,5970,5957.25</t>
  </si>
  <si>
    <t>2025-05-19 14:00:00,21325,,21450,,21325,,21375,,,,,21500,20850,21150,20850,21411.25</t>
  </si>
  <si>
    <t>2025-05-19 14:00:00,1623096690.7124,46204188276.3697,-26121.4588235289,-14383,3235.62707142857,2405.05,398.981221213593,2976.37,594.54</t>
  </si>
  <si>
    <t>2025-05-19 14:00:00,220925902.556264,7568722294.72477,-2386.84080298786,-3482,-831.606148459385,-2444.43,-51.9205622588278,-1548.64,521.51</t>
  </si>
  <si>
    <t>2025-05-19 14:00:00,82949121.6735757,796880602.316215,-1073.16333333333,-1532,-4522.75136666665,-7802.68,-30.3540493828613,-687.22,5957.25</t>
  </si>
  <si>
    <t>2025-05-19 14:00:00,163550069.159788,1539092.23660905,-11.8808080808081,-12,-81.4099797979798,-103.89,0.00781209711269552,-2.7,21411.25</t>
  </si>
  <si>
    <t>2025-05-19 14:01:00,600,,595,,580,,590.5,,,,594,595,588,594,593,594.48</t>
  </si>
  <si>
    <t>2025-05-19 14:01:00,525,,522,,500,,519,,,521,,523,515,523,519,521.49</t>
  </si>
  <si>
    <t>2025-05-19 14:01:00,6000,,5960,,5700,,5940,5960,,,5950,5970,5900,5790,5980,5956.75</t>
  </si>
  <si>
    <t>2025-05-19 14:01:00,21325,,21450,,21325,,21375,,,,,21500,20850,21300,20850,21410.5</t>
  </si>
  <si>
    <t>2025-05-19 14:01:00,1639398712.81041,45411297006.3668,-22978.8741281423,-18427,7569.36777777778,7396.68,2259.13830227288,3987.4,594.48</t>
  </si>
  <si>
    <t>2025-05-19 14:01:00,217815256.565056,7421703785.70363,-1237.83520074695,2118,126.348440709635,801.14,-298.466725593643,969.9,521.49</t>
  </si>
  <si>
    <t>2025-05-19 14:01:00,84645910.50074,874283445.002411,1295.0476744186,1418,7068.26431395347,9116.63,56.0681028373885,704.78,5956.75</t>
  </si>
  <si>
    <t>2025-05-19 14:01:00,164835800.783793,1563929.7173899,-122.516517050201,-30,-1612.5707721083,-761.6,0.0223167057487458,-15.69,21410.5</t>
  </si>
  <si>
    <t>2025-05-19 14:02:00,600,,595,,580,,590.5,,,,594,595,588,594,593,594.365</t>
  </si>
  <si>
    <t>2025-05-19 14:02:00,525,,522,,500,,519,,,521,,523,515,523,519,521.375</t>
  </si>
  <si>
    <t>2025-05-19 14:02:00,6000,,5960,,5700,,5940,,5960,,5950,5970,5900,5790,5990,5955.75</t>
  </si>
  <si>
    <t>2025-05-19 14:02:00,21325,,21450,,21325,,21375,,,,,21500,20850,21150,20850,21406.25</t>
  </si>
  <si>
    <t>2025-05-19 14:02:00,1512551823.94506,43672487933.4285,-13965.3343108501,-13439,1367.76855158729,839.41,238.514277298613,-713.85,594.365</t>
  </si>
  <si>
    <t>2025-05-19 14:02:00,246694951.23029,7098545241.36534,-1379.60972590628,448,-630.427118843291,-257.66,76.4385047678595,31.7999999999999,521.375</t>
  </si>
  <si>
    <t>2025-05-19 14:02:00,82655029.1424675,782960363.684111,-1835.2,-1310,-5157.7755,-5441.11,-2.76041831125892,-664.67,5955.75</t>
  </si>
  <si>
    <t>2025-05-19 14:02:00,164433890.420016,1428976.76526298,-20.4546682566632,-19,105.520085495998,-332.55,0.0883643474973008,-0.86,21406.25</t>
  </si>
  <si>
    <t>2025-05-19 14:03:00,600,,595,,580,,590.5,,,,,595,588,594,593,594.205</t>
  </si>
  <si>
    <t>2025-05-19 14:03:00,525,,522,,500,,519,,,,,523,515,523,519,521.14</t>
  </si>
  <si>
    <t>2025-05-19 14:03:00,6000,,5960,,5700,,5940,,5960,5950,,5970,5900,5790,5970,5953.75</t>
  </si>
  <si>
    <t>2025-05-19 14:03:00,21325,,21400,,21325,,21375,,,,,21500,20850,21150,20850,21397</t>
  </si>
  <si>
    <t>2025-05-19 14:03:00,1449038263.78662,45556819244.2306,887.143724985718,1796,-842.849221611726,-2338.74,227.242207548633,-1829.27,594.205</t>
  </si>
  <si>
    <t>2025-05-19 14:03:00,148592817.354579,6368377978.91348,-1357.19047619048,-1821,-1791.42095238095,-1577.86,212.665059141696,-932.55,521.14</t>
  </si>
  <si>
    <t>2025-05-19 14:03:00,80924425.3052856,713645131.487961,-3304.07499999999,515,-28080.2284499999,-3525.95,-46.3882941912253,-139,5953.75</t>
  </si>
  <si>
    <t>2025-05-19 14:03:00,166582746.302926,1327475.14903009,-19.9613704761592,-20,55.738757192729,16.15,0.0301878024017111,-0.88,21397</t>
  </si>
  <si>
    <t>2025-05-19 14:04:00,600,,595,,580,,590.5,,,,,595,588,594,593,594.235</t>
  </si>
  <si>
    <t>2025-05-19 14:04:00,525,,522,,500,,519,,,,,523,515,523,519,521.22</t>
  </si>
  <si>
    <t>2025-05-19 14:04:00,6000,,5960,,5700,,5940,,5960,,5950,5970,5900,5790,5970,5954</t>
  </si>
  <si>
    <t>2025-05-19 14:04:00,21325,,21400,,21325,,21375,,,,,21500,20850,21150,20850,21399.75</t>
  </si>
  <si>
    <t>2025-05-19 14:04:00,1439989077.25277,45183098389.4683,-2553.71416199442,-9107,-38.655972222222,-821.35,46.6384518166385,-830.62,594.235</t>
  </si>
  <si>
    <t>2025-05-19 14:04:00,219735659.452841,7261205698.51964,224.015037593985,-190,420.695751879699,282.92,89.6637191911575,73.8700000000001,521.22</t>
  </si>
  <si>
    <t>2025-05-19 14:04:00,75582620.874646,774879345.508332,-996.657142857142,-1492,-2148.56790476191,-4330.81,6.32481323799438,-567.24,5954</t>
  </si>
  <si>
    <t>2025-05-19 14:04:00,164693877.080707,1343677.15929636,28.1026373626374,39,332.420106959707,388.76,0.0118994507901416,10.1,21399.75</t>
  </si>
  <si>
    <t>2025-05-19 14:05:00,600,,595,,580,,590.5,,,,,595,588,594,593,594.16</t>
  </si>
  <si>
    <t>2025-05-19 14:05:00,525,,522,,500,,519,,,,,523,515,523,519,521.145</t>
  </si>
  <si>
    <t>2025-05-19 14:05:00,6000,,5960,,5700,,5940,,,5950,,5970,5900,5790,5980,5953.5</t>
  </si>
  <si>
    <t>2025-05-19 14:05:00,21325,,21400,,21325,,21375,,,,,21500,20850,21150,20850,21396.25</t>
  </si>
  <si>
    <t>2025-05-19 14:05:00,1370976036.92325,43043245235.1772,-243.260080271641,0,91.0442857142848,-140.56,440.089984465,-123.1,594.16</t>
  </si>
  <si>
    <t>2025-05-19 14:05:00,183044858.851726,6923733202.03187,-711.511274509804,-817,-566.309573529412,-1016.28,36.8023575725625,-609.42,521.145</t>
  </si>
  <si>
    <t>2025-05-19 14:05:00,77145757.5956014,717957118.884903,539.439285714286,1079,2441.74789285715,3769.03,-8.23249320927468,341.15,5953.5</t>
  </si>
  <si>
    <t>2025-05-19 14:05:00,161033968.887218,1341915.7412854,-0.337142857142812,26,-105.544985714285,350.75,-0.0912467496449926,8.01,21396.25</t>
  </si>
  <si>
    <t>2025-05-19 14:06:00,600,,595,,580,,590.5,,,,,595,588,594,593,594.39</t>
  </si>
  <si>
    <t>2025-05-19 14:06:00,525,,522,,500,,519,,,521,,523,515,523,519,521.42</t>
  </si>
  <si>
    <t>2025-05-19 14:06:00,6000,,5960,,5700,,5940,,,5950,,5970,5900,5790,5980,5955.5</t>
  </si>
  <si>
    <t>2025-05-19 14:06:00,21325,,21450,,21325,,21375,,,,,21500,20850,21150,20850,21407.5</t>
  </si>
  <si>
    <t>2025-05-19 14:06:00,1551710971.42725,45164266863.1413,-9093.87574750814,-7980,890.451915584416,43.9499999999999,-480.391444126698,274.68,594.39</t>
  </si>
  <si>
    <t>2025-05-19 14:06:00,215510019.015291,7167039898.24199,2008.85397557576,2943,1238.17257273069,1686.32,-135.028075074201,1254.26,521.42</t>
  </si>
  <si>
    <t>2025-05-19 14:06:00,78716692.1335691,784454861.650488,1373.75,2202,3814.743,5534.35,-14.1997850823548,652.37,5955.5</t>
  </si>
  <si>
    <t>2025-05-19 14:06:00,165749664.680309,1561101.23800641,-2.07247474747475,5,40.6934318181818,116.68,-0.0373437538356597,3.19,21407.5</t>
  </si>
  <si>
    <t>2025-05-19 14:07:00,600,,595,,580,,590.5,,,,,595,588,594,593,594.26</t>
  </si>
  <si>
    <t>2025-05-19 14:07:00,525,,522,,500,,519,,,,,523,515,523,519,521.29</t>
  </si>
  <si>
    <t>2025-05-19 14:07:00,6000,,5960,,5700,,5940,,5960,,5950,5970,5900,5790,5980,5954.5</t>
  </si>
  <si>
    <t>2025-05-19 14:07:00,21325,,21450,,21325,,21375,,,,,21500,20850,21150,20850,21402</t>
  </si>
  <si>
    <t>2025-05-19 14:07:00,1463290545.89067,43786402925.5247,-1768.52428269396,-2635,-1193.11666666666,-196.25,529.56877470055,33.0899999999998,594.26</t>
  </si>
  <si>
    <t>2025-05-19 14:07:00,203518523.553305,6906807030.09825,-1633.59935897436,-2056,-2015.30448717948,-2232.19,61.5783118785024,-1208.96,521.29</t>
  </si>
  <si>
    <t>2025-05-19 14:07:00,82218371.1218157,742521368.799785,-814.824999999999,-1061,-2173.93675,-3138.63,-5.5085754140949,-341.54,5954.5</t>
  </si>
  <si>
    <t>2025-05-19 14:07:00,161642305.6143,1457113.35677093,-3.56309523809523,2,-36.1539047619047,-49.89,-0.00902281329763396,-1.28,21402</t>
  </si>
  <si>
    <t>2025-05-19 14:08:00,600,,595,,580,,590.5,,,,,595,588,594,593,594.075</t>
  </si>
  <si>
    <t>2025-05-19 14:08:00,525,,522,,500,,519,,,,521,523,515,523,519,521.08</t>
  </si>
  <si>
    <t>2025-05-19 14:08:00,6000,,5960,,5700,,5940,5960,,,5950,5970,5900,5790,5980,5952.5</t>
  </si>
  <si>
    <t>2025-05-19 14:08:00,21325,,21400,,21325,,21375,,,,,21500,20850,21150,20850,21393.25</t>
  </si>
  <si>
    <t>2025-05-19 14:08:00,1269267935.32029,40601147647.4432,2781.30864735762,2855,1.49419696969703,0.310000000000054,-399.726359808758,-170.19,594.075</t>
  </si>
  <si>
    <t>2025-05-19 14:08:00,177307705.424291,6526528588.74241,-457.269230769233,-192,-344.343461538461,-65.71,218.878606510745,-126.04,521.08</t>
  </si>
  <si>
    <t>2025-05-19 14:08:00,79468457.1518506,687273028.147106,782.394999999999,559,2661.06725,649.32,31.353613566464,11.92,5952.5</t>
  </si>
  <si>
    <t>2025-05-19 14:08:00,166482183.641958,1199451.87201349,34.9432098765432,17,904.103259259259,643.88,0.0251203596343305,7.09,21393.25</t>
  </si>
  <si>
    <t>2025-05-19 14:09:00,600,,595,,580,,590.5,,,,594,595,588,594,593,594.1</t>
  </si>
  <si>
    <t>2025-05-19 14:09:00,525,,522,,500,,519,,,521,,523,515,523,519,521.06</t>
  </si>
  <si>
    <t>2025-05-19 14:09:00,6000,,5960,,5700,,5940,,5960,,,5970,5900,5790,5980,5952.75</t>
  </si>
  <si>
    <t>2025-05-19 14:09:00,21325,,21400,,21325,,21375,,,,,21500,20850,21150,20850,21393.5</t>
  </si>
  <si>
    <t>2025-05-19 14:09:00,1312073807.67943,43547799253.704,4471.71467146733,9595,-2635.534,-2379.05,-380.836495863015,-2195.45,594.1</t>
  </si>
  <si>
    <t>2025-05-19 14:09:00,166017396.014043,6741685568.26302,-142.921794871795,1185,-539.806871794872,261.7,56.1712801791031,589.08,521.06</t>
  </si>
  <si>
    <t>2025-05-19 14:09:00,78151612.4030051,653240633.776147,-165.233333333332,-202,-2459.00466666668,-3278.78,-14.3240840712655,-14.52,5952.75</t>
  </si>
  <si>
    <t>2025-05-19 14:09:00,164706905.073328,1267895.9589199,-32.6208683473389,-34,-441.021664332399,-333.52,0.100101225360089,-7.6,21393.5</t>
  </si>
  <si>
    <t>2025-05-19 14:10:00,600,,595,,580,,590.5,,,,,595,588,594,593,593.95</t>
  </si>
  <si>
    <t>2025-05-19 14:10:00,525,,522,,500,,519,,,,,523,515,523,519,520.86</t>
  </si>
  <si>
    <t>2025-05-19 14:10:00,6000,,5960,,5700,,5940,,5960,,5950,5970,5900,5790,5980,5951.25</t>
  </si>
  <si>
    <t>2025-05-19 14:10:00,21325,,21400,,21325,,21375,,,,,21500,20850,21300,20850,21385</t>
  </si>
  <si>
    <t>2025-05-19 14:10:00,1203152125.49516,40941703085.7903,10648.5721051385,11067,-1354.98976911977,-2176.53,-242.384797118036,-2719.59,593.95</t>
  </si>
  <si>
    <t>2025-05-19 14:10:00,148262741.17086,5979700791.58352,-82.6815411783422,-872,443.246397023695,313.28,-57.6276541111098,-8.73000000000001,520.86</t>
  </si>
  <si>
    <t>2025-05-19 14:10:00,77034959.593462,627071619.166315,-665.130000000002,-887,11026.9099999998,2232.94,9.28798121155327,-308.31,5951.25</t>
  </si>
  <si>
    <t>2025-05-19 14:10:00,162301382.382073,1102668.51398961,60.1938814016173,48,429.838804177898,670.57,-0.0666490921683784,13.49,21385</t>
  </si>
  <si>
    <t>2025-05-19 14:11:00,600,,595,,580,,590.5,,594,,,595,588,594,593,594.1</t>
  </si>
  <si>
    <t>2025-05-19 14:11:00,525,,522,,500,,519,,,,,523,515,523,519,521</t>
  </si>
  <si>
    <t>2025-05-19 14:11:00,6000,,5960,,5700,,5940,5960,,,5950,5970,5900,5790,5980,5952.75</t>
  </si>
  <si>
    <t>2025-05-19 14:11:00,21325,,21450,,21325,,21375,,,,,21500,20850,21300,20850,21391</t>
  </si>
  <si>
    <t>2025-05-19 14:11:00,1266636236.09843,42830895169.1043,-2564.79708683461,-1835,-2382.16687567987,-3267.17,-168.159014762901,-2760.98,594.1</t>
  </si>
  <si>
    <t>2025-05-19 14:11:00,157269942.741487,6288640948.33026,2028.40975935829,1832,321.277598039216,-224.13,20.8794876644556,32.61,521</t>
  </si>
  <si>
    <t>2025-05-19 14:11:00,78036667.3333694,648297255.660982,-1796.94999999999,-1115,-6218.79479999993,-4110.68,27.3616790848408,-417.14,5952.75</t>
  </si>
  <si>
    <t>2025-05-19 14:11:00,166129034.503626,1068590.16631215,-5.5968253968254,-8,-68.4305714285714,-78,0.0226887496192458,-1.71,21391</t>
  </si>
  <si>
    <t>2025-05-19 14:12:00,600,,595,,580,,590.5,,,,,595,588,594,593,593.96</t>
  </si>
  <si>
    <t>2025-05-19 14:12:00,525,,522,,500,,519,,,,,523,515,523,519,520.895</t>
  </si>
  <si>
    <t>2025-05-19 14:12:00,6000,,5960,,5700,,5940,,,5950,,5970,5900,5790,5980,5951.5</t>
  </si>
  <si>
    <t>2025-05-19 14:12:00,21325,,21400,,21325,,21375,,,,,21500,20850,21300,20850,21386.25</t>
  </si>
  <si>
    <t>2025-05-19 14:12:00,1198281520.4462,41868843479.4653,1017.41847618014,-1712,846.747619047619,2134.74,-29.5911604385608,1876.46,593.96</t>
  </si>
  <si>
    <t>2025-05-19 14:12:00,149615081.40384,6051636702.96598,-195.5,207,-63.9516666666662,23.38,-285.705903406725,-18.84,520.895</t>
  </si>
  <si>
    <t>2025-05-19 14:12:00,75815060.4785436,676546432.357971,-50.500000000001,356,2793.99599999999,3398.17,-9.19398164114207,292.34,5951.5</t>
  </si>
  <si>
    <t>2025-05-19 14:12:00,162536792.005502,1077464.26252598,4.86349206349206,4,78.2442857142858,86.2,0.00641079288364857,1.97,21386.25</t>
  </si>
  <si>
    <t>2025-05-19 14:13:00,600,,595,,580,,590.5,594,,,,595,588,594,593,593.89</t>
  </si>
  <si>
    <t>2025-05-19 14:13:00,525,,522,,500,,519,,,521,,523,515,523,519,520.83</t>
  </si>
  <si>
    <t>2025-05-19 14:13:00,6000,,5960,,5700,,5940,,5960,5950,,5970,5900,5790,5980,5950.25</t>
  </si>
  <si>
    <t>2025-05-19 14:13:00,21325,,21400,,21325,,21375,,,,,21500,20850,21300,20850,21384.75</t>
  </si>
  <si>
    <t>2025-05-19 14:13:00,1191149090.45754,41694133114.8282,11110.2411616161,9455,1173.40158730159,1596.46,-53.2534262354317,1149.09,593.89</t>
  </si>
  <si>
    <t>2025-05-19 14:13:00,126900074.628574,6173687839.85679,2552.28005521051,1868,2791.81114423743,1734.64,-104.701880424417,1117.62,520.83</t>
  </si>
  <si>
    <t>2025-05-19 14:13:00,76627741.0168658,606253616.779986,545.493333333333,396,1588.5314,3096.73,-7.44943598803312,288.64,5950.25</t>
  </si>
  <si>
    <t>2025-05-19 14:13:00,168730802.956895,1042131.29432412,-8.20604166666669,27,12.4270979166663,927.17,-0.0699389198840921,13.48,21384.75</t>
  </si>
  <si>
    <t>2025-05-19 14:14:00,600,,595,,580,,590.5,,,,,595,588,594,593,593.85</t>
  </si>
  <si>
    <t>2025-05-19 14:14:00,525,,522,,500,,519,,,,,523,515,523,519,520.82</t>
  </si>
  <si>
    <t>2025-05-19 14:14:00,6000,,5960,,5700,,5940,5960,,5950,,5970,5900,5790,5980,5950.25</t>
  </si>
  <si>
    <t>2025-05-19 14:14:00,21325,,21400,,21325,,21375,,,,,21500,20850,21300,20850,21382.75</t>
  </si>
  <si>
    <t>2025-05-19 14:14:00,1077147682.96597,40102080878.2752,9016.12691763706,6086,-1539.68433432065,324.09,1346.92319879396,13.7499999999999,593.85</t>
  </si>
  <si>
    <t>2025-05-19 14:14:00,136540660.642261,6023444559.64595,8967.57058823529,8907,2863.07063865546,1933.23,435.631226370517,1729.25,520.82</t>
  </si>
  <si>
    <t>2025-05-19 14:14:00,75684682.9163416,566624495.502302,1432.1,2359,9176.52726666658,9994.71,-4.82916590713857,965.53,5950.25</t>
  </si>
  <si>
    <t>2025-05-19 14:14:00,163471978.521691,1035551.92964214,11.023976023976,10,157.400909090909,87.1,0.0390145147355517,2.61,21382.75</t>
  </si>
  <si>
    <t>2025-05-19 14:15:00,600,,595,,580,,590.5,,,,594,595,588,594,593,593.76</t>
  </si>
  <si>
    <t>2025-05-19 14:15:00,525,,522,,500,,519,,,,,523,515,523,519,520.72</t>
  </si>
  <si>
    <t>2025-05-19 14:15:00,6000,,5960,,5700,,5940,,5950,5940,5950,5970,5900,5790,5980,5949.5</t>
  </si>
  <si>
    <t>2025-05-19 14:15:00,21325,,21450,,21325,,21375,,,,,21500,20850,21300,20850,21378.25</t>
  </si>
  <si>
    <t>2025-05-19 14:15:00,937217020.686403,36403185161.559,7499.73412944593,-4605,-6950.2690759898,-6020.07,-901.836047688346,-4302.65,593.76</t>
  </si>
  <si>
    <t>2025-05-19 14:15:00,54901206.7873174,5332267025.48946,-3731.41915545204,-5024,-4273.90850280367,-3239.93,-75.0722916708268,-2298.05,520.72</t>
  </si>
  <si>
    <t>2025-05-19 14:15:00,72655953.027069,492230265.34489,-1334.37927536232,-2384,-18266.1728275362,-12326.19,-4.2025373543022,-1026.9,5949.5</t>
  </si>
  <si>
    <t>2025-05-19 14:15:00,169237362.355277,920866.196432109,-19.0766831460343,-61,-235.443997811936,-407.73,-0.12493586565278,-10.85,21378.25</t>
  </si>
  <si>
    <t>2025-05-19 14:16:00,600,,595,,580,,590.5,,594,,,595,588,594,593,593.795</t>
  </si>
  <si>
    <t>2025-05-19 14:16:00,525,,522,,500,,519,,,,,523,515,523,519,520.76</t>
  </si>
  <si>
    <t>2025-05-19 14:16:00,6000,,5960,,5700,,5940,,,,5950,5970,5900,5790,5980,5949.5</t>
  </si>
  <si>
    <t>2025-05-19 14:16:00,21325,,21400,,21325,,21375,,,,,21500,20850,21300,20850,21380.75</t>
  </si>
  <si>
    <t>2025-05-19 14:16:00,1045170553.92309,39875743135.9101,7588.06629079546,11148,-412.435154553053,-1586.74,372.966162234809,-1541.92,593.795</t>
  </si>
  <si>
    <t>2025-05-19 14:16:00,125227527.058217,5915134990.6497,449.083333333333,253,1117.47057692308,1017.49,92.6611013105603,484.47,520.76</t>
  </si>
  <si>
    <t>2025-05-19 14:16:00,73728608.5264321,506984056.142976,-3.72357723577181,-722,6160.42660975617,-718.52,14.0362516738694,-358.19,5949.5</t>
  </si>
  <si>
    <t>2025-05-19 14:16:00,163110017.361041,1019892.90297224,28.6832900432901,26,547.397856277056,448.01,-0.0108121150241366,11.33,21380.75</t>
  </si>
  <si>
    <t>2025-05-19 14:17:00,600,,595,,580,,590.5,594,,,,595,588,594,593,593.7</t>
  </si>
  <si>
    <t>2025-05-19 14:17:00,525,,522,,500,,519,,,521,,523,515,523,519,520.73</t>
  </si>
  <si>
    <t>2025-05-19 14:17:00,6000,,5960,,5700,,5940,,,5950,,5970,5900,5790,5980,5949</t>
  </si>
  <si>
    <t>2025-05-19 14:17:00,21325,,21400,,21325,,21375,,,,,21500,20850,21300,20850,21379</t>
  </si>
  <si>
    <t>2025-05-19 14:17:00,880000573.552578,35638461960.193,8557.25490196095,8225,1366.10354090354,2154.81,-48.3556984469518,1673.41,593.7</t>
  </si>
  <si>
    <t>2025-05-19 14:17:00,105232311.394166,5653820323.93653,159.656718001493,196,76.2565150938351,156.66,-367.239421619272,281.95,520.73</t>
  </si>
  <si>
    <t>2025-05-19 14:17:00,73508279.7424782,486056669.970317,432.889999999996,637,2889.42999999999,3613.05,-5.01987048197657,367.01,5949</t>
  </si>
  <si>
    <t>2025-05-19 14:17:00,167671660.680427,931876.899089205,-3.58962148962148,6,-35.0636434676434,-34.85,0.00978635168437182,-0.74,21379</t>
  </si>
  <si>
    <t>2025-05-19 14:18:00,600,,595,,580,,590.5,,,,,595,588,594,593,593.789</t>
  </si>
  <si>
    <t>2025-05-19 14:18:00,525,,522,,500,,519,,,,,523,515,523,520,520.73</t>
  </si>
  <si>
    <t>2025-05-19 14:18:00,6000,,5960,,5700,,5940,,,,,5970,5900,5790,5980,5949.75</t>
  </si>
  <si>
    <t>2025-05-19 14:18:00,21325,,21400,,21325,,21375,,,,,21500,20850,21300,20850,21378.75</t>
  </si>
  <si>
    <t>2025-05-19 14:18:00,962256744.540178,37799139277.989,2640.65037639277,-780,1372.45628205128,1002.18,-97.1614634417153,1240.64,593.789</t>
  </si>
  <si>
    <t>2025-05-19 14:18:00,109870703.44228,5585364265.59776,616.694047619047,558,528.60769047619,285.72,46.945090725866,208.62,520.73</t>
  </si>
  <si>
    <t>2025-05-19 14:18:00,72989205.3197203,469040316.198991,185.958333333332,42,35252.417583333,18683.03,3.4811246478758,-78.21,5949.75</t>
  </si>
  <si>
    <t>2025-05-19 14:18:00,162700200.01257,978199.882968928,1.97777777777777,-2,-13.2826666666667,-34.52,0.00805321881339215,-0.78,21378.75</t>
  </si>
  <si>
    <t>2025-05-19 14:20:00,600,,595,,580,,590.5,,,,,595,588,594,593,593.62</t>
  </si>
  <si>
    <t>2025-05-19 14:20:00,525,,522,,500,,519,521,,,,523,515,523,520,520.59</t>
  </si>
  <si>
    <t>2025-05-19 14:20:00,6000,,5960,,5700,,5940,,,,5950,5970,5900,5790,5980,5948</t>
  </si>
  <si>
    <t>2025-05-19 14:20:00,21325,,21400,,21325,,21375,,,,,21500,20850,21300,20850,21372.75</t>
  </si>
  <si>
    <t>2025-05-19 14:20:00,862274543.085179,35294183241.2328,9921.68352347534,8468,5191.5027922078,4839.91,-306.092672235608,2407.39,593.62</t>
  </si>
  <si>
    <t>2025-05-19 14:20:00,88035648.9094206,5491961299.27798,814.12619047619,-1012,561.302686147186,-52.75,-134.37892293147,-52.51,520.59</t>
  </si>
  <si>
    <t>2025-05-19 14:20:00,70590028.4530523,380800212.874336,-563.880000000002,-369,3789.03669999991,1761.57,9.32302917369989,-153.85,5948</t>
  </si>
  <si>
    <t>2025-05-19 14:20:00,163214562.006049,838279.026775634,11.5194444444444,4,42.6697222222223,114.05,-0.00824515888220664,2.47,21372.75</t>
  </si>
  <si>
    <t>2025-05-19 14:21:00,600,,595,,580,,590.5,594,,,,595,588,594,593,593.729</t>
  </si>
  <si>
    <t>2025-05-19 14:21:00,525,,522,,500,,519,,,,521,523,515,523,520,520.69</t>
  </si>
  <si>
    <t>2025-05-19 14:21:00,6000,,5960,,5700,,5940,,5950,,5940,5970,5900,5790,5980,5949</t>
  </si>
  <si>
    <t>2025-05-19 14:21:00,21325,,21450,,21325,,21375,,,,,21500,20850,21300,20850,21377.25</t>
  </si>
  <si>
    <t>2025-05-19 14:21:00,884143224.093564,40235436040.2896,6722.98320070729,-2706,-1668.85753968254,-1956.65,1474.72368590327,-950.71,593.729</t>
  </si>
  <si>
    <t>2025-05-19 14:21:00,47224982.4757375,5612123765.15979,-1491.75952380952,-1673,-1976.03947619048,-2054.22,281.263082669149,-1288.99,520.69</t>
  </si>
  <si>
    <t>2025-05-19 14:21:00,71636291.1683137,420344920.571847,-1706.01416666666,-2620,-55561.4318916656,-21222.59,-1.03090854811373,-948.18,5949</t>
  </si>
  <si>
    <t>2025-05-19 14:21:00,166775844.418517,889333.422466707,10.0470325888467,27,-353.654648581262,-24.86,0.117019891419453,-0.22,21377.25</t>
  </si>
  <si>
    <t>2025-05-19 14:22:00,600,,595,,580,,590.5,,,,,595,588,594,593,593.7</t>
  </si>
  <si>
    <t>2025-05-19 14:22:00,525,,522,,500,,519,,,,,523,515,523,520,520.69</t>
  </si>
  <si>
    <t>2025-05-19 14:22:00,6000,,5960,,5700,,5940,,,,,5970,5900,5900,5980,5948.75</t>
  </si>
  <si>
    <t>2025-05-19 14:22:00,21325,,21450,,21325,,21375,,,,,21500,20850,21300,20850,21376.5</t>
  </si>
  <si>
    <t>2025-05-19 14:22:00,892779628.066935,35973445804.6932,1950.23503448285,2038,-2215.35608225108,-1168.05,270.090017535815,-1197.89,593.7</t>
  </si>
  <si>
    <t>2025-05-19 14:22:00,71858474.2093228,5467573351.96982,296.939748508099,192,350.866905797102,69.16,-74.8879920436327,-95.1,520.69</t>
  </si>
  <si>
    <t>2025-05-19 14:22:00,70891177.409073,359575460.115664,-211.476666666666,-268,-980.825599999902,-3729.36,-3.32417307007228,-67.44,5948.75</t>
  </si>
  <si>
    <t>2025-05-19 14:22:00,165908375.061042,819901.894572579,3.16984126984127,11,-3.53209920634926,49.59,-0.00470066209323949,1.25,21376.5</t>
  </si>
  <si>
    <t>2025-05-19 14:23:00,600,,595,,580,,590.5,,594,,,595,588,595,593,593.91</t>
  </si>
  <si>
    <t>2025-05-19 14:23:00,525,,522,,500,,519,,,,,523,515,523,520,520.83</t>
  </si>
  <si>
    <t>2025-05-19 14:23:00,6000,,5960,,5700,,5950,5960,,5950,,5970,5900,5900,5980,5950.75</t>
  </si>
  <si>
    <t>2025-05-19 14:23:00,21325,,21450,,21325,,21375,,,,,21500,20850,21300,20850,21383</t>
  </si>
  <si>
    <t>2025-05-19 14:23:00,1085960724.74521,41828317729.2809,-3475.39685057215,-3175,-1165.68321428572,-481.63,-637.043090136475,-430.94,593.91</t>
  </si>
  <si>
    <t>2025-05-19 14:23:00,75302956.7133804,5952067396.15662,-525.707738095238,-45,-739.135869047619,-373.64,140.418839447114,-234.1,520.83</t>
  </si>
  <si>
    <t>2025-05-19 14:23:00,72635835.3759985,445205988.248673,517.665000000007,2046,-3274.85144999928,-12210.29,-3.9267070389513,747.7,5950.75</t>
  </si>
  <si>
    <t>2025-05-19 14:23:00,169270071.006244,1099073.82445286,-7.15129329004329,-4,-59.5423352336389,-697.49,0.00158612233277542,-5.66,21383</t>
  </si>
  <si>
    <t>2025-05-19 14:24:00,600,,595,,580,,590.5,,,,,595,588,595,593,593.675</t>
  </si>
  <si>
    <t>2025-05-19 14:24:00,525,,522,,500,,519,,,,,523,515,523,520,520.62</t>
  </si>
  <si>
    <t>2025-05-19 14:24:00,6000,,5960,,5700,,5940,,,5950,,5970,5900,5790,5980,5948.25</t>
  </si>
  <si>
    <t>2025-05-19 14:24:00,21325,,21400,,21325,,21375,,,,,21500,20850,21300,20850,21373.75</t>
  </si>
  <si>
    <t>2025-05-19 14:24:00,852227586.551872,35718802968.2498,9434.50781831743,8136,967.469522765249,-631.03,-767.917496960522,-943.18,593.675</t>
  </si>
  <si>
    <t>2025-05-19 14:24:00,73918821.6723797,4755992925.97335,1517.53015873016,822,2337.58848412698,1697.14,46.6990459065171,623.52,520.62</t>
  </si>
  <si>
    <t>2025-05-19 14:24:00,71085254.0369854,489889504.5651,2155.21904761904,1286,8363.2196190476,5403.69,12.9446601445868,564.44,5948.25</t>
  </si>
  <si>
    <t>2025-05-19 14:24:00,166750289.812215,994417.386193901,54.2233333333333,33,802.050671428572,377.65,0.019560596182928,9.79,21373.75</t>
  </si>
  <si>
    <t>2025-05-19 14:25:00,600,,595,,580,,590.5,,,,,595,588,595,593,593.65</t>
  </si>
  <si>
    <t>2025-05-19 14:25:00,525,,522,,500,,519,,,,,523,515,523,520,520.58</t>
  </si>
  <si>
    <t>2025-05-19 14:25:00,6000,,5960,,5700,,5940,,,5940,5950,5970,5900,5900,5980,5948.25</t>
  </si>
  <si>
    <t>2025-05-19 14:25:00,21325,,21400,,21325,,21375,,,,,21500,20850,21300,20850,21372.5</t>
  </si>
  <si>
    <t>2025-05-19 14:25:00,828247844.413051,36980108818.7596,6317.34540150991,6544,-8.44292857141938,-84.5800000000001,809.809616759006,-195.34,593.65</t>
  </si>
  <si>
    <t>2025-05-19 14:25:00,82819510.3211332,5373998753.19538,916.864181286547,370,781.270589181285,604.34,62.6783057971562,449.11,520.58</t>
  </si>
  <si>
    <t>2025-05-19 14:25:00,72970593.8109836,462077294.096961,-654.299337979098,-780,16551.3623508705,4480.7,10.7256350500297,-299.65,5948.25</t>
  </si>
  <si>
    <t>2025-05-19 14:25:00,166526523.246756,1020293.60577102,8.76261904761906,-1,46.5444380952381,4.2,-0.0061848349643065,0.11,21372.5</t>
  </si>
  <si>
    <t>2025-05-19 14:26:00,600,,595,,580,,590.5,,594,,,595,588,595,593,593.57</t>
  </si>
  <si>
    <t>2025-05-19 14:26:00,525,,522,,500,,519,,,520,,523,515,523,519,520.45</t>
  </si>
  <si>
    <t>2025-05-19 14:26:00,6000,,5960,,5700,,5940,,,,5940,5970,5900,5790,5980,5947</t>
  </si>
  <si>
    <t>2025-05-19 14:26:00,21325,,21400,,21325,,21375,,,,,21500,20850,21300,20850,21368.25</t>
  </si>
  <si>
    <t>2025-05-19 14:26:00,755788349.138627,38901741394.1813,17650.8593406592,10722,-737.552857142857,-1647.53,142.34798272638,-1596.34,593.57</t>
  </si>
  <si>
    <t>2025-05-19 14:26:00,-7693438.29222054,4920744415.08454,2589.81547619048,4233,-1389.13432142857,-1521.35,511.473444407155,-152.75,520.45</t>
  </si>
  <si>
    <t>2025-05-19 14:26:00,68137723.7291719,342307474.410224,254.58,-36,-1986.4218,-4325.04,9.64822802020257,-284.77,5947</t>
  </si>
  <si>
    <t>2025-05-19 14:26:00,164832440.446181,798424.690717364,31.9880411255411,-28,70.3892045454545,-153.98,-0.14306489268128,-0.130000000000001,21368.25</t>
  </si>
  <si>
    <t>2025-05-19 14:27:00,600,,595,,580,,590.5,,,593,,595,588,595,593,593.45</t>
  </si>
  <si>
    <t>2025-05-19 14:27:00,525,,522,,500,,519,,,,,523,515,523,519,520.35</t>
  </si>
  <si>
    <t>2025-05-19 14:27:00,6000,,5960,,5700,,5940,5950,,,,5960,5900,5900,5980,5946</t>
  </si>
  <si>
    <t>2025-05-19 14:27:00,21325,,21400,,21325,,21375,,,,,21500,20850,21300,20850,21363</t>
  </si>
  <si>
    <t>2025-05-19 14:27:00,708529820.97367,34106849230.0742,16616.476100967,9417,1909.72819164332,2430.17,-564.736127338548,2138.57,593.45</t>
  </si>
  <si>
    <t>2025-05-19 14:27:00,26236389.899726,4175571921.28793,1431.79248120301,1149,1112.05480701754,773.19,99.4227197201709,276.11,520.35</t>
  </si>
  <si>
    <t>2025-05-19 14:27:00,68608407.9055101,370129913.801478,-205.708333333333,-383,760.23358333333,3062.38,3.26798567219269,38.17,5946</t>
  </si>
  <si>
    <t>2025-05-19 14:27:00,166939078.293566,743338.251124606,20.4392857142857,28,153.582035714286,162.18,0.0259555438855377,5.08,21363</t>
  </si>
  <si>
    <t>2025-05-19 14:28:00,600,,594,,580,,590.5,,,,593,595,588,595,593,593.39</t>
  </si>
  <si>
    <t>2025-05-19 14:28:00,525,,522,,500,,519,,,,520,523,515,523,520,520.25</t>
  </si>
  <si>
    <t>2025-05-19 14:28:00,6000,,5960,,5700,,5940,5950,,,5940,5960,5900,5790,5980,5945</t>
  </si>
  <si>
    <t>2025-05-19 14:28:00,21325,,21400,,21325,,21375,,,,,21500,20850,21300,20850,21361</t>
  </si>
  <si>
    <t>2025-05-19 14:28:00,777805096.518642,35782328398.2296,40064.9832759937,22228,-1289.08423776224,-67.76,-421.187250683487,-1661.51,593.39</t>
  </si>
  <si>
    <t>2025-05-19 14:28:00,3946996.61764842,4756679527.31999,-2256.00241951031,-2765,-1866.3077985348,-2176.74,451.926430329446,-1583.89,520.25</t>
  </si>
  <si>
    <t>2025-05-19 14:28:00,64820384.5443794,256203148.362801,-1370.61951107716,-390,558.262379067947,5846.85,62.9622470002198,144.99,5945</t>
  </si>
  <si>
    <t>2025-05-19 14:28:00,165629444.545537,571868.311920101,-8.05904999313069,9,1084.34844322929,-57.79,-0.0179715425233235,2.6,21361</t>
  </si>
  <si>
    <t>2025-05-19 14:29:00,600,,594,,580,,590.5,,,593,,595,590,594,593,593.425</t>
  </si>
  <si>
    <t>2025-05-19 14:29:00,525,,522,,500,,519,,520,,,523,515,523,520,520.37</t>
  </si>
  <si>
    <t>2025-05-19 14:29:00,6000,,5960,,5700,,5940,,,5940,,5960,5900,5790,5980,5946</t>
  </si>
  <si>
    <t>2025-05-19 14:29:00,21325,,21400,,21325,,21375,,,,,21450,20850,21400,20850,21364.25</t>
  </si>
  <si>
    <t>2025-05-19 14:29:00,717923712.630446,33425737844.5098,14305.7567303516,10340,2650.97348484849,3585.32,-295.439265380866,3300.39,593.425</t>
  </si>
  <si>
    <t>2025-05-19 14:29:00,23010996.6528574,4768332251.55365,4679.62269119768,-4564,1497.89217135641,-2333.5,-736.032660181588,-1779.85,520.37</t>
  </si>
  <si>
    <t>2025-05-19 14:29:00,67751306.3540392,319178228.819557,700.125833333333,1305,2480.88824999999,4424.5,-9.8178573573081,424.3,5946</t>
  </si>
  <si>
    <t>2025-05-19 14:29:00,168681288.593275,729636.092341065,82.1969231717845,121,791.68035407748,1124.97,0.481011196386055,34.02,21364.25</t>
  </si>
  <si>
    <t>2025-05-19 14:30:00,600,,595,,580,,590.5,,,,,595,590,594,593,593.61</t>
  </si>
  <si>
    <t>2025-05-19 14:30:00,525,,522,,500,,519,,,,,523,515,523,520,520.5</t>
  </si>
  <si>
    <t>2025-05-19 14:30:00,6000,,5960,,5700,,5950,,5950,,5940,5960,5900,5790,5980,5947.75</t>
  </si>
  <si>
    <t>2025-05-19 14:30:00,21325,,21400,,21325,,21375,,,,,21450,20850,21400,20850,21370.25</t>
  </si>
  <si>
    <t>2025-05-19 14:30:00,679644665.427564,35811897854.5982,4599.12993305153,4115,-2554.86228174605,-2476.63,609.01085343143,-762.55,593.61</t>
  </si>
  <si>
    <t>2025-05-19 14:30:00,-14992938.929512,4650439244.32634,4291.36631401607,4355,513.590906221216,-546.56,705.565962155938,598.25,520.5</t>
  </si>
  <si>
    <t>2025-05-19 14:30:00,66221093.281553,296107244.779661,-1753.325,-1004,-2328.25125000001,-2858.13,3.47336131502552,-161.47,5947.75</t>
  </si>
  <si>
    <t>2025-05-19 14:30:00,169396225.23873,844311.731907538,-13.0055604850636,-9,-298.002835847382,-209.9,0.0355788394432589,-3.45,21370.25</t>
  </si>
  <si>
    <t>2025-05-19 14:31:00,600,,595,,580,,590.5,,,,,595,590,594,593,593.66</t>
  </si>
  <si>
    <t>2025-05-19 14:31:00,525,,522,,500,,519,,521,,,523,515,523,520,520.56</t>
  </si>
  <si>
    <t>2025-05-19 14:31:00,6000,,5960,,5700,,5940,5950,,,5940,5960,5900,5790,5980,5948.25</t>
  </si>
  <si>
    <t>2025-05-19 14:31:00,21325,,21400,,21325,,21375,,,,,21450,20850,21400,20850,21371.5</t>
  </si>
  <si>
    <t>2025-05-19 14:31:00,758503827.623573,38569385625.427,30199.3918558568,68650,-2965.09196092796,-6340.88,-1689.92225507509,-6152.89,593.66</t>
  </si>
  <si>
    <t>2025-05-19 14:31:00,7134892.59059084,5336877523.20551,-3623.71890217624,-574,-4002.92115632406,-4778.7,1363.26933226397,-2492.74,520.56</t>
  </si>
  <si>
    <t>2025-05-19 14:31:00,68530892.2312408,365055865.928304,-290.085714285713,-216,5154.0622857143,2757.18,33.0956235113316,11.49,5948.25</t>
  </si>
  <si>
    <t>2025-05-19 14:31:00,160095268.198964,849932.498104375,2.89438058748404,-1,68.9335402298851,197.1,-0.00128114121635057,3.33,21371.5</t>
  </si>
  <si>
    <t>2025-05-19 14:32:00,600,,595,,580,,590.5,,594,,,595,590,595,593,593.74</t>
  </si>
  <si>
    <t>2025-05-19 14:32:00,525,,522,,500,,519,,521,,,523,515,523,520,520.68</t>
  </si>
  <si>
    <t>2025-05-19 14:32:00,6000,,5960,,5700,,5940,5950,,5940,,5960,5900,5790,5980,5949</t>
  </si>
  <si>
    <t>2025-05-19 14:32:00,21325,,21400,,21325,,21375,,,,,21450,20850,21400,20850,21375.5</t>
  </si>
  <si>
    <t>2025-05-19 14:32:00,917419587.764661,38063034823.5761,7299.47208692394,14260,1361.1425,-591.85,-243.520049769783,-1337.43,593.74</t>
  </si>
  <si>
    <t>2025-05-19 14:32:00,102833577.8922,6173666417.825,2721.26202020202,2710,2589.59338787879,2077.79,-70.6919426317945,1096.32,520.68</t>
  </si>
  <si>
    <t>2025-05-19 14:32:00,70757585.4579819,430748443.802556,2384.8875,2556,17649.4338750001,10579.82,29.8795809735118,929.66,5949</t>
  </si>
  <si>
    <t>2025-05-19 14:32:00,163609461.003669,1175582.37688189,100.909523809524,106,843.806857142858,920.74,0.14726071096556,24.31,21375.5</t>
  </si>
  <si>
    <t>2025-05-19 14:33:00,600,,595,,580,,590.5,,,,,595,590,595,593,593.65</t>
  </si>
  <si>
    <t>2025-05-19 14:33:00,525,,522,,500,,519,,,521,,523,515,523,520,520.62</t>
  </si>
  <si>
    <t>2025-05-19 14:33:00,6000,,5960,,5700,,5940,,,5950,,5960,5900,5790,5980,5948</t>
  </si>
  <si>
    <t>2025-05-19 14:33:00,21325,,21400,,21325,,21375,,,,,21500,20850,21400,20850,21374</t>
  </si>
  <si>
    <t>2025-05-19 14:33:00,842662965.341643,37237280860.0426,5685.64456893883,7018,1012.59352380953,1301.71,118.979261031743,855.48,593.65</t>
  </si>
  <si>
    <t>2025-05-19 14:33:00,67338356.7624891,5453570115.2437,1317.83333333333,1853,812.7825,843.89,-23.1357507985591,700.19,520.62</t>
  </si>
  <si>
    <t>2025-05-19 14:33:00,70688596.3818107,435064240.95105,780.023333333334,1480,2516.8728,4548.05,7.66567972828758,538.92,5948</t>
  </si>
  <si>
    <t>2025-05-19 14:33:00,164430544.608799,1160266.81585945,1.28280262851437,-2,1258.74144849284,-42.8,0.00547206241179185,-1.16,21374</t>
  </si>
  <si>
    <t>2025-05-19 14:34:00,600,,595,,580,,590.5,,,,,595,590,595,593,593.82</t>
  </si>
  <si>
    <t>2025-05-19 14:34:00,525,,522,,500,,519,,,521,,523,515,523,520,520.74</t>
  </si>
  <si>
    <t>2025-05-19 14:34:00,6000,,5960,,5700,,5940,5950,,,,5960,5900,5900,5980,5949.75</t>
  </si>
  <si>
    <t>2025-05-19 14:34:00,21325,,21400,,21325,,21375,21400,,,,21500,20850,21400,20850,21380.25</t>
  </si>
  <si>
    <t>2025-05-19 14:34:00,989027839.301714,42957848508.7357,616.759483232626,-357,166.101726190476,531.53,144.173008475024,710.1,593.82</t>
  </si>
  <si>
    <t>2025-05-19 14:34:00,72659206.3368541,5825520171.12193,-586.149245915376,1443,-1667.22248245706,-1243.57,-83.8427589392778,149.44,520.74</t>
  </si>
  <si>
    <t>2025-05-19 14:34:00,70927099.2392714,455053665.822738,422.19,1037,1964.8298,2181.24,-6.6600900349907,290.99,5949.75</t>
  </si>
  <si>
    <t>2025-05-19 14:34:00,163330496.186012,1371025.71096309,27.7029761904762,12,433.610345238095,424.64,0.128309805176251,11.54,21380.25</t>
  </si>
  <si>
    <t>2025-05-19 14:35:00,600,,595,,580,,590.5,,,,,595,590,595,593,593.725</t>
  </si>
  <si>
    <t>2025-05-19 14:35:00,525,,522,,500,,519,,521,,,523,515,523,520,520.715</t>
  </si>
  <si>
    <t>2025-05-19 14:35:00,6000,,5960,,5700,,5940,5950,,5950,,5960,5900,5900,5980,5949</t>
  </si>
  <si>
    <t>2025-05-19 14:35:00,21325,,21400,,21325,,21375,,,,,21500,20850,21400,20850,21378</t>
  </si>
  <si>
    <t>2025-05-19 14:35:00,946749169.263527,39405955445.1605,3192.11728671762,10613,2408.59682539683,2265.12,290.224704527365,2087.12,593.725</t>
  </si>
  <si>
    <t>2025-05-19 14:35:00,68904837.810374,5794023339.02501,49.5453703703703,-1312,738.679382936507,-193.31,-156.115673452846,-599.54,520.715</t>
  </si>
  <si>
    <t>2025-05-19 14:35:00,70652693.5861726,446745340.512511,1337.55,1517,4471.838,5873.98,2.92964021598091,678.57,5949</t>
  </si>
  <si>
    <t>2025-05-19 14:35:00,162602606.516762,1219152.78768375,-21.3165079365079,-30,-116.738536507936,-135.74,0.042453709120292,-4.37,21378</t>
  </si>
  <si>
    <t>2025-05-19 14:36:00,600,,595,,580,,591.5,,,,,595,590,595,593,593.95</t>
  </si>
  <si>
    <t>2025-05-19 14:36:00,525,,522,,500,,519,,521,,,523,515,523,520,521</t>
  </si>
  <si>
    <t>2025-05-19 14:36:00,6000,,5960,,5700,,5950,5960,,5950,,5960,5900,5900,5980,5951.5</t>
  </si>
  <si>
    <t>2025-05-19 14:36:00,21325,,21400,,21325,,21375,,21400,,,21400,20850,21400,20850,21388.75</t>
  </si>
  <si>
    <t>2025-05-19 14:36:00,951959820.254892,35638972248.2141,-8151.59071395559,-7679,2246.7517857143,1601.26,163.531948143732,2064.45,593.95</t>
  </si>
  <si>
    <t>2025-05-19 14:36:00,87863294.7711334,5571728132.75751,753.424817927171,626,746.434789915966,75.9699999999998,-209.84264821854,-53.85,521</t>
  </si>
  <si>
    <t>2025-05-19 14:36:00,68725673.6570243,385723207.025847,1651.25,1688,3113.88499999997,5013.95,8.03503654500247,787.82,5951.5</t>
  </si>
  <si>
    <t>2025-05-19 14:36:00,164151544.695491,1345211.0467375,-24.9344260042747,-83,-79.1446936722063,-1511.4,-0.195654943628045,-34.46,21388.75</t>
  </si>
  <si>
    <t>2025-05-19 14:37:00,600,,595,,580,,590.5,,,,,595,590,595,593,593.82</t>
  </si>
  <si>
    <t>2025-05-19 14:37:00,525,,522,,500,,519,,,,,523,515,523,520,520.86</t>
  </si>
  <si>
    <t>2025-05-19 14:37:00,6000,,5960,,5700,,5940,,,,,5960,5900,5900,5980,5949.75</t>
  </si>
  <si>
    <t>2025-05-19 14:37:00,21325,,21400,,21325,,21375,,,,,21400,20850,21400,20850,21384</t>
  </si>
  <si>
    <t>2025-05-19 14:37:00,983396376.684999,39276910995.703,-573.483468834734,5,-301.572222943724,-614.79,150.632230754018,-787.25,593.82</t>
  </si>
  <si>
    <t>2025-05-19 14:37:00,83674689.6760773,6363369948.26853,1355.24404761905,647,660.881904761905,-234.92,77.293959365443,-70.5700000000001,520.86</t>
  </si>
  <si>
    <t>2025-05-19 14:37:00,72187733.0230913,489763297.810475,85.6433333333352,-1205,1758.38390000001,-203.93,-24.1106548547503,-96.48,5949.75</t>
  </si>
  <si>
    <t>2025-05-19 14:37:00,163109315.058786,1431644.93622181,-3.79318181818179,-13,404.393318181819,206.88,0.0089267103968778,-2.74,21384</t>
  </si>
  <si>
    <t>2025-05-19 14:38:00,600,,595,,580,,590.5,,,,,595,590,595,593,593.83</t>
  </si>
  <si>
    <t>2025-05-19 14:38:00,525,,521,,500,,519,,,,,523,515,523,520,520.79</t>
  </si>
  <si>
    <t>2025-05-19 14:38:00,6000,,5960,,5700,,5950,5950,,,,5960,5900,5900,5980,5950</t>
  </si>
  <si>
    <t>2025-05-19 14:38:00,21325,,21400,,21325,,21375,,,,,21450,20850,21400,20850,21381.25</t>
  </si>
  <si>
    <t>2025-05-19 14:38:00,1074520891.99227,46149521288.2335,-3841.60669806377,-1622,-4055.61495171494,-1625.61,-400.754139141143,-334.21,593.83</t>
  </si>
  <si>
    <t>2025-05-19 14:38:00,71264662.9906204,6814014442.88397,-3410.35955091714,-2910,-2005.82032764074,-1504.76,271.304448123866,-981.62,520.79</t>
  </si>
  <si>
    <t>2025-05-19 14:38:00,70919918.7035758,448592908.11776,-2879.22666666667,-2248,-8074.05226666666,-2682.17,17.860470065746,-382.63,5950</t>
  </si>
  <si>
    <t>2025-05-19 14:38:00,160005366.065539,1342990.59779794,39.6320323599053,42,140.981242870298,-528.66,0.147813987507172,-4.33,21381.25</t>
  </si>
  <si>
    <t>2025-05-19 14:39:00,600,,595,,580,,590.5,,,,,595,590,595,593,593.965</t>
  </si>
  <si>
    <t>2025-05-19 14:39:00,525,,522,,500,,519,,,,,523,515,523,520,520.96</t>
  </si>
  <si>
    <t>2025-05-19 14:39:00,6000,,5960,,5700,,5940,,5950,,,5960,5900,5900,5980,5951.5</t>
  </si>
  <si>
    <t>2025-05-19 14:39:00,21325,,21400,,21325,,21375,,,,,21450,20850,21300,20850,21388</t>
  </si>
  <si>
    <t>2025-05-19 14:39:00,1150190581.51794,41502737272.1823,-5648.08826852778,-6220,3496.07664898991,1822.88,620.98338415416,1734.74,593.965</t>
  </si>
  <si>
    <t>2025-05-19 14:39:00,123892452.668506,6023989808.64643,-384.910894660894,-353,403.127615440116,215.61,-76.104671610866,211.55,520.96</t>
  </si>
  <si>
    <t>2025-05-19 14:39:00,72441067.2594459,535132766.248572,1091.51666666667,2394,1361.472,1161.93,-26.186814554843,241.57,5951.5</t>
  </si>
  <si>
    <t>2025-05-19 14:39:00,167169634.576414,1598955.03735164,-11.6844483276808,-25,-316.10652059379,-655.25,-0.0238590929650189,-17.22,21388</t>
  </si>
  <si>
    <t>2025-05-19 14:40:00,600,,595,,580,,590.5,,,,,595,590,595,593,593.92</t>
  </si>
  <si>
    <t>2025-05-19 14:40:00,525,,522,,500,,519,521,,,,523,515,523,520,520.88</t>
  </si>
  <si>
    <t>2025-05-19 14:40:00,6000,,5960,,5700,,5940,,,,5950,5960,5900,5900,5980,5951</t>
  </si>
  <si>
    <t>2025-05-19 14:40:00,21325,,21400,,21325,,21375,,,,,21450,20850,21300,20850,21384.75</t>
  </si>
  <si>
    <t>2025-05-19 14:40:00,1089007758.31961,42992118751.1676,-3216.98027470809,-3280,204.330428571432,-535.19,-133.348658396806,-446.7,593.92</t>
  </si>
  <si>
    <t>2025-05-19 14:40:00,62078836.6299064,5969829035.37665,1527.58661046556,1506,1031.7970326574,849.96,250.672935783871,827.2,520.88</t>
  </si>
  <si>
    <t>2025-05-19 14:40:00,74459615.9440009,594400377.606495,462.404761904762,588,-583.230285714283,1646.31,17.8359912979999,191.09,5951</t>
  </si>
  <si>
    <t>2025-05-19 14:40:00,163972282.613361,1735267.41716003,-12.9607142857143,-7,-47.3750000000003,-62.05,-0.0290652373151189,-2.48,21384.75</t>
  </si>
  <si>
    <t>2025-05-19 14:41:00,600,,595,,580,,590.5,,,,,595,590,595,593,593.71</t>
  </si>
  <si>
    <t>2025-05-19 14:41:00,525,,522,,500,,519,,,,,523,515,523,520,520.65</t>
  </si>
  <si>
    <t>2025-05-19 14:41:00,6000,,5960,,5700,,5940,,,5950,,5960,5900,5950,5980,5948.75</t>
  </si>
  <si>
    <t>2025-05-19 14:41:00,21325,,21400,,21325,,21375,,,,,21450,20850,21300,20850,21375</t>
  </si>
  <si>
    <t>2025-05-19 14:41:00,971870603.865752,44766301715.3548,5270.88463313352,4570,1222.21368137255,1008.51,312.413632207558,621.8,593.71</t>
  </si>
  <si>
    <t>2025-05-19 14:41:00,40016372.6901512,6121916797.83052,118.4668767507,-532,691.077169467787,155.65,37.0369186002368,-6.61000000000002,520.65</t>
  </si>
  <si>
    <t>2025-05-19 14:41:00,72048915.583632,544011987.873686,619.07,1491,2870.54103333332,4269.99,-5.54457970517589,512.16,5948.75</t>
  </si>
  <si>
    <t>2025-05-19 14:41:00,160985574.483024,1306442.70998507,17.8420366728252,48,975.85359564535,1408.39,0.0243382936132796,20.1,21375</t>
  </si>
  <si>
    <t>2025-05-19 14:42:00,600,,595,,580,,590.5,,,,,595,590,595,593,593.76</t>
  </si>
  <si>
    <t>2025-05-19 14:42:00,525,,522,,500,,519,,,,,523,515,523,520,520.68</t>
  </si>
  <si>
    <t>2025-05-19 14:42:00,6000,,5960,,5700,,5940,5950,,,,5960,5900,5950,5980,5949.25</t>
  </si>
  <si>
    <t>2025-05-19 14:42:00,21325,,21400,,21325,,21375,,,,,21450,20850,21300,20850,21376.75</t>
  </si>
  <si>
    <t>2025-05-19 14:42:00,947478515.293206,40762203750.8893,542.608328700682,1339,241.115333333333,-379.5,-187.524472809485,-403.14,593.76</t>
  </si>
  <si>
    <t>2025-05-19 14:42:00,62768947.8011742,6064582797.48751,-400.902185352774,-1041,174.167835863918,-207.26,-78.3974771476692,-295.43,520.68</t>
  </si>
  <si>
    <t>2025-05-19 14:42:00,72165371.1814836,478084929.45818,206.857142857144,828,974.202142857146,2440.25,14.4837372723191,277.23,5949.25</t>
  </si>
  <si>
    <t>2025-05-19 14:42:00,161892742.283408,1361950.12704916,5.80018759018759,-2,117.243644516595,68.84,-0.0203634543045582,1.86,21376.75</t>
  </si>
  <si>
    <t>2025-05-19 14:43:00,600,,594,,580,,590.5,,,,,595,590,595,593,593.72</t>
  </si>
  <si>
    <t>2025-05-19 14:43:00,525,,522,,500,,519,,521,,,523,515,523,520,520.561</t>
  </si>
  <si>
    <t>2025-05-19 14:43:00,6000,,5960,,5700,,5940,,,,,5960,5900,5950,5980,5948.75</t>
  </si>
  <si>
    <t>2025-05-19 14:43:00,21325,,21400,,21325,,21375,,,,,21450,20850,21400,20850,21372</t>
  </si>
  <si>
    <t>2025-05-19 14:43:00,880918473.491287,42005910428.2842,1951.62217616583,2559,1235.06214285714,348.64,232.182661807956,252.35,593.72</t>
  </si>
  <si>
    <t>2025-05-19 14:43:00,64789379.5627574,6062323343.73002,-2354.09634771783,-2582,-938.164988362495,-1485.17,-347.589565692423,-981.19,520.561</t>
  </si>
  <si>
    <t>2025-05-19 14:43:00,70948391.8384737,459609955.569178,966.38484848485,273,2405.02590909092,331.56,7.08092457429282,-31.59,5948.75</t>
  </si>
  <si>
    <t>2025-05-19 14:43:00,162685910.608935,1190997.69371844,19.5655373611895,22,83.0950777338602,368.12,0.0197006086700412,6.65,21372</t>
  </si>
  <si>
    <t>2025-05-19 14:44:00,600,,595,,580,,590.5,,,,,595,590,595,593,593.72</t>
  </si>
  <si>
    <t>2025-05-19 14:44:00,525,,522,,500,,519,,,,,523,515,523,520,520.55</t>
  </si>
  <si>
    <t>2025-05-19 14:44:00,6000,,5960,,5700,,5940,5950,,,,5960,5900,5950,5980,5948.75</t>
  </si>
  <si>
    <t>2025-05-19 14:44:00,21325,,21400,,21325,,21375,,,,,21450,20850,21300,20850,21371.25</t>
  </si>
  <si>
    <t>2025-05-19 14:44:00,879629737.884341,37941148584.2821,2060.56388277535,697,-2983.0692857143,-1095.74,-48.7474797693708,-892.54,593.72</t>
  </si>
  <si>
    <t>2025-05-19 14:44:00,-24024033.5760142,4528394375.50621,-3283.10984848485,-2483,-2210.03628787879,-1314.28,-9.63394363222728,-1026.16,520.55</t>
  </si>
  <si>
    <t>2025-05-19 14:44:00,70824754.8835943,421794293.826844,-147.328205128205,-529,-364.766846153849,1076.51,-5.22820035720292,112.86,5948.75</t>
  </si>
  <si>
    <t>2025-05-19 14:44:00,168504458.032779,1105607.84244689,-10.1617098810977,-33,-170.18053616201,-166.32,0.00836488793826551,-7.88,21371.25</t>
  </si>
  <si>
    <t>2025-05-19 14:45:00,600,,595,,580,,590.5,,,,,595,590,595,593,593.97</t>
  </si>
  <si>
    <t>2025-05-19 14:45:00,525,,522,,500,,519,521,,,,523,515,523,520,520.79</t>
  </si>
  <si>
    <t>2025-05-19 14:45:00,6000,,5960,,5700,,5940,,5960,,,5960,5900,5950,5980,5951</t>
  </si>
  <si>
    <t>2025-05-19 14:45:00,21325,,21400,,21325,,21375,,,,,21450,20850,21300,20850,21382</t>
  </si>
  <si>
    <t>2025-05-19 14:45:00,1068503470.38744,46019566933.3488,-3831.26147722242,-3051,-467.96536796537,-778.96,-616.9715021434,-602.77,593.97</t>
  </si>
  <si>
    <t>2025-05-19 14:45:00,30134222.0064761,5909291862.79877,-699.192790784095,-794,-495.023559271647,-244.08,115.381969627836,-60.8399999999999,520.79</t>
  </si>
  <si>
    <t>2025-05-19 14:45:00,73248133.7710359,553381224.105133,-2175.76666666666,-824,-6146.48133333329,-5593.68,-26.0281065833675,-538.86,5951</t>
  </si>
  <si>
    <t>2025-05-19 14:45:00,161070605.199152,1611037.0476733,-37.9734199134199,-35,-218.137477056277,-139.32,0.0251340157571009,-4.95,21382</t>
  </si>
  <si>
    <t>2025-05-19 14:46:00,600,,595,,580,,590.5,,,,,595,590,595,593,593.829</t>
  </si>
  <si>
    <t>2025-05-19 14:46:00,525,,522,,500,,519,,,,,523,515,523,520,520.66</t>
  </si>
  <si>
    <t>2025-05-19 14:46:00,6000,,5960,,5700,,5940,5950,,5950,,5960,5900,5950,5980,5950</t>
  </si>
  <si>
    <t>2025-05-19 14:46:00,21325,,21400,,21325,,21375,,,,,21450,20850,21300,20850,21375.5</t>
  </si>
  <si>
    <t>2025-05-19 14:46:00,1022708888.42599,42842303293.2596,122.967802851495,184,1450.33262626263,1863.06,-15.751593656346,1654.11,593.829</t>
  </si>
  <si>
    <t>2025-05-19 14:46:00,74286536.531659,5624725601.17693,2273.27912366912,2417,994.148371908272,945.35,97.5375046341182,773.93,520.66</t>
  </si>
  <si>
    <t>2025-05-19 14:46:00,74096292.2840919,559740071.153274,975.492261904762,634,16468.1823988096,9730.94,-24.9390803347037,727.81,5950</t>
  </si>
  <si>
    <t>2025-05-19 14:46:00,160091124.78214,1320821.5271811,23.0450187969925,41,649.92195018797,655.44,-0.0929699139541707,11.58,21375.5</t>
  </si>
  <si>
    <t>2025-05-19 14:47:00,600,,595,,580,,591.5,,594,,,595,590,595,593,593.99</t>
  </si>
  <si>
    <t>2025-05-19 14:47:00,525,,522,,500,,520,,,,,523,515,523,520,520.85</t>
  </si>
  <si>
    <t>2025-05-19 14:47:00,6000,,5960,,5700,,5950,5960,5950,,,5960,5900,5950,5980,5951.5</t>
  </si>
  <si>
    <t>2025-05-19 14:47:00,21325,,21400,,21325,,21375,,,,,21450,20850,21300,20850,21383.75</t>
  </si>
  <si>
    <t>2025-05-19 14:47:00,843489622.830349,34311779914.1546,-11984.9555528164,-11603,150.339452380954,-1734.03,-312.009795335809,-2462.5,593.99</t>
  </si>
  <si>
    <t>2025-05-19 14:47:00,46836493.7552413,2913098040.4409,-388.310822510823,-486,-10.725095238095,-535.33,-44.6304531870417,-288.92,520.85</t>
  </si>
  <si>
    <t>2025-05-19 14:47:00,70465425.4742392,465592422.694544,791.261666666667,18,9.46793333333321,-6460.35,-19.0619516314388,-507.73,5951.5</t>
  </si>
  <si>
    <t>2025-05-19 14:47:00,160043483.818642,1144769.19455215,-14.3182068717489,-46,-213.344576861715,-234.79,0.0259490212386479,-8.33,21383.75</t>
  </si>
  <si>
    <t>2025-05-19 14:48:00,600,,595,,580,,590.5,,594,,,595,590,595,593,594.25</t>
  </si>
  <si>
    <t>2025-05-19 14:48:00,525,,522,,500,,519,,,,,523,515,523,520,521.15</t>
  </si>
  <si>
    <t>2025-05-19 14:48:00,6000,,5960,,5700,,5940,5950,5960,,,5960,5900,5950,5980,5954.25</t>
  </si>
  <si>
    <t>2025-05-19 14:48:00,21325,,21400,,21325,,21375,,,,,21450,20850,21300,20850,21395.75</t>
  </si>
  <si>
    <t>2025-05-19 14:48:00,1352270628.1677,50196358345.3987,-18148.5807656401,-8536,1495.07516666667,588.2,-489.755242605698,231.27,594.25</t>
  </si>
  <si>
    <t>2025-05-19 14:48:00,132621103.615978,7072615438.33523,1296.16665746534,1660,1084.87860293216,-470.66,-70.3288641297458,255.11,521.15</t>
  </si>
  <si>
    <t>2025-05-19 14:48:00,79528432.4611529,809259369.635652,139.866666666666,81,4752.74899999999,3528.3,-30.2692096865139,145.26,5954.25</t>
  </si>
  <si>
    <t>2025-05-19 14:48:00,165908299.115328,2125452.18068315,-37.9226984126984,-14,57.5436174603179,115.93,0.218103081325921,3.09,21395.75</t>
  </si>
  <si>
    <t>2025-05-19 14:49:00,600,,595,,580,,590.5,,594,,,595,590,595,593,594.36</t>
  </si>
  <si>
    <t>2025-05-19 14:49:00,525,,522,,500,,519,,,,,523,515,523,520,521.285</t>
  </si>
  <si>
    <t>2025-05-19 14:49:00,6000,,5960,,5700,,5940,5960,,5950,,5960,5900,5950,5980,5955.25</t>
  </si>
  <si>
    <t>2025-05-19 14:49:00,21325,,21400,,21325,,21375,,,,,21450,20850,21300,20850,21402</t>
  </si>
  <si>
    <t>2025-05-19 14:49:00,1415652072.49053,50181645967.4823,-23423.9630972835,-10288,-880.457151875904,-2884.89,-272.010930455736,-2292.84,594.36</t>
  </si>
  <si>
    <t>2025-05-19 14:49:00,174599760.510006,7743826106.92754,-443.291269841277,251,-497.33490476191,-1851.67,243.321421471129,-526.69,521.285</t>
  </si>
  <si>
    <t>2025-05-19 14:49:00,80767334.4061028,896804249.448414,1937.4380952381,2965,5559.89866666673,6075.42,21.1490607024729,1038.26,5955.25</t>
  </si>
  <si>
    <t>2025-05-19 14:49:00,163338536.445242,2426157.08396452,-23.5294261294261,-38,-211.286296703297,-397.9,-0.0454814331808224,-13.76,21402</t>
  </si>
  <si>
    <t>2025-05-19 14:50:00,600,,595,,580,,591.5,595,,,,595,590,595,593,594.63</t>
  </si>
  <si>
    <t>2025-05-19 14:50:00,525,,522,,500,,519,,522,,,523,515,523,520,521.64</t>
  </si>
  <si>
    <t>2025-05-19 14:50:00,6000,,5960,,5700,,5940,5960,5950,,5950,5960,5900,5900,5980,5958</t>
  </si>
  <si>
    <t>2025-05-19 14:50:00,21325,,21400,,21325,,21375,21400,,,,21450,20850,21300,20850,21417.25</t>
  </si>
  <si>
    <t>2025-05-19 14:50:00,1534366732.45731,57611435946.2845,-32271.6949432871,-15638,1707.54778624757,2607.92,1619.04133871474,2197.25,594.63</t>
  </si>
  <si>
    <t>2025-05-19 14:50:00,253678321.542745,8445542986.81348,2141.1291042291,3455,1249.75063236763,281.8,-108.314735071005,413.46,521.64</t>
  </si>
  <si>
    <t>2025-05-19 14:50:00,86004045.0238793,1171091339.65696,1302.61567460317,-683,3898.16149007935,-10274.63,124.753097062525,-39.9799999999999,5958</t>
  </si>
  <si>
    <t>2025-05-19 14:50:00,163513763.133626,3883420.95388935,66.4683028083028,0,1277.15400732601,834.54,0.0711155367989326,11.54,21417.25</t>
  </si>
  <si>
    <t>2025-05-19 14:51:00,600,,595,,580,,591.5,,,,,595,590,595,593,594.605</t>
  </si>
  <si>
    <t>2025-05-19 14:51:00,525,,522,,500,,519,,,,,523,515,523,520,521.5</t>
  </si>
  <si>
    <t>2025-05-19 14:51:00,6000,,5960,,5700,,5940,,5950,,5950,5960,5900,5900,5980,5957.5</t>
  </si>
  <si>
    <t>2025-05-19 14:51:00,21325,,21450,,21325,,21375,,,,,21450,20850,21400,20850,21411.25</t>
  </si>
  <si>
    <t>2025-05-19 14:51:00,1612066627.00951,64259037389.8726,-18774.1509871076,-10438,-1399.09596336996,-3213.87,-601.982281439458,-3774.74,594.605</t>
  </si>
  <si>
    <t>2025-05-19 14:51:00,200676814.10114,9028220192.87259,-1859.54325396825,-4265,-1202.77569444444,-5217.71,-982.69283330673,-3852.33,521.5</t>
  </si>
  <si>
    <t>2025-05-19 14:51:00,85738823.6323708,1225523814.39483,-702.433333333333,-3654,2950.63600000001,-11571.32,22.5350534541908,-1240.24,5957.5</t>
  </si>
  <si>
    <t>2025-05-19 14:51:00,161484172.190341,3129175.43620034,-3.29865749388594,-30,830.447941829701,-117.34,0.0506840393635442,-2.58,21411.25</t>
  </si>
  <si>
    <t>2025-05-19 14:52:00,600,,595,,580,,591.5,,,,,595,590,595,593,594.57</t>
  </si>
  <si>
    <t>2025-05-19 14:52:00,525,,522,,500,,519,,,,,523,515,523,520,521.5</t>
  </si>
  <si>
    <t>2025-05-19 14:52:00,6000,,5960,,5700,,5950,5960,,,5950,5960,5900,5900,5970,5957.25</t>
  </si>
  <si>
    <t>2025-05-19 14:52:00,21325,,21450,,21325,,21375,,,,,21450,20850,21400,20850,21411</t>
  </si>
  <si>
    <t>2025-05-19 14:52:00,1575084564.95021,67385408610.9865,-11341.0722187107,-10140,1578.618193007,2097.65,2029.09683044433,3227.72,594.57</t>
  </si>
  <si>
    <t>2025-05-19 14:52:00,232753183.186782,10251223750.9976,-1252.60041527623,-2162,-847.50828991472,-1682.61,-305.507656374855,-1417.48,521.5</t>
  </si>
  <si>
    <t>2025-05-19 14:52:00,84748351.3245603,1143425125.59261,579.959523809523,680,5.03811904762466,4833.75,103.877869054017,719.31,5957.25</t>
  </si>
  <si>
    <t>2025-05-19 14:52:00,160810891.939623,3180612.53618799,-24.1594094304388,-36,251.744445751634,89.61,-0.0951512265977864,-8.53,21411</t>
  </si>
  <si>
    <t>2025-05-19 14:53:00,600,,595,,580,,591.5,,,,,595,590,595,593,594.58</t>
  </si>
  <si>
    <t>2025-05-19 14:53:00,525,,522,,500,,519,,,,,523,515,523,520,521.43</t>
  </si>
  <si>
    <t>2025-05-19 14:53:00,6000,,5960,,5700,,5940,,5960,,,5960,5900,5900,5980,5957.5</t>
  </si>
  <si>
    <t>2025-05-19 14:53:00,21325,,21450,,21325,,21375,,,,,21450,20850,21300,20850,21409.25</t>
  </si>
  <si>
    <t>2025-05-19 14:53:00,1703033002.35014,73494291641.6066,-2470.28616232845,-3845,799.860223792545,1082.29,513.39781916341,1038.09,594.58</t>
  </si>
  <si>
    <t>2025-05-19 14:53:00,211396802.455641,10076351667.6292,-665.947529367478,-905,-392.52466109764,-648.26,21.7061763832028,-547.25,521.43</t>
  </si>
  <si>
    <t>2025-05-19 14:53:00,90873148.4727761,1495860071.69955,-1353.21380952381,-985,-3922.5709095238,-4252.82,-15.3457543115422,-565.09,5957.5</t>
  </si>
  <si>
    <t>2025-05-19 14:53:00,161117772.449506,3376183.42349719,-5.38537132006758,-21,8.19591790125744,-20.07,-0.0365780982788403,-1.98,21409.25</t>
  </si>
  <si>
    <t>2025-05-19 14:54:00,600,,595,,580,,591.5,,,,,595,590,595,593,594.62</t>
  </si>
  <si>
    <t>2025-05-19 14:54:00,525,,522,,500,,519,,,,,523,515,523,520,521.7</t>
  </si>
  <si>
    <t>2025-05-19 14:54:00,6000,,5960,,5700,,5940,,5960,,5950,5960,5900,5900,5970,5957.75</t>
  </si>
  <si>
    <t>2025-05-19 14:54:00,21325,,21400,,21325,,21375,,,,21400,21450,20850,21300,20850,21419.5</t>
  </si>
  <si>
    <t>2025-05-19 14:54:00,1650598458.28232,72086905817.2761,-5701.88744588733,-6075,519.575106951871,-532.2,-412.515596687565,-857.51,594.62</t>
  </si>
  <si>
    <t>2025-05-19 14:54:00,264935233.708061,10359724790.7148,-314.087068965517,-428,139.657982758622,-1827.91,149.196934016426,-604,521.7</t>
  </si>
  <si>
    <t>2025-05-19 14:54:00,86665357.3805598,1711189096.52197,-3442.74523809524,-6500,1279.20880952383,-6526.27,9.84119412923826,-1265.43,5957.75</t>
  </si>
  <si>
    <t>2025-05-19 14:54:00,171181937.846468,6014326.2462543,-60.0305445912252,-116,-132.320509193114,-201.58,0.233902346547366,-12.36,21419.5</t>
  </si>
  <si>
    <t>2025-05-19 14:55:00,600,,595,,580,,591.5,,595,,,595,590,595,593,594.7</t>
  </si>
  <si>
    <t>2025-05-19 14:55:00,525,,522,,500,,519,,,,,523,515,523,520,521.75</t>
  </si>
  <si>
    <t>2025-05-19 14:55:00,6000,,5960,,5700,,5950,5960,,5960,5950,5960,5900,5900,5970,5959.5</t>
  </si>
  <si>
    <t>2025-05-19 14:55:00,21325,,21450,,21325,,21375,,,,,21450,20850,21300,20850,21418</t>
  </si>
  <si>
    <t>2025-05-19 14:55:00,1622637412.944,60432739756.9579,-20184.5792198383,-10685,-1514.0471996892,-2295.5,-1252.71000272935,-438.2,594.7</t>
  </si>
  <si>
    <t>2025-05-19 14:55:00,294152259.661258,11223092995.6632,824.573015873017,640,982.81353968254,-2042.3,-578.799431758949,-374.72,521.75</t>
  </si>
  <si>
    <t>2025-05-19 14:55:00,86505121.7448092,1597681928.97622,2280.53532467533,2025,-24633.4727134198,-6341.95,179.402856915062,2748.71,5959.5</t>
  </si>
  <si>
    <t>2025-05-19 14:55:00,149682287.520274,3739021.09225854,15.93046571618,19,38.8172750115607,-269.7,0.0548229806615091,-6.86,21418</t>
  </si>
  <si>
    <t>2025-05-19 14:56:00,600,,595,,580,,591.5,595,,,,595,590,595,593,594.7</t>
  </si>
  <si>
    <t>2025-05-19 14:56:00,525,,522,,500,,519,,,,,523,515,523,520,521.7</t>
  </si>
  <si>
    <t>2025-05-19 14:56:00,6000,,5960,,5700,,5950,5960,,,5960,5960,5900,5900,5970,5958.5</t>
  </si>
  <si>
    <t>2025-05-19 14:56:00,21325,,21450,,21325,,21375,,,,,21450,20850,21300,20850,21419.75</t>
  </si>
  <si>
    <t>2025-05-19 14:56:00,1721114285.9418,78034948170.9003,-8793.00892102499,-6610,808.060322871574,-657.73,206.269100549551,-198.89,594.7</t>
  </si>
  <si>
    <t>2025-05-19 14:56:00,298135387.412527,11256649296.5145,-52.3155844155843,212,389.544506493507,-215.78,50.1645268987019,74.43,521.7</t>
  </si>
  <si>
    <t>2025-05-19 14:56:00,97083878.7819964,2245536709.84944,45.0497252747236,753,891.150281135531,-2143.61,353.736989745499,-267.04,5958.5</t>
  </si>
  <si>
    <t>2025-05-19 14:56:00,150307458.449155,4236177.50791169,169.097591672982,64,1.0478979597941,-85.56,0.317916731439592,-0.0199999999999996,21419.75</t>
  </si>
  <si>
    <t>2025-05-19 14:57:00,600,,595,,580,,591.5,,595,,,595,590,595,593,594.86</t>
  </si>
  <si>
    <t>2025-05-19 14:57:00,525,,522,,500,,519,,522,,,523,515,523,520,521.88</t>
  </si>
  <si>
    <t>2025-05-19 14:57:00,6000,,5960,,5700,,5950,5960,5970,,5960,5960,5900,5900,5970,5960.25</t>
  </si>
  <si>
    <t>2025-05-19 14:57:00,21325,,21450,,21325,,21375,,,,,21450,20850,21300,20850,21426.5</t>
  </si>
  <si>
    <t>2025-05-19 14:57:00,1988041944.26105,87835913765.95,-12574.7338241306,-8169,1684.00222979798,148.8,-810.600417265755,-928.14,594.86</t>
  </si>
  <si>
    <t>2025-05-19 14:57:00,367141401.637455,13072950533.0324,-2101.35689223058,-2591,92.4330764411019,-592.44,-175.808441941042,-1092.46,521.88</t>
  </si>
  <si>
    <t>2025-05-19 14:57:00,104261502.137111,4066335817.54072,-180.734661172163,-270,3903.8772797619,1782.23,465.577530350873,1695.23,5960.25</t>
  </si>
  <si>
    <t>2025-05-19 14:57:00,159241038.70453,5734031.25070637,4.98063731938684,1,380.357201365006,-77.09,-0.300751012656032,-3.07,21426.5</t>
  </si>
  <si>
    <t>2025-05-19 14:58:00,600,,595,,580,,591.5,,,,,595,590,595,593,594.635</t>
  </si>
  <si>
    <t>2025-05-19 14:58:00,525,,522,,500,,519,,,,,523,515,523,520,521.75</t>
  </si>
  <si>
    <t>2025-05-19 14:58:00,6000,,5960,,5700,,5950,5960,,5960,,5960,5900,5900,5970,5957.75</t>
  </si>
  <si>
    <t>2025-05-19 14:58:00,21325,,21450,,21325,,21375,,,,,21450,20850,21300,20850,21421.5</t>
  </si>
  <si>
    <t>2025-05-19 14:58:00,1710482242.59569,84912108532.9842,-3942.07284610201,-6315,2064.89275862069,1560.2,709.540163321082,1412.61,594.635</t>
  </si>
  <si>
    <t>2025-05-19 14:58:00,317741197.182987,12428681080.6042,145.233008658009,-1586,619.647194805195,-1979.08,-439.102033475287,-1602.12,521.75</t>
  </si>
  <si>
    <t>2025-05-19 14:58:00,89065755.0407857,2747671352.68865,1709.31121794872,3370,10146.4537339743,-8278.03,57.4304033787742,1471.5,5957.75</t>
  </si>
  <si>
    <t>2025-05-19 14:58:00,152216795.27966,5257719.05616309,-17.0775207003261,-24,138.67083673036,-71.43,0.248955994905654,-1.88,21421.5</t>
  </si>
  <si>
    <t>2025-05-19 15:00:00,600,,595,,580,,592.5,595,,,,595,590,595,593,595.03</t>
  </si>
  <si>
    <t>2025-05-19 15:00:00,523,,523,,500,,519,,522,,,523,515,523,520,522.19</t>
  </si>
  <si>
    <t>2025-05-19 15:00:00,6000,,5970,,5700,,5940,,,,5960,5960,5900,5900,5970,5963.5</t>
  </si>
  <si>
    <t>2025-05-19 15:00:00,21325,,21450,,21325,,21425,,,,,21450,20850,21300,20850,21435.5</t>
  </si>
  <si>
    <t>2025-05-19 15:00:00,1431326509.05069,47901076582.8918,-40738.0882352933,-16160,9115.86578613548,43.6100000000001,3436.5808060726,1459.96,595.03</t>
  </si>
  <si>
    <t>2025-05-19 15:00:00,503864657.304563,12244242409.7856,619.213095238094,-1441,911.773761904758,-2710.35,-302.384697928097,-1598.96,522.19</t>
  </si>
  <si>
    <t>2025-05-19 15:00:00,81983917.6159877,1109694364.31228,-157.268675337438,-2057,7383.51102129035,-8261.89,123.373257840458,-334.44,5963.5</t>
  </si>
  <si>
    <t>2025-05-19 15:00:00,152164058.072825,6590570.50258252,-16.75175429727,-12,-160.629821890798,-203.82,0.312733890992002,-1.99,21435.5</t>
  </si>
  <si>
    <t>2025-05-19 15:01:00,600,,595,,580,,591.5,,,,,595,590,595,593,594.47</t>
  </si>
  <si>
    <t>2025-05-19 15:01:00,525,,522,,500,,519,,522,,,523,515,523,520,521.54</t>
  </si>
  <si>
    <t>2025-05-19 15:01:00,6000,,5960,,5700,,5950,,5960,,,5960,5900,5900,5970,5956.25</t>
  </si>
  <si>
    <t>2025-05-19 15:01:00,21325,,,21350,21325,,21425,,,,,21450,20850,21300,20850,21412.75</t>
  </si>
  <si>
    <t>2025-05-19 15:01:00,1461128320.70255,92386390211.542,171.211401425129,654,-1172.03131818182,-1691.16,1074.26172836631,-2038.98,594.47</t>
  </si>
  <si>
    <t>2025-05-19 15:01:00,297811460.378901,15056378946.8102,-4841.00062582345,-4035,787.16419664032,-1041.2,-749.548944780952,-1639.14,521.54</t>
  </si>
  <si>
    <t>2025-05-19 15:01:00,80322780.8716375,1396177886.3628,63.1454545454545,-548,177.497636363636,-2703.09,-35.3471377561937,-567.27,5956.25</t>
  </si>
  <si>
    <t>2025-05-19 15:01:00,129742715.547217,-1041939.83882057,0,-3,0,-3,-0.00256326107079758,-1.05,21412.75</t>
  </si>
  <si>
    <t>2025-05-19 15:02:00,600,,595,,580,,591.5,,,,,595,590,595,593,594.29</t>
  </si>
  <si>
    <t>2025-05-19 15:02:00,525,,522,,500,,519,,,,,523,515,523,520,521.36</t>
  </si>
  <si>
    <t>2025-05-19 15:02:00,6000,,5960,,5700,,5950,,,,,5960,5900,5900,5970,5955</t>
  </si>
  <si>
    <t>2025-05-19 15:02:00,21325,,,21350,21325,,21375,,,,,21450,20850,21300,20850,21404</t>
  </si>
  <si>
    <t>2025-05-19 15:02:00,1432917673.55821,95187505106.3919,5771.0728250247,12500,133.483242424244,-521.42,-2696.64366270323,-387.11,594.29</t>
  </si>
  <si>
    <t>2025-05-19 15:02:00,271184879.366168,14590175360.9275,111.787121212121,-325,-111.909227272727,-104.71,-157.123137859805,-172.91,521.36</t>
  </si>
  <si>
    <t>2025-05-19 15:02:00,77732811.3792434,941760706.721591,0,0,0,0,0,0,5955</t>
  </si>
  <si>
    <t>2025-05-19 15:02:00,132505587.893438,-1700495.96536058,0,0,0,0,0,0,21404</t>
  </si>
  <si>
    <t>2025-05-19 15:03:00,600,,595,,580,,591.5,,,,,595,590,595,593,594.4</t>
  </si>
  <si>
    <t>2025-05-19 15:03:00,525,,522,,500,,519,,,,,523,515,523,520,521.43</t>
  </si>
  <si>
    <t>2025-05-19 15:03:00,6000,,5960,,5700,,5950,,,,,5960,5900,5900,5970,5955.75</t>
  </si>
  <si>
    <t>2025-05-19 15:03:00,21325,,,21350,21325,,21375,,,,,21450,20850,21300,20850,21407.5</t>
  </si>
  <si>
    <t>2025-05-19 15:03:00,1472023996.00323,96734645926.6345,-194.241682974526,2464,-225.517909090909,-45.23,419.026473359124,-110.65,594.4</t>
  </si>
  <si>
    <t>2025-05-19 15:03:00,305403749.043868,16663353628.7625,-705.649450549451,-706,245.506131868129,-263.64,-27.7998776687218,-271.56,521.43</t>
  </si>
  <si>
    <t>2025-05-19 15:03:00,79697409.2191938,1226682346.68782,0,0,0,0,0,0,5955.75</t>
  </si>
  <si>
    <t>2025-05-19 15:03:00,131235602.364372,-1536662.4988079,0,0,0,0,0,0,21407.5</t>
  </si>
  <si>
    <t>2025-05-19 15:04:00,600,,595,,580,,591.5,,,,,595,590,595,593,594.39</t>
  </si>
  <si>
    <t>2025-05-19 15:04:00,525,,522,,500,,519,,,,,523,515,523,520,521.36</t>
  </si>
  <si>
    <t>2025-05-19 15:04:00,6000,,5960,,5700,,5950,,,,,5960,5900,5900,5970,5955.5</t>
  </si>
  <si>
    <t>2025-05-19 15:04:00,21325,,,21350,21325,,21375,,,,,21450,20850,21300,20850,21405.5</t>
  </si>
  <si>
    <t>2025-05-19 15:04:00,1470845342.40054,98556164544.703,-228.871811023583,0,297.058712060001,-1298.26,-67.0982696916014,-690.16,594.39</t>
  </si>
  <si>
    <t>2025-05-19 15:04:00,318579112.893683,16079854650.8676,-543.398128342246,-540,6.53058377896612,-89.01,9.09496727936425,-54.56,521.36</t>
  </si>
  <si>
    <t>2025-05-19 15:04:00,78543507.2973494,1124845415.05303,0,0,0,0,0,0,5955.5</t>
  </si>
  <si>
    <t>2025-05-19 15:04:00,132019895.189998,-1656420.92299801,0,0,0,0,0,0,21405.5</t>
  </si>
  <si>
    <t>2025-05-19 15:05:00,600,,595,,580,,592.5,,,,,595,590,595,593,594.35</t>
  </si>
  <si>
    <t>2025-05-19 15:05:00,525,,521,,500,,519,,,,,523,515,523,520,521.3</t>
  </si>
  <si>
    <t>2025-05-19 15:05:00,6000,,5960,,5700,,5950,,,,,5960,5900,5900,5970,5955.25</t>
  </si>
  <si>
    <t>2025-05-19 15:05:00,21325,,,21350,21325,,21375,,,,,21450,20850,21300,20850,21402.25</t>
  </si>
  <si>
    <t>2025-05-19 15:05:00,1304325216.00315,88194124544.5444,-465.228034875908,-848,272.673125901878,315.56,-232.001341283419,141.9,594.35</t>
  </si>
  <si>
    <t>2025-05-19 15:05:00,262545318.322009,15423865257.7025,-457.271522891453,-1211,388.056508607749,305.67,-88.2365903662603,-147.2,521.3</t>
  </si>
  <si>
    <t>2025-05-19 15:05:00,77775316.7321735,1019857043.17022,0,0,0,0,0,0,5955.25</t>
  </si>
  <si>
    <t>2025-05-19 15:05:00,134192792.951136,-1791608.81649762,0,0,0,0,0,0,21402.25</t>
  </si>
  <si>
    <t>2025-05-19 15:06:00,600,,594,,580,,591.5,,,,,595,590,595,593,594.48</t>
  </si>
  <si>
    <t>2025-05-19 15:06:00,525,,522,,500,,519,,,,,523,515,523,520,521.48</t>
  </si>
  <si>
    <t>2025-05-19 15:06:00,6000,,5960,,5700,,5950,,,,,5960,5900,5900,5970,5956.25</t>
  </si>
  <si>
    <t>2025-05-19 15:06:00,21325,,,21350,21325,,21375,,,,,21450,20850,21300,20850,21409.75</t>
  </si>
  <si>
    <t>2025-05-19 15:06:00,1792689792.26844,115253143377.548,-2347.4173901648,-2771,-565.446675324676,-347.15,50.5980004421805,311.04,594.48</t>
  </si>
  <si>
    <t>2025-05-19 15:06:00,328581043.091062,17397926892.8899,6.27958700388352,465,-8.52641067538142,-233.1,-98.847779319447,-80.76,521.48</t>
  </si>
  <si>
    <t>2025-05-19 15:06:00,80166628.0537296,1424525277.05134,0,0,0,0,0,0,5956.25</t>
  </si>
  <si>
    <t>2025-05-19 15:06:00,130104397.773003,-1427085.72217381,0,0,0,0,0,0,21409.75</t>
  </si>
  <si>
    <t>2025-05-19 15:07:00,600,,594,,580,,592.5,,,,,595,590,595,593,594.3</t>
  </si>
  <si>
    <t>2025-05-19 15:07:00,525,,521,,500,,520,,,,,523,515,523,520,521.31</t>
  </si>
  <si>
    <t>2025-05-19 15:07:00,6000,,5960,,5700,,5950,,,,,5960,5900,5900,5970,5954.75</t>
  </si>
  <si>
    <t>2025-05-19 15:07:00,21325,,,21350,21325,,21375,,,,,21450,20850,21300,20850,21402.25</t>
  </si>
  <si>
    <t>2025-05-19 15:07:00,1269261255.40783,93917789915.4384,-127.573882490722,-1197,226.692166666666,289.26,-384.164155675248,137.62,594.3</t>
  </si>
  <si>
    <t>2025-05-19 15:07:00,342106386.112166,19273092593.4293,349.208943833944,108,135.071971916972,-27.37,-127.898961150907,7.49999999999999,521.31</t>
  </si>
  <si>
    <t>2025-05-19 15:07:00,76965135.2053287,801700147.614971,0,0,0,0,0,0,5954.75</t>
  </si>
  <si>
    <t>2025-05-19 15:07:00,133673879.682274,-1807635.51689074,0,0,0,0,0,0,21402.25</t>
  </si>
  <si>
    <t>2025-05-19 15:08:00,600,,594,,580,,591.5,,,,,595,590,595,593,594.19</t>
  </si>
  <si>
    <t>2025-05-19 15:08:00,525,,521,,500,,520,,,,,523,515,523,520,521.18</t>
  </si>
  <si>
    <t>2025-05-19 15:08:00,6000,,5960,,5700,,5950,,,,,5960,5900,5900,5970,5953.5</t>
  </si>
  <si>
    <t>2025-05-19 15:08:00,21325,,,21350,21325,,21450,,,,,21450,20850,21300,20850,21397.75</t>
  </si>
  <si>
    <t>2025-05-19 15:08:00,1263063823.00775,92814767301.8934,-339.678604624615,5082,180.861245045804,326.88,-780.997112598628,929.98,594.19</t>
  </si>
  <si>
    <t>2025-05-19 15:08:00,261761734.490846,17091797915.8081,215.998960854224,210,93.6706137194954,210.52,28.9381982746903,121.54,521.18</t>
  </si>
  <si>
    <t>2025-05-19 15:08:00,70988562.6151595,284574829.68123,0,0,0,0,0,0,5953.5</t>
  </si>
  <si>
    <t>2025-05-19 15:08:00,137299275.385226,-1909225.49062943,0,0,0,0,0,0,21397.75</t>
  </si>
  <si>
    <t>2025-05-19 15:09:00,600,,594,,580,,592.5,,,,,595,590,595,593,594.15</t>
  </si>
  <si>
    <t>2025-05-19 15:09:00,525,,521,,500,,519,,,,,523,515,523,520,521.17</t>
  </si>
  <si>
    <t>2025-05-19 15:09:00,6000,,5960,,5700,,5950,,,,,5960,5900,5900,5970,5953</t>
  </si>
  <si>
    <t>2025-05-19 15:09:00,21325,,,21350,21325,,21450,,,,,21450,20850,21300,20850,21397</t>
  </si>
  <si>
    <t>2025-05-19 15:09:00,1160026894.34718,94589991973.9969,-759.967783379351,1039,-10.2399393939396,-58.36,-424.151113348454,89.12,594.15</t>
  </si>
  <si>
    <t>2025-05-19 15:09:00,248165271.598782,17758334555.5185,-56.2238795518207,-20,47.331274509804,-131.2,-154.500249599009,-96.88,521.17</t>
  </si>
  <si>
    <t>2025-05-19 15:09:00,68876380.9920589,83353500.937723,0,0,0,0,0,0,5953</t>
  </si>
  <si>
    <t>2025-05-19 15:09:00,137431045.124302,-1924114.96735187,0,0,0,0,0,0,21397</t>
  </si>
  <si>
    <t>2025-05-19 15:10:00,600,,594,,580,,591.5,,,,,595,590,595,593,594.07</t>
  </si>
  <si>
    <t>2025-05-19 15:10:00,525,,521,,500,,519,,,,,523,515,523,520,521.17</t>
  </si>
  <si>
    <t>2025-05-19 15:10:00,6000,,5960,,5700,,5950,,,,,5960,5900,5900,5970,5952.5</t>
  </si>
  <si>
    <t>2025-05-19 15:10:00,21325,,,21350,21325,,21450,,,,,21450,20850,21300,20850,21397</t>
  </si>
  <si>
    <t>2025-05-19 15:10:00,791731518.136793,88277444434.0332,104.624088631382,2434,47.7789999999999,17.15,85.0916096934111,-149.95,594.07</t>
  </si>
  <si>
    <t>2025-05-19 15:10:00,223794543.382923,17212106925.3805,-25.1291478974034,-322,165.091418450718,-210.24,-225.908002828416,-11.82,521.17</t>
  </si>
  <si>
    <t>2025-05-19 15:10:00,67185552.0991499,-106113859.823739,0,0,0,0,0,0,5952.5</t>
  </si>
  <si>
    <t>2025-05-19 15:10:00,136848509.181085,-1927852.22546473,0,0,0,0,0,0,21397</t>
  </si>
  <si>
    <t>2025-05-19 15:11:00,600,,594,,580,,592.5,,,,,595,590,595,593,593.96</t>
  </si>
  <si>
    <t>2025-05-19 15:11:00,525,,521,,500,,519,,,,,523,515,523,520,521.09</t>
  </si>
  <si>
    <t>2025-05-19 15:11:00,6000,,5960,,5700,,5950,,,,,5960,5900,5900,5970,5951.25</t>
  </si>
  <si>
    <t>2025-05-19 15:11:00,21325,,,21350,21325,,21450,,,,,21450,20850,21300,20850,21393.5</t>
  </si>
  <si>
    <t>2025-05-19 15:11:00,585485546.726241,84783196067.4462,3265.53590740928,4045,373.521111111112,2051.65,-640.08067034762,2003.01,593.96</t>
  </si>
  <si>
    <t>2025-05-19 15:11:00,232817594.868908,19629183983.7881,707.770063270063,649,52.7490093240092,-60.29,83.0111360340476,21.6,521.09</t>
  </si>
  <si>
    <t>2025-05-19 15:11:00,64115759.8866869,-485408039.37799,0,0,0,0,0,0,5951.25</t>
  </si>
  <si>
    <t>2025-05-19 15:11:00,140409543.318855,-1956815.13287117,0,0,0,0,0,0,21393.5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</si>
</sst>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B115" s="2"/>
        <tr r="F115" s="2"/>
        <tr r="J115" s="2"/>
      </tp>
      <tp t="s">
        <v>N/A</v>
        <stp/>
        <stp>VOLUME</stp>
        <stp>.SPXWP5780</stp>
        <tr r="B115" s="2"/>
        <tr r="F115" s="2"/>
        <tr r="J115" s="2"/>
      </tp>
      <tp t="s">
        <v>N/A</v>
        <stp/>
        <stp>VOLUME</stp>
        <stp>.SPXWC5790</stp>
        <tr r="F114" s="2"/>
        <tr r="J114" s="2"/>
        <tr r="B114" s="2"/>
      </tp>
      <tp t="s">
        <v>N/A</v>
        <stp/>
        <stp>VOLUME</stp>
        <stp>.SPXWP5790</stp>
        <tr r="F114" s="2"/>
        <tr r="J114" s="2"/>
        <tr r="B114" s="2"/>
      </tp>
      <tp t="s">
        <v>N/A</v>
        <stp/>
        <stp>VOLUME</stp>
        <stp>.SPXWC5740</stp>
        <tr r="F119" s="2"/>
        <tr r="J119" s="2"/>
        <tr r="B119" s="2"/>
      </tp>
      <tp t="s">
        <v>N/A</v>
        <stp/>
        <stp>VOLUME</stp>
        <stp>.SPXWP5740</stp>
        <tr r="F119" s="2"/>
        <tr r="J119" s="2"/>
        <tr r="B119" s="2"/>
      </tp>
      <tp t="s">
        <v>N/A</v>
        <stp/>
        <stp>VOLUME</stp>
        <stp>.SPXWC5750</stp>
        <tr r="F118" s="2"/>
        <tr r="B118" s="2"/>
        <tr r="J118" s="2"/>
      </tp>
      <tp t="s">
        <v>N/A</v>
        <stp/>
        <stp>VOLUME</stp>
        <stp>.SPXWP5750</stp>
        <tr r="F118" s="2"/>
        <tr r="B118" s="2"/>
        <tr r="J118" s="2"/>
      </tp>
      <tp t="s">
        <v>N/A</v>
        <stp/>
        <stp>VOLUME</stp>
        <stp>.SPXWC5760</stp>
        <tr r="J117" s="2"/>
        <tr r="F117" s="2"/>
        <tr r="B117" s="2"/>
      </tp>
      <tp t="s">
        <v>N/A</v>
        <stp/>
        <stp>VOLUME</stp>
        <stp>.SPXWP5760</stp>
        <tr r="J117" s="2"/>
        <tr r="F117" s="2"/>
        <tr r="B117" s="2"/>
      </tp>
      <tp t="s">
        <v>N/A</v>
        <stp/>
        <stp>VOLUME</stp>
        <stp>.SPXWC5770</stp>
        <tr r="B116" s="2"/>
        <tr r="F116" s="2"/>
        <tr r="J116" s="2"/>
      </tp>
      <tp t="s">
        <v>N/A</v>
        <stp/>
        <stp>VOLUME</stp>
        <stp>.SPXWP5770</stp>
        <tr r="B116" s="2"/>
        <tr r="F116" s="2"/>
        <tr r="J116" s="2"/>
      </tp>
      <tp t="s">
        <v>N/A</v>
        <stp/>
        <stp>VOLUME</stp>
        <stp>.SPXWC5700</stp>
        <tr r="B123" s="2"/>
        <tr r="F123" s="2"/>
        <tr r="J123" s="2"/>
      </tp>
      <tp t="s">
        <v>N/A</v>
        <stp/>
        <stp>VOLUME</stp>
        <stp>.SPXWP5700</stp>
        <tr r="B123" s="2"/>
        <tr r="F123" s="2"/>
        <tr r="J123" s="2"/>
      </tp>
      <tp t="s">
        <v>N/A</v>
        <stp/>
        <stp>VOLUME</stp>
        <stp>.SPXWC5710</stp>
        <tr r="F122" s="2"/>
        <tr r="B122" s="2"/>
        <tr r="J122" s="2"/>
      </tp>
      <tp t="s">
        <v>N/A</v>
        <stp/>
        <stp>VOLUME</stp>
        <stp>.SPXWP5710</stp>
        <tr r="F122" s="2"/>
        <tr r="B122" s="2"/>
        <tr r="J122" s="2"/>
      </tp>
      <tp t="s">
        <v>N/A</v>
        <stp/>
        <stp>VOLUME</stp>
        <stp>.SPXWC5720</stp>
        <tr r="B121" s="2"/>
        <tr r="J121" s="2"/>
        <tr r="F121" s="2"/>
      </tp>
      <tp t="s">
        <v>N/A</v>
        <stp/>
        <stp>VOLUME</stp>
        <stp>.SPXWP5720</stp>
        <tr r="B121" s="2"/>
        <tr r="J121" s="2"/>
        <tr r="F121" s="2"/>
      </tp>
      <tp t="s">
        <v>N/A</v>
        <stp/>
        <stp>VOLUME</stp>
        <stp>.SPXWC5730</stp>
        <tr r="J120" s="2"/>
        <tr r="B120" s="2"/>
        <tr r="F120" s="2"/>
      </tp>
      <tp t="s">
        <v>N/A</v>
        <stp/>
        <stp>VOLUME</stp>
        <stp>.SPXWP5730</stp>
        <tr r="J120" s="2"/>
        <tr r="B120" s="2"/>
        <tr r="F120" s="2"/>
      </tp>
      <tp>
        <v>1.04</v>
        <stp/>
        <stp>LAST</stp>
        <stp>.SPY250519P595</stp>
        <tr r="DB11" s="1"/>
        <tr r="DB11" s="1"/>
      </tp>
      <tp>
        <v>0.01</v>
        <stp/>
        <stp>LAST</stp>
        <stp>.SPY250519C595</stp>
        <tr r="DA11" s="1"/>
        <tr r="DA11" s="1"/>
      </tp>
      <tp>
        <v>0.19</v>
        <stp/>
        <stp>LAST</stp>
        <stp>.SPY250519P594</stp>
        <tr r="DB12" s="1"/>
        <tr r="DB12" s="1"/>
      </tp>
      <tp>
        <v>0.13</v>
        <stp/>
        <stp>LAST</stp>
        <stp>.SPY250519C594</stp>
        <tr r="DA12" s="1"/>
        <tr r="DA12" s="1"/>
      </tp>
      <tp>
        <v>2.75</v>
        <stp/>
        <stp>LAST</stp>
        <stp>.SPY250519P597</stp>
        <tr r="DB9" s="1"/>
        <tr r="DB9" s="1"/>
      </tp>
      <tp>
        <v>0.01</v>
        <stp/>
        <stp>LAST</stp>
        <stp>.SPY250519C597</stp>
        <tr r="DA9" s="1"/>
        <tr r="DA9" s="1"/>
      </tp>
      <tp>
        <v>1.89</v>
        <stp/>
        <stp>LAST</stp>
        <stp>.SPY250519P596</stp>
        <tr r="DB10" s="1"/>
        <tr r="DB10" s="1"/>
      </tp>
      <tp>
        <v>0.01</v>
        <stp/>
        <stp>LAST</stp>
        <stp>.SPY250519C596</stp>
        <tr r="DA10" s="1"/>
        <tr r="DA10" s="1"/>
      </tp>
      <tp>
        <v>0.01</v>
        <stp/>
        <stp>LAST</stp>
        <stp>.SPY250519P591</stp>
        <tr r="DB15" s="1"/>
        <tr r="DB15" s="1"/>
      </tp>
      <tp>
        <v>3.02</v>
        <stp/>
        <stp>LAST</stp>
        <stp>.SPY250519C591</stp>
        <tr r="DA15" s="1"/>
        <tr r="DA15" s="1"/>
      </tp>
      <tp>
        <v>0.01</v>
        <stp/>
        <stp>LAST</stp>
        <stp>.SPY250519P590</stp>
        <tr r="DB16" s="1"/>
        <tr r="DB16" s="1"/>
      </tp>
      <tp>
        <v>4.0999999999999996</v>
        <stp/>
        <stp>LAST</stp>
        <stp>.SPY250519C590</stp>
        <tr r="DA16" s="1"/>
        <tr r="DA16" s="1"/>
      </tp>
      <tp>
        <v>0.03</v>
        <stp/>
        <stp>LAST</stp>
        <stp>.SPY250519P593</stp>
        <tr r="DB13" s="1"/>
        <tr r="DB13" s="1"/>
      </tp>
      <tp>
        <v>0.98</v>
        <stp/>
        <stp>LAST</stp>
        <stp>.SPY250519C593</stp>
        <tr r="DA13" s="1"/>
        <tr r="DA13" s="1"/>
      </tp>
      <tp>
        <v>0.01</v>
        <stp/>
        <stp>LAST</stp>
        <stp>.SPY250519P592</stp>
        <tr r="DB14" s="1"/>
        <tr r="DB14" s="1"/>
      </tp>
      <tp>
        <v>1.95</v>
        <stp/>
        <stp>LAST</stp>
        <stp>.SPY250519C592</stp>
        <tr r="DA14" s="1"/>
        <tr r="DA14" s="1"/>
      </tp>
      <tp>
        <v>4.66</v>
        <stp/>
        <stp>LAST</stp>
        <stp>.SPY250519P599</stp>
        <tr r="DB7" s="1"/>
        <tr r="DB7" s="1"/>
      </tp>
      <tp>
        <v>0.01</v>
        <stp/>
        <stp>LAST</stp>
        <stp>.SPY250519C599</stp>
        <tr r="DA7" s="1"/>
        <tr r="DA7" s="1"/>
      </tp>
      <tp>
        <v>3.87</v>
        <stp/>
        <stp>LAST</stp>
        <stp>.SPY250519P598</stp>
        <tr r="DB8" s="1"/>
        <tr r="DB8" s="1"/>
      </tp>
      <tp>
        <v>0.01</v>
        <stp/>
        <stp>LAST</stp>
        <stp>.SPY250519C598</stp>
        <tr r="DA8" s="1"/>
        <tr r="DA8" s="1"/>
      </tp>
      <tp>
        <v>0.01</v>
        <stp/>
        <stp>LAST</stp>
        <stp>.SPY250519P585</stp>
        <tr r="DB21" s="1"/>
        <tr r="DB21" s="1"/>
      </tp>
      <tp>
        <v>9.32</v>
        <stp/>
        <stp>LAST</stp>
        <stp>.SPY250519C585</stp>
        <tr r="DA21" s="1"/>
        <tr r="DA21" s="1"/>
      </tp>
      <tp>
        <v>0.01</v>
        <stp/>
        <stp>LAST</stp>
        <stp>.SPY250519P584</stp>
        <tr r="DB22" s="1"/>
        <tr r="DB22" s="1"/>
      </tp>
      <tp>
        <v>10.36</v>
        <stp/>
        <stp>LAST</stp>
        <stp>.SPY250519C584</stp>
        <tr r="DA22" s="1"/>
        <tr r="DA22" s="1"/>
      </tp>
      <tp>
        <v>0.01</v>
        <stp/>
        <stp>LAST</stp>
        <stp>.SPY250519P587</stp>
        <tr r="DB19" s="1"/>
        <tr r="DB19" s="1"/>
      </tp>
      <tp>
        <v>7.12</v>
        <stp/>
        <stp>LAST</stp>
        <stp>.SPY250519C587</stp>
        <tr r="DA19" s="1"/>
        <tr r="DA19" s="1"/>
      </tp>
      <tp>
        <v>0.01</v>
        <stp/>
        <stp>LAST</stp>
        <stp>.SPY250519P586</stp>
        <tr r="DB20" s="1"/>
        <tr r="DB20" s="1"/>
      </tp>
      <tp>
        <v>8.3699999999999992</v>
        <stp/>
        <stp>LAST</stp>
        <stp>.SPY250519C586</stp>
        <tr r="DA20" s="1"/>
        <tr r="DA20" s="1"/>
      </tp>
      <tp>
        <v>0.01</v>
        <stp/>
        <stp>LAST</stp>
        <stp>.SPY250519P581</stp>
        <tr r="DB25" s="1"/>
        <tr r="DB25" s="1"/>
      </tp>
      <tp>
        <v>13.36</v>
        <stp/>
        <stp>LAST</stp>
        <stp>.SPY250519C581</stp>
        <tr r="DA25" s="1"/>
        <tr r="DA25" s="1"/>
      </tp>
      <tp>
        <v>0.01</v>
        <stp/>
        <stp>LAST</stp>
        <stp>.SPY250519P580</stp>
        <tr r="DB26" s="1"/>
        <tr r="DB26" s="1"/>
      </tp>
      <tp>
        <v>14.32</v>
        <stp/>
        <stp>LAST</stp>
        <stp>.SPY250519C580</stp>
        <tr r="DA26" s="1"/>
        <tr r="DA26" s="1"/>
      </tp>
      <tp>
        <v>0.01</v>
        <stp/>
        <stp>LAST</stp>
        <stp>.SPY250519P583</stp>
        <tr r="DB23" s="1"/>
        <tr r="DB23" s="1"/>
      </tp>
      <tp>
        <v>11.37</v>
        <stp/>
        <stp>LAST</stp>
        <stp>.SPY250519C583</stp>
        <tr r="DA23" s="1"/>
        <tr r="DA23" s="1"/>
      </tp>
      <tp>
        <v>0.01</v>
        <stp/>
        <stp>LAST</stp>
        <stp>.SPY250519P582</stp>
        <tr r="DB24" s="1"/>
        <tr r="DB24" s="1"/>
      </tp>
      <tp>
        <v>12.47</v>
        <stp/>
        <stp>LAST</stp>
        <stp>.SPY250519C582</stp>
        <tr r="DA24" s="1"/>
        <tr r="DA24" s="1"/>
      </tp>
      <tp>
        <v>0.01</v>
        <stp/>
        <stp>LAST</stp>
        <stp>.SPY250519P589</stp>
        <tr r="DB17" s="1"/>
        <tr r="DB17" s="1"/>
      </tp>
      <tp>
        <v>4.9800000000000004</v>
        <stp/>
        <stp>LAST</stp>
        <stp>.SPY250519C589</stp>
        <tr r="DA17" s="1"/>
        <tr r="DA17" s="1"/>
      </tp>
      <tp>
        <v>0.01</v>
        <stp/>
        <stp>LAST</stp>
        <stp>.SPY250519P588</stp>
        <tr r="DB18" s="1"/>
        <tr r="DB18" s="1"/>
      </tp>
      <tp>
        <v>6.16</v>
        <stp/>
        <stp>LAST</stp>
        <stp>.SPY250519C588</stp>
        <tr r="DA18" s="1"/>
        <tr r="DA18" s="1"/>
      </tp>
      <tp>
        <v>0.01</v>
        <stp/>
        <stp>LAST</stp>
        <stp>.SPY250519P575</stp>
        <tr r="DB31" s="1"/>
        <tr r="DB31" s="1"/>
      </tp>
      <tp>
        <v>19.73</v>
        <stp/>
        <stp>LAST</stp>
        <stp>.SPY250519C575</stp>
        <tr r="DA31" s="1"/>
        <tr r="DA31" s="1"/>
      </tp>
      <tp>
        <v>0.01</v>
        <stp/>
        <stp>LAST</stp>
        <stp>.SPY250519P574</stp>
        <tr r="DB32" s="1"/>
        <tr r="DB32" s="1"/>
      </tp>
      <tp>
        <v>20.62</v>
        <stp/>
        <stp>LAST</stp>
        <stp>.SPY250519C574</stp>
        <tr r="DA32" s="1"/>
        <tr r="DA32" s="1"/>
      </tp>
      <tp>
        <v>0.01</v>
        <stp/>
        <stp>LAST</stp>
        <stp>.SPY250519P577</stp>
        <tr r="DB29" s="1"/>
        <tr r="DB29" s="1"/>
      </tp>
      <tp>
        <v>16.46</v>
        <stp/>
        <stp>LAST</stp>
        <stp>.SPY250519C577</stp>
        <tr r="DA29" s="1"/>
        <tr r="DA29" s="1"/>
      </tp>
      <tp>
        <v>0.01</v>
        <stp/>
        <stp>LAST</stp>
        <stp>.SPY250519P576</stp>
        <tr r="DB30" s="1"/>
        <tr r="DB30" s="1"/>
      </tp>
      <tp>
        <v>17.78</v>
        <stp/>
        <stp>LAST</stp>
        <stp>.SPY250519C576</stp>
        <tr r="DA30" s="1"/>
        <tr r="DA30" s="1"/>
      </tp>
      <tp>
        <v>0.01</v>
        <stp/>
        <stp>LAST</stp>
        <stp>.SPY250519P571</stp>
        <tr r="DB35" s="1"/>
        <tr r="DB35" s="1"/>
      </tp>
      <tp>
        <v>23.18</v>
        <stp/>
        <stp>LAST</stp>
        <stp>.SPY250519C571</stp>
        <tr r="DA35" s="1"/>
        <tr r="DA35" s="1"/>
      </tp>
      <tp>
        <v>0.01</v>
        <stp/>
        <stp>LAST</stp>
        <stp>.SPY250519P570</stp>
        <tr r="DB36" s="1"/>
        <tr r="DB36" s="1"/>
      </tp>
      <tp>
        <v>24.41</v>
        <stp/>
        <stp>LAST</stp>
        <stp>.SPY250519C570</stp>
        <tr r="DA36" s="1"/>
        <tr r="DA36" s="1"/>
      </tp>
      <tp>
        <v>0.01</v>
        <stp/>
        <stp>LAST</stp>
        <stp>.SPY250519P573</stp>
        <tr r="DB33" s="1"/>
        <tr r="DB33" s="1"/>
      </tp>
      <tp>
        <v>21.32</v>
        <stp/>
        <stp>LAST</stp>
        <stp>.SPY250519C573</stp>
        <tr r="DA33" s="1"/>
        <tr r="DA33" s="1"/>
      </tp>
      <tp>
        <v>0.01</v>
        <stp/>
        <stp>LAST</stp>
        <stp>.SPY250519P572</stp>
        <tr r="DB34" s="1"/>
        <tr r="DB34" s="1"/>
      </tp>
      <tp>
        <v>22.5</v>
        <stp/>
        <stp>LAST</stp>
        <stp>.SPY250519C572</stp>
        <tr r="DA34" s="1"/>
        <tr r="DA34" s="1"/>
      </tp>
      <tp>
        <v>0.01</v>
        <stp/>
        <stp>LAST</stp>
        <stp>.SPY250519P579</stp>
        <tr r="DB27" s="1"/>
        <tr r="DB27" s="1"/>
      </tp>
      <tp>
        <v>15.38</v>
        <stp/>
        <stp>LAST</stp>
        <stp>.SPY250519C579</stp>
        <tr r="DA27" s="1"/>
        <tr r="DA27" s="1"/>
      </tp>
      <tp>
        <v>0.01</v>
        <stp/>
        <stp>LAST</stp>
        <stp>.SPY250519P578</stp>
        <tr r="DB28" s="1"/>
        <tr r="DB28" s="1"/>
      </tp>
      <tp>
        <v>16.47</v>
        <stp/>
        <stp>LAST</stp>
        <stp>.SPY250519C578</stp>
        <tr r="DA28" s="1"/>
        <tr r="DA28" s="1"/>
      </tp>
      <tp>
        <v>0.01</v>
        <stp/>
        <stp>LAST</stp>
        <stp>.SPY250519P569</stp>
        <tr r="DB37" s="1"/>
        <tr r="DB37" s="1"/>
      </tp>
      <tp>
        <v>25.28</v>
        <stp/>
        <stp>LAST</stp>
        <stp>.SPY250519C569</stp>
        <tr r="DA37" s="1"/>
        <tr r="DA37" s="1"/>
      </tp>
      <tp>
        <v>0.01</v>
        <stp/>
        <stp>LAST</stp>
        <stp>.SPY250519P568</stp>
        <tr r="DB38" s="1"/>
        <tr r="DB38" s="1"/>
      </tp>
      <tp>
        <v>26.3</v>
        <stp/>
        <stp>LAST</stp>
        <stp>.SPY250519C568</stp>
        <tr r="DA38" s="1"/>
        <tr r="DA38" s="1"/>
      </tp>
      <tp t="s">
        <v>N/A</v>
        <stp/>
        <stp>VOLUME</stp>
        <stp>.SPXWC5680</stp>
        <tr r="F125" s="2"/>
        <tr r="B125" s="2"/>
        <tr r="J125" s="2"/>
      </tp>
      <tp t="s">
        <v>N/A</v>
        <stp/>
        <stp>VOLUME</stp>
        <stp>.SPXWP5680</stp>
        <tr r="F125" s="2"/>
        <tr r="B125" s="2"/>
        <tr r="J125" s="2"/>
      </tp>
      <tp t="s">
        <v>N/A</v>
        <stp/>
        <stp>VOLUME</stp>
        <stp>.SPXWC5690</stp>
        <tr r="F124" s="2"/>
        <tr r="J124" s="2"/>
        <tr r="B124" s="2"/>
      </tp>
      <tp t="s">
        <v>N/A</v>
        <stp/>
        <stp>VOLUME</stp>
        <stp>.SPXWP5690</stp>
        <tr r="F124" s="2"/>
        <tr r="J124" s="2"/>
        <tr r="B124" s="2"/>
      </tp>
      <tp t="s">
        <v>N/A</v>
        <stp/>
        <stp>VOLUME</stp>
        <stp>.SPXWC5640</stp>
        <tr r="J129" s="2"/>
        <tr r="F129" s="2"/>
        <tr r="B129" s="2"/>
      </tp>
      <tp t="s">
        <v>N/A</v>
        <stp/>
        <stp>VOLUME</stp>
        <stp>.SPXWP5640</stp>
        <tr r="J129" s="2"/>
        <tr r="F129" s="2"/>
        <tr r="B129" s="2"/>
      </tp>
      <tp t="s">
        <v>N/A</v>
        <stp/>
        <stp>VOLUME</stp>
        <stp>.SPXWC5650</stp>
        <tr r="B128" s="2"/>
        <tr r="J128" s="2"/>
        <tr r="F128" s="2"/>
      </tp>
      <tp t="s">
        <v>N/A</v>
        <stp/>
        <stp>VOLUME</stp>
        <stp>.SPXWP5650</stp>
        <tr r="B128" s="2"/>
        <tr r="J128" s="2"/>
        <tr r="F128" s="2"/>
      </tp>
      <tp t="s">
        <v>N/A</v>
        <stp/>
        <stp>VOLUME</stp>
        <stp>.SPXWC5660</stp>
        <tr r="J127" s="2"/>
        <tr r="F127" s="2"/>
        <tr r="B127" s="2"/>
      </tp>
      <tp t="s">
        <v>N/A</v>
        <stp/>
        <stp>VOLUME</stp>
        <stp>.SPXWP5660</stp>
        <tr r="J127" s="2"/>
        <tr r="F127" s="2"/>
        <tr r="B127" s="2"/>
      </tp>
      <tp t="s">
        <v>N/A</v>
        <stp/>
        <stp>VOLUME</stp>
        <stp>.SPXWC5670</stp>
        <tr r="B126" s="2"/>
        <tr r="F126" s="2"/>
        <tr r="J126" s="2"/>
      </tp>
      <tp t="s">
        <v>N/A</v>
        <stp/>
        <stp>VOLUME</stp>
        <stp>.SPXWP5670</stp>
        <tr r="B126" s="2"/>
        <tr r="F126" s="2"/>
        <tr r="J126" s="2"/>
      </tp>
      <tp t="s">
        <v>N/A</v>
        <stp/>
        <stp>VOLUME</stp>
        <stp>.SPXWC5620</stp>
        <tr r="F131" s="2"/>
        <tr r="B131" s="2"/>
        <tr r="J131" s="2"/>
      </tp>
      <tp t="s">
        <v>N/A</v>
        <stp/>
        <stp>VOLUME</stp>
        <stp>.SPXWP5620</stp>
        <tr r="F131" s="2"/>
        <tr r="B131" s="2"/>
        <tr r="J131" s="2"/>
      </tp>
      <tp t="s">
        <v>N/A</v>
        <stp/>
        <stp>VOLUME</stp>
        <stp>.SPXWC5630</stp>
        <tr r="F130" s="2"/>
        <tr r="J130" s="2"/>
        <tr r="B130" s="2"/>
      </tp>
      <tp t="s">
        <v>N/A</v>
        <stp/>
        <stp>VOLUME</stp>
        <stp>.SPXWP5630</stp>
        <tr r="F130" s="2"/>
        <tr r="J130" s="2"/>
        <tr r="B130" s="2"/>
      </tp>
      <tp>
        <v>6.7</v>
        <stp/>
        <stp>LAST</stp>
        <stp>.SPY250519P601</stp>
        <tr r="DB5" s="1"/>
        <tr r="DB5" s="1"/>
      </tp>
      <tp>
        <v>0.01</v>
        <stp/>
        <stp>LAST</stp>
        <stp>.SPY250519C601</stp>
        <tr r="DA5" s="1"/>
        <tr r="DA5" s="1"/>
      </tp>
      <tp>
        <v>6.03</v>
        <stp/>
        <stp>LAST</stp>
        <stp>.SPY250519P600</stp>
        <tr r="DB6" s="1"/>
        <tr r="DB6" s="1"/>
      </tp>
      <tp>
        <v>0.01</v>
        <stp/>
        <stp>LAST</stp>
        <stp>.SPY250519C600</stp>
        <tr r="DA6" s="1"/>
        <tr r="DA6" s="1"/>
      </tp>
      <tp>
        <v>8.3000000000000007</v>
        <stp/>
        <stp>LAST</stp>
        <stp>.SPY250519P602</stp>
        <tr r="DB4" s="1"/>
        <tr r="DB4" s="1"/>
      </tp>
      <tp>
        <v>0.01</v>
        <stp/>
        <stp>LAST</stp>
        <stp>.SPY250519C602</stp>
        <tr r="DA4" s="1"/>
        <tr r="DA4" s="1"/>
      </tp>
      <tp>
        <v>593.97</v>
        <stp/>
        <stp>MARK</stp>
        <stp>SPY</stp>
        <tr r="G84" s="1"/>
        <tr r="A3" s="1"/>
      </tp>
      <tp>
        <v>5963.6</v>
        <stp/>
        <stp>MARK</stp>
        <stp>SPX</stp>
        <tr r="E82" s="1"/>
      </tp>
      <tp>
        <v>-0.01</v>
        <stp/>
        <stp>DELTA</stp>
        <stp>.SPY250519P588</stp>
        <tr r="CE18" s="1"/>
        <tr r="CE18" s="1"/>
      </tp>
      <tp>
        <v>0.98</v>
        <stp/>
        <stp>DELTA</stp>
        <stp>.SPY250519C588</stp>
        <tr r="CD18" s="1"/>
        <tr r="CD18" s="1"/>
      </tp>
      <tp>
        <v>-0.01</v>
        <stp/>
        <stp>DELTA</stp>
        <stp>.SPY250519P589</stp>
        <tr r="CE17" s="1"/>
        <tr r="CE17" s="1"/>
      </tp>
      <tp>
        <v>1</v>
        <stp/>
        <stp>DELTA</stp>
        <stp>.SPY250519C589</stp>
        <tr r="CD17" s="1"/>
        <tr r="CD17" s="1"/>
      </tp>
      <tp>
        <v>0</v>
        <stp/>
        <stp>DELTA</stp>
        <stp>.SPY250519P580</stp>
        <tr r="CE26" s="1"/>
        <tr r="CE26" s="1"/>
      </tp>
      <tp>
        <v>1</v>
        <stp/>
        <stp>DELTA</stp>
        <stp>.SPY250519C580</stp>
        <tr r="CD26" s="1"/>
        <tr r="CD26" s="1"/>
      </tp>
      <tp>
        <v>0</v>
        <stp/>
        <stp>DELTA</stp>
        <stp>.SPY250519P581</stp>
        <tr r="CE25" s="1"/>
        <tr r="CE25" s="1"/>
      </tp>
      <tp>
        <v>1</v>
        <stp/>
        <stp>DELTA</stp>
        <stp>.SPY250519C581</stp>
        <tr r="CD25" s="1"/>
        <tr r="CD25" s="1"/>
      </tp>
      <tp>
        <v>0</v>
        <stp/>
        <stp>DELTA</stp>
        <stp>.SPY250519P582</stp>
        <tr r="CE24" s="1"/>
        <tr r="CE24" s="1"/>
      </tp>
      <tp>
        <v>1</v>
        <stp/>
        <stp>DELTA</stp>
        <stp>.SPY250519C582</stp>
        <tr r="CD24" s="1"/>
        <tr r="CD24" s="1"/>
      </tp>
      <tp>
        <v>0</v>
        <stp/>
        <stp>DELTA</stp>
        <stp>.SPY250519P583</stp>
        <tr r="CE23" s="1"/>
        <tr r="CE23" s="1"/>
      </tp>
      <tp>
        <v>1</v>
        <stp/>
        <stp>DELTA</stp>
        <stp>.SPY250519C583</stp>
        <tr r="CD23" s="1"/>
        <tr r="CD23" s="1"/>
      </tp>
      <tp>
        <v>0</v>
        <stp/>
        <stp>DELTA</stp>
        <stp>.SPY250519P584</stp>
        <tr r="CE22" s="1"/>
        <tr r="CE22" s="1"/>
      </tp>
      <tp>
        <v>1</v>
        <stp/>
        <stp>DELTA</stp>
        <stp>.SPY250519C584</stp>
        <tr r="CD22" s="1"/>
        <tr r="CD22" s="1"/>
      </tp>
      <tp>
        <v>0</v>
        <stp/>
        <stp>DELTA</stp>
        <stp>.SPY250519P585</stp>
        <tr r="CE21" s="1"/>
        <tr r="CE21" s="1"/>
      </tp>
      <tp>
        <v>1</v>
        <stp/>
        <stp>DELTA</stp>
        <stp>.SPY250519C585</stp>
        <tr r="CD21" s="1"/>
        <tr r="CD21" s="1"/>
      </tp>
      <tp>
        <v>-0.01</v>
        <stp/>
        <stp>DELTA</stp>
        <stp>.SPY250519P586</stp>
        <tr r="CE20" s="1"/>
        <tr r="CE20" s="1"/>
      </tp>
      <tp>
        <v>0.98</v>
        <stp/>
        <stp>DELTA</stp>
        <stp>.SPY250519C586</stp>
        <tr r="CD20" s="1"/>
        <tr r="CD20" s="1"/>
      </tp>
      <tp>
        <v>-0.01</v>
        <stp/>
        <stp>DELTA</stp>
        <stp>.SPY250519P587</stp>
        <tr r="CE19" s="1"/>
        <tr r="CE19" s="1"/>
      </tp>
      <tp>
        <v>1</v>
        <stp/>
        <stp>DELTA</stp>
        <stp>.SPY250519C587</stp>
        <tr r="CD19" s="1"/>
        <tr r="CD19" s="1"/>
      </tp>
      <tp>
        <v>-0.95</v>
        <stp/>
        <stp>DELTA</stp>
        <stp>.SPY250519P598</stp>
        <tr r="CE8" s="1"/>
        <tr r="CE8" s="1"/>
      </tp>
      <tp>
        <v>0.01</v>
        <stp/>
        <stp>DELTA</stp>
        <stp>.SPY250519C598</stp>
        <tr r="CD8" s="1"/>
        <tr r="CD8" s="1"/>
      </tp>
      <tp>
        <v>-0.95</v>
        <stp/>
        <stp>DELTA</stp>
        <stp>.SPY250519P599</stp>
        <tr r="CE7" s="1"/>
        <tr r="CE7" s="1"/>
      </tp>
      <tp>
        <v>0.01</v>
        <stp/>
        <stp>DELTA</stp>
        <stp>.SPY250519C599</stp>
        <tr r="CD7" s="1"/>
        <tr r="CD7" s="1"/>
      </tp>
      <tp>
        <v>-0.01</v>
        <stp/>
        <stp>DELTA</stp>
        <stp>.SPY250519P590</stp>
        <tr r="CE16" s="1"/>
        <tr r="CE16" s="1"/>
      </tp>
      <tp>
        <v>0.99</v>
        <stp/>
        <stp>DELTA</stp>
        <stp>.SPY250519C590</stp>
        <tr r="CD16" s="1"/>
        <tr r="CD16" s="1"/>
      </tp>
      <tp>
        <v>-0.03</v>
        <stp/>
        <stp>DELTA</stp>
        <stp>.SPY250519P591</stp>
        <tr r="CE15" s="1"/>
        <tr r="CE15" s="1"/>
      </tp>
      <tp>
        <v>0.99</v>
        <stp/>
        <stp>DELTA</stp>
        <stp>.SPY250519C591</stp>
        <tr r="CD15" s="1"/>
        <tr r="CD15" s="1"/>
      </tp>
      <tp>
        <v>-0.03</v>
        <stp/>
        <stp>DELTA</stp>
        <stp>.SPY250519P592</stp>
        <tr r="CE14" s="1"/>
        <tr r="CE14" s="1"/>
      </tp>
      <tp>
        <v>1</v>
        <stp/>
        <stp>DELTA</stp>
        <stp>.SPY250519C592</stp>
        <tr r="CD14" s="1"/>
        <tr r="CD14" s="1"/>
      </tp>
      <tp>
        <v>-0.1</v>
        <stp/>
        <stp>DELTA</stp>
        <stp>.SPY250519P593</stp>
        <tr r="CE13" s="1"/>
        <tr r="CE13" s="1"/>
      </tp>
      <tp>
        <v>0.95</v>
        <stp/>
        <stp>DELTA</stp>
        <stp>.SPY250519C593</stp>
        <tr r="CD13" s="1"/>
        <tr r="CD13" s="1"/>
      </tp>
      <tp>
        <v>-0.53</v>
        <stp/>
        <stp>DELTA</stp>
        <stp>.SPY250519P594</stp>
        <tr r="CE12" s="1"/>
        <tr r="CE12" s="1"/>
      </tp>
      <tp>
        <v>0.47</v>
        <stp/>
        <stp>DELTA</stp>
        <stp>.SPY250519C594</stp>
        <tr r="CD12" s="1"/>
        <tr r="CD12" s="1"/>
      </tp>
      <tp>
        <v>-0.92</v>
        <stp/>
        <stp>DELTA</stp>
        <stp>.SPY250519P595</stp>
        <tr r="CE11" s="1"/>
        <tr r="CE11" s="1"/>
      </tp>
      <tp>
        <v>0.06</v>
        <stp/>
        <stp>DELTA</stp>
        <stp>.SPY250519C595</stp>
        <tr r="CD11" s="1"/>
        <tr r="CD11" s="1"/>
      </tp>
      <tp>
        <v>-0.94</v>
        <stp/>
        <stp>DELTA</stp>
        <stp>.SPY250519P596</stp>
        <tr r="CE10" s="1"/>
        <tr r="CE10" s="1"/>
      </tp>
      <tp>
        <v>0.02</v>
        <stp/>
        <stp>DELTA</stp>
        <stp>.SPY250519C596</stp>
        <tr r="CD10" s="1"/>
        <tr r="CD10" s="1"/>
      </tp>
      <tp>
        <v>-0.95</v>
        <stp/>
        <stp>DELTA</stp>
        <stp>.SPY250519P597</stp>
        <tr r="CE9" s="1"/>
        <tr r="CE9" s="1"/>
      </tp>
      <tp>
        <v>0.01</v>
        <stp/>
        <stp>DELTA</stp>
        <stp>.SPY250519C597</stp>
        <tr r="CD9" s="1"/>
        <tr r="CD9" s="1"/>
      </tp>
      <tp>
        <v>-0.41</v>
        <stp/>
        <stp>DELTA</stp>
        <stp>.SPY250523P592</stp>
        <tr r="CG14" s="1"/>
        <tr r="CG14" s="1"/>
      </tp>
      <tp>
        <v>0.57999999999999996</v>
        <stp/>
        <stp>DELTA</stp>
        <stp>.SPY250523C592</stp>
        <tr r="CF14" s="1"/>
        <tr r="CF14" s="1"/>
      </tp>
      <tp>
        <v>-0.45</v>
        <stp/>
        <stp>DELTA</stp>
        <stp>.SPY250523P593</stp>
        <tr r="CG13" s="1"/>
        <tr r="CG13" s="1"/>
      </tp>
      <tp>
        <v>0.55000000000000004</v>
        <stp/>
        <stp>DELTA</stp>
        <stp>.SPY250523C593</stp>
        <tr r="CF13" s="1"/>
        <tr r="CF13" s="1"/>
      </tp>
      <tp>
        <v>-0.35</v>
        <stp/>
        <stp>DELTA</stp>
        <stp>.SPY250523P590</stp>
        <tr r="CG16" s="1"/>
        <tr r="CG16" s="1"/>
      </tp>
      <tp>
        <v>0.65</v>
        <stp/>
        <stp>DELTA</stp>
        <stp>.SPY250523C590</stp>
        <tr r="CF16" s="1"/>
        <tr r="CF16" s="1"/>
      </tp>
      <tp>
        <v>-0.38</v>
        <stp/>
        <stp>DELTA</stp>
        <stp>.SPY250523P591</stp>
        <tr r="CG15" s="1"/>
        <tr r="CG15" s="1"/>
      </tp>
      <tp>
        <v>0.62</v>
        <stp/>
        <stp>DELTA</stp>
        <stp>.SPY250523C591</stp>
        <tr r="CF15" s="1"/>
        <tr r="CF15" s="1"/>
      </tp>
      <tp>
        <v>-0.56999999999999995</v>
        <stp/>
        <stp>DELTA</stp>
        <stp>.SPY250523P596</stp>
        <tr r="CG10" s="1"/>
        <tr r="CG10" s="1"/>
      </tp>
      <tp>
        <v>0.43</v>
        <stp/>
        <stp>DELTA</stp>
        <stp>.SPY250523C596</stp>
        <tr r="CF10" s="1"/>
        <tr r="CF10" s="1"/>
      </tp>
      <tp>
        <v>-0.61</v>
        <stp/>
        <stp>DELTA</stp>
        <stp>.SPY250523P597</stp>
        <tr r="CG9" s="1"/>
        <tr r="CG9" s="1"/>
      </tp>
      <tp>
        <v>0.39</v>
        <stp/>
        <stp>DELTA</stp>
        <stp>.SPY250523C597</stp>
        <tr r="CF9" s="1"/>
        <tr r="CF9" s="1"/>
      </tp>
      <tp>
        <v>-0.49</v>
        <stp/>
        <stp>DELTA</stp>
        <stp>.SPY250523P594</stp>
        <tr r="CG12" s="1"/>
        <tr r="CG12" s="1"/>
      </tp>
      <tp>
        <v>0.51</v>
        <stp/>
        <stp>DELTA</stp>
        <stp>.SPY250523C594</stp>
        <tr r="CF12" s="1"/>
        <tr r="CF12" s="1"/>
      </tp>
      <tp>
        <v>-0.53</v>
        <stp/>
        <stp>DELTA</stp>
        <stp>.SPY250523P595</stp>
        <tr r="CG11" s="1"/>
        <tr r="CG11" s="1"/>
      </tp>
      <tp>
        <v>0.47</v>
        <stp/>
        <stp>DELTA</stp>
        <stp>.SPY250523C595</stp>
        <tr r="CF11" s="1"/>
        <tr r="CF11" s="1"/>
      </tp>
      <tp>
        <v>-0.65</v>
        <stp/>
        <stp>DELTA</stp>
        <stp>.SPY250523P598</stp>
        <tr r="CG8" s="1"/>
        <tr r="CG8" s="1"/>
      </tp>
      <tp>
        <v>0.35</v>
        <stp/>
        <stp>DELTA</stp>
        <stp>.SPY250523C598</stp>
        <tr r="CF8" s="1"/>
        <tr r="CF8" s="1"/>
      </tp>
      <tp>
        <v>-0.7</v>
        <stp/>
        <stp>DELTA</stp>
        <stp>.SPY250523P599</stp>
        <tr r="CG7" s="1"/>
        <tr r="CG7" s="1"/>
      </tp>
      <tp>
        <v>0.31</v>
        <stp/>
        <stp>DELTA</stp>
        <stp>.SPY250523C599</stp>
        <tr r="CF7" s="1"/>
        <tr r="CF7" s="1"/>
      </tp>
      <tp>
        <v>-0.15</v>
        <stp/>
        <stp>DELTA</stp>
        <stp>.SPY250523P582</stp>
        <tr r="CG24" s="1"/>
        <tr r="CG24" s="1"/>
      </tp>
      <tp>
        <v>0.84</v>
        <stp/>
        <stp>DELTA</stp>
        <stp>.SPY250523C582</stp>
        <tr r="CF24" s="1"/>
        <tr r="CF24" s="1"/>
      </tp>
      <tp>
        <v>-0.17</v>
        <stp/>
        <stp>DELTA</stp>
        <stp>.SPY250523P583</stp>
        <tr r="CG23" s="1"/>
        <tr r="CG23" s="1"/>
      </tp>
      <tp>
        <v>0.82</v>
        <stp/>
        <stp>DELTA</stp>
        <stp>.SPY250523C583</stp>
        <tr r="CF23" s="1"/>
        <tr r="CF23" s="1"/>
      </tp>
      <tp>
        <v>-0.12</v>
        <stp/>
        <stp>DELTA</stp>
        <stp>.SPY250523P580</stp>
        <tr r="CG26" s="1"/>
        <tr r="CG26" s="1"/>
      </tp>
      <tp>
        <v>0.87</v>
        <stp/>
        <stp>DELTA</stp>
        <stp>.SPY250523C580</stp>
        <tr r="CF26" s="1"/>
        <tr r="CF26" s="1"/>
      </tp>
      <tp>
        <v>-0.14000000000000001</v>
        <stp/>
        <stp>DELTA</stp>
        <stp>.SPY250523P581</stp>
        <tr r="CG25" s="1"/>
        <tr r="CG25" s="1"/>
      </tp>
      <tp>
        <v>0.85</v>
        <stp/>
        <stp>DELTA</stp>
        <stp>.SPY250523C581</stp>
        <tr r="CF25" s="1"/>
        <tr r="CF25" s="1"/>
      </tp>
      <tp>
        <v>-0.23</v>
        <stp/>
        <stp>DELTA</stp>
        <stp>.SPY250523P586</stp>
        <tr r="CG20" s="1"/>
        <tr r="CG20" s="1"/>
      </tp>
      <tp>
        <v>0.76</v>
        <stp/>
        <stp>DELTA</stp>
        <stp>.SPY250523C586</stp>
        <tr r="CF20" s="1"/>
        <tr r="CF20" s="1"/>
      </tp>
      <tp>
        <v>-0.26</v>
        <stp/>
        <stp>DELTA</stp>
        <stp>.SPY250523P587</stp>
        <tr r="CG19" s="1"/>
        <tr r="CG19" s="1"/>
      </tp>
      <tp>
        <v>0.73</v>
        <stp/>
        <stp>DELTA</stp>
        <stp>.SPY250523C587</stp>
        <tr r="CF19" s="1"/>
        <tr r="CF19" s="1"/>
      </tp>
      <tp>
        <v>-0.19</v>
        <stp/>
        <stp>DELTA</stp>
        <stp>.SPY250523P584</stp>
        <tr r="CG22" s="1"/>
        <tr r="CG22" s="1"/>
      </tp>
      <tp>
        <v>0.8</v>
        <stp/>
        <stp>DELTA</stp>
        <stp>.SPY250523C584</stp>
        <tr r="CF22" s="1"/>
        <tr r="CF22" s="1"/>
      </tp>
      <tp>
        <v>-0.21</v>
        <stp/>
        <stp>DELTA</stp>
        <stp>.SPY250523P585</stp>
        <tr r="CG21" s="1"/>
        <tr r="CG21" s="1"/>
      </tp>
      <tp>
        <v>0.78</v>
        <stp/>
        <stp>DELTA</stp>
        <stp>.SPY250523C585</stp>
        <tr r="CF21" s="1"/>
        <tr r="CF21" s="1"/>
      </tp>
      <tp>
        <v>-0.28999999999999998</v>
        <stp/>
        <stp>DELTA</stp>
        <stp>.SPY250523P588</stp>
        <tr r="CG18" s="1"/>
        <tr r="CG18" s="1"/>
      </tp>
      <tp>
        <v>0.71</v>
        <stp/>
        <stp>DELTA</stp>
        <stp>.SPY250523C588</stp>
        <tr r="CF18" s="1"/>
        <tr r="CF18" s="1"/>
      </tp>
      <tp>
        <v>-0.31</v>
        <stp/>
        <stp>DELTA</stp>
        <stp>.SPY250523P589</stp>
        <tr r="CG17" s="1"/>
        <tr r="CG17" s="1"/>
      </tp>
      <tp>
        <v>0.68</v>
        <stp/>
        <stp>DELTA</stp>
        <stp>.SPY250523C589</stp>
        <tr r="CF17" s="1"/>
        <tr r="CF17" s="1"/>
      </tp>
      <tp>
        <v>-0.57999999999999996</v>
        <stp/>
        <stp>DELTA</stp>
        <stp>.SPY250620P601</stp>
        <tr r="CI5" s="1"/>
        <tr r="CI5" s="1"/>
      </tp>
      <tp>
        <v>0.43</v>
        <stp/>
        <stp>DELTA</stp>
        <stp>.SPY250620C601</stp>
        <tr r="CH5" s="1"/>
        <tr r="CH5" s="1"/>
      </tp>
      <tp>
        <v>-0.56000000000000005</v>
        <stp/>
        <stp>DELTA</stp>
        <stp>.SPY250620P600</stp>
        <tr r="CI6" s="1"/>
        <tr r="CI6" s="1"/>
      </tp>
      <tp>
        <v>0.44</v>
        <stp/>
        <stp>DELTA</stp>
        <stp>.SPY250620C600</stp>
        <tr r="CH6" s="1"/>
        <tr r="CH6" s="1"/>
      </tp>
      <tp>
        <v>-0.59</v>
        <stp/>
        <stp>DELTA</stp>
        <stp>.SPY250620P602</stp>
        <tr r="CI4" s="1"/>
        <tr r="CI4" s="1"/>
      </tp>
      <tp>
        <v>0.41</v>
        <stp/>
        <stp>DELTA</stp>
        <stp>.SPY250620C602</stp>
        <tr r="CH4" s="1"/>
        <tr r="CH4" s="1"/>
      </tp>
      <tp>
        <v>-0.05</v>
        <stp/>
        <stp>DELTA</stp>
        <stp>.SPY250523P572</stp>
        <tr r="CG34" s="1"/>
        <tr r="CG34" s="1"/>
      </tp>
      <tp>
        <v>0.94</v>
        <stp/>
        <stp>DELTA</stp>
        <stp>.SPY250523C572</stp>
        <tr r="CF34" s="1"/>
        <tr r="CF34" s="1"/>
      </tp>
      <tp>
        <v>-0.05</v>
        <stp/>
        <stp>DELTA</stp>
        <stp>.SPY250523P573</stp>
        <tr r="CG33" s="1"/>
        <tr r="CG33" s="1"/>
      </tp>
      <tp>
        <v>0.93</v>
        <stp/>
        <stp>DELTA</stp>
        <stp>.SPY250523C573</stp>
        <tr r="CF33" s="1"/>
        <tr r="CF33" s="1"/>
      </tp>
      <tp>
        <v>-0.04</v>
        <stp/>
        <stp>DELTA</stp>
        <stp>.SPY250523P570</stp>
        <tr r="CG36" s="1"/>
        <tr r="CG36" s="1"/>
      </tp>
      <tp>
        <v>0.95</v>
        <stp/>
        <stp>DELTA</stp>
        <stp>.SPY250523C570</stp>
        <tr r="CF36" s="1"/>
        <tr r="CF36" s="1"/>
      </tp>
      <tp>
        <v>-0.04</v>
        <stp/>
        <stp>DELTA</stp>
        <stp>.SPY250523P571</stp>
        <tr r="CG35" s="1"/>
        <tr r="CG35" s="1"/>
      </tp>
      <tp>
        <v>0.94</v>
        <stp/>
        <stp>DELTA</stp>
        <stp>.SPY250523C571</stp>
        <tr r="CF35" s="1"/>
        <tr r="CF35" s="1"/>
      </tp>
      <tp>
        <v>-7.0000000000000007E-2</v>
        <stp/>
        <stp>DELTA</stp>
        <stp>.SPY250523P576</stp>
        <tr r="CG30" s="1"/>
        <tr r="CG30" s="1"/>
      </tp>
      <tp>
        <v>0.91</v>
        <stp/>
        <stp>DELTA</stp>
        <stp>.SPY250523C576</stp>
        <tr r="CF30" s="1"/>
        <tr r="CF30" s="1"/>
      </tp>
      <tp>
        <v>-0.08</v>
        <stp/>
        <stp>DELTA</stp>
        <stp>.SPY250523P577</stp>
        <tr r="CG29" s="1"/>
        <tr r="CG29" s="1"/>
      </tp>
      <tp>
        <v>0.9</v>
        <stp/>
        <stp>DELTA</stp>
        <stp>.SPY250523C577</stp>
        <tr r="CF29" s="1"/>
        <tr r="CF29" s="1"/>
      </tp>
      <tp>
        <v>-0.06</v>
        <stp/>
        <stp>DELTA</stp>
        <stp>.SPY250523P574</stp>
        <tr r="CG32" s="1"/>
        <tr r="CG32" s="1"/>
      </tp>
      <tp>
        <v>0.93</v>
        <stp/>
        <stp>DELTA</stp>
        <stp>.SPY250523C574</stp>
        <tr r="CF32" s="1"/>
        <tr r="CF32" s="1"/>
      </tp>
      <tp>
        <v>-7.0000000000000007E-2</v>
        <stp/>
        <stp>DELTA</stp>
        <stp>.SPY250523P575</stp>
        <tr r="CG31" s="1"/>
        <tr r="CG31" s="1"/>
      </tp>
      <tp>
        <v>0.92</v>
        <stp/>
        <stp>DELTA</stp>
        <stp>.SPY250523C575</stp>
        <tr r="CF31" s="1"/>
        <tr r="CF31" s="1"/>
      </tp>
      <tp>
        <v>-0.09</v>
        <stp/>
        <stp>DELTA</stp>
        <stp>.SPY250523P578</stp>
        <tr r="CG28" s="1"/>
        <tr r="CG28" s="1"/>
      </tp>
      <tp>
        <v>0.89</v>
        <stp/>
        <stp>DELTA</stp>
        <stp>.SPY250523C578</stp>
        <tr r="CF28" s="1"/>
        <tr r="CF28" s="1"/>
      </tp>
      <tp>
        <v>-0.11</v>
        <stp/>
        <stp>DELTA</stp>
        <stp>.SPY250523P579</stp>
        <tr r="CG27" s="1"/>
        <tr r="CG27" s="1"/>
      </tp>
      <tp>
        <v>0.88</v>
        <stp/>
        <stp>DELTA</stp>
        <stp>.SPY250523C579</stp>
        <tr r="CF27" s="1"/>
        <tr r="CF27" s="1"/>
      </tp>
      <tp>
        <v>-0.03</v>
        <stp/>
        <stp>DELTA</stp>
        <stp>.SPY250523P568</stp>
        <tr r="CG38" s="1"/>
        <tr r="CG38" s="1"/>
      </tp>
      <tp>
        <v>0.95</v>
        <stp/>
        <stp>DELTA</stp>
        <stp>.SPY250523C568</stp>
        <tr r="CF38" s="1"/>
        <tr r="CF38" s="1"/>
      </tp>
      <tp>
        <v>-0.03</v>
        <stp/>
        <stp>DELTA</stp>
        <stp>.SPY250523P569</stp>
        <tr r="CG37" s="1"/>
        <tr r="CG37" s="1"/>
      </tp>
      <tp>
        <v>0.95</v>
        <stp/>
        <stp>DELTA</stp>
        <stp>.SPY250523C569</stp>
        <tr r="CF37" s="1"/>
        <tr r="CF37" s="1"/>
      </tp>
      <tp>
        <v>0</v>
        <stp/>
        <stp>DELTA</stp>
        <stp>.SPY250519P568</stp>
        <tr r="CE38" s="1"/>
        <tr r="CE38" s="1"/>
      </tp>
      <tp>
        <v>0.98</v>
        <stp/>
        <stp>DELTA</stp>
        <stp>.SPY250519C568</stp>
        <tr r="CD38" s="1"/>
        <tr r="CD38" s="1"/>
      </tp>
      <tp>
        <v>0</v>
        <stp/>
        <stp>DELTA</stp>
        <stp>.SPY250519P569</stp>
        <tr r="CE37" s="1"/>
        <tr r="CE37" s="1"/>
      </tp>
      <tp>
        <v>0.98</v>
        <stp/>
        <stp>DELTA</stp>
        <stp>.SPY250519C569</stp>
        <tr r="CD37" s="1"/>
        <tr r="CD37" s="1"/>
      </tp>
      <tp>
        <v>0</v>
        <stp/>
        <stp>DELTA</stp>
        <stp>.SPY250519P578</stp>
        <tr r="CE28" s="1"/>
        <tr r="CE28" s="1"/>
      </tp>
      <tp>
        <v>1</v>
        <stp/>
        <stp>DELTA</stp>
        <stp>.SPY250519C578</stp>
        <tr r="CD28" s="1"/>
        <tr r="CD28" s="1"/>
      </tp>
      <tp>
        <v>0</v>
        <stp/>
        <stp>DELTA</stp>
        <stp>.SPY250519P579</stp>
        <tr r="CE27" s="1"/>
        <tr r="CE27" s="1"/>
      </tp>
      <tp>
        <v>1</v>
        <stp/>
        <stp>DELTA</stp>
        <stp>.SPY250519C579</stp>
        <tr r="CD27" s="1"/>
        <tr r="CD27" s="1"/>
      </tp>
      <tp>
        <v>0</v>
        <stp/>
        <stp>DELTA</stp>
        <stp>.SPY250519P570</stp>
        <tr r="CE36" s="1"/>
        <tr r="CE36" s="1"/>
      </tp>
      <tp>
        <v>0.99</v>
        <stp/>
        <stp>DELTA</stp>
        <stp>.SPY250519C570</stp>
        <tr r="CD36" s="1"/>
        <tr r="CD36" s="1"/>
      </tp>
      <tp>
        <v>0</v>
        <stp/>
        <stp>DELTA</stp>
        <stp>.SPY250519P571</stp>
        <tr r="CE35" s="1"/>
        <tr r="CE35" s="1"/>
      </tp>
      <tp>
        <v>0.99</v>
        <stp/>
        <stp>DELTA</stp>
        <stp>.SPY250519C571</stp>
        <tr r="CD35" s="1"/>
        <tr r="CD35" s="1"/>
      </tp>
      <tp>
        <v>0</v>
        <stp/>
        <stp>DELTA</stp>
        <stp>.SPY250519P572</stp>
        <tr r="CE34" s="1"/>
        <tr r="CE34" s="1"/>
      </tp>
      <tp>
        <v>0.99</v>
        <stp/>
        <stp>DELTA</stp>
        <stp>.SPY250519C572</stp>
        <tr r="CD34" s="1"/>
        <tr r="CD34" s="1"/>
      </tp>
      <tp>
        <v>0</v>
        <stp/>
        <stp>DELTA</stp>
        <stp>.SPY250519P573</stp>
        <tr r="CE33" s="1"/>
        <tr r="CE33" s="1"/>
      </tp>
      <tp>
        <v>0.99</v>
        <stp/>
        <stp>DELTA</stp>
        <stp>.SPY250519C573</stp>
        <tr r="CD33" s="1"/>
        <tr r="CD33" s="1"/>
      </tp>
      <tp>
        <v>0</v>
        <stp/>
        <stp>DELTA</stp>
        <stp>.SPY250519P574</stp>
        <tr r="CE32" s="1"/>
        <tr r="CE32" s="1"/>
      </tp>
      <tp>
        <v>0.99</v>
        <stp/>
        <stp>DELTA</stp>
        <stp>.SPY250519C574</stp>
        <tr r="CD32" s="1"/>
        <tr r="CD32" s="1"/>
      </tp>
      <tp>
        <v>0</v>
        <stp/>
        <stp>DELTA</stp>
        <stp>.SPY250519P575</stp>
        <tr r="CE31" s="1"/>
        <tr r="CE31" s="1"/>
      </tp>
      <tp>
        <v>1</v>
        <stp/>
        <stp>DELTA</stp>
        <stp>.SPY250519C575</stp>
        <tr r="CD31" s="1"/>
        <tr r="CD31" s="1"/>
      </tp>
      <tp>
        <v>0</v>
        <stp/>
        <stp>DELTA</stp>
        <stp>.SPY250519P576</stp>
        <tr r="CE30" s="1"/>
        <tr r="CE30" s="1"/>
      </tp>
      <tp>
        <v>0.99</v>
        <stp/>
        <stp>DELTA</stp>
        <stp>.SPY250519C576</stp>
        <tr r="CD30" s="1"/>
        <tr r="CD30" s="1"/>
      </tp>
      <tp>
        <v>0</v>
        <stp/>
        <stp>DELTA</stp>
        <stp>.SPY250519P577</stp>
        <tr r="CE29" s="1"/>
        <tr r="CE29" s="1"/>
      </tp>
      <tp>
        <v>1</v>
        <stp/>
        <stp>DELTA</stp>
        <stp>.SPY250519C577</stp>
        <tr r="CD29" s="1"/>
        <tr r="CD29" s="1"/>
      </tp>
      <tp>
        <v>-0.43</v>
        <stp/>
        <stp>DELTA</stp>
        <stp>.SPY250620P591</stp>
        <tr r="CI15" s="1"/>
        <tr r="CI15" s="1"/>
      </tp>
      <tp>
        <v>0.57999999999999996</v>
        <stp/>
        <stp>DELTA</stp>
        <stp>.SPY250620C591</stp>
        <tr r="CH15" s="1"/>
        <tr r="CH15" s="1"/>
      </tp>
      <tp>
        <v>-0.41</v>
        <stp/>
        <stp>DELTA</stp>
        <stp>.SPY250620P590</stp>
        <tr r="CI16" s="1"/>
        <tr r="CI16" s="1"/>
      </tp>
      <tp>
        <v>0.59</v>
        <stp/>
        <stp>DELTA</stp>
        <stp>.SPY250620C590</stp>
        <tr r="CH16" s="1"/>
        <tr r="CH16" s="1"/>
      </tp>
      <tp>
        <v>-0.46</v>
        <stp/>
        <stp>DELTA</stp>
        <stp>.SPY250620P593</stp>
        <tr r="CI13" s="1"/>
        <tr r="CI13" s="1"/>
      </tp>
      <tp>
        <v>0.55000000000000004</v>
        <stp/>
        <stp>DELTA</stp>
        <stp>.SPY250620C593</stp>
        <tr r="CH13" s="1"/>
        <tr r="CH13" s="1"/>
      </tp>
      <tp>
        <v>-0.44</v>
        <stp/>
        <stp>DELTA</stp>
        <stp>.SPY250620P592</stp>
        <tr r="CI14" s="1"/>
        <tr r="CI14" s="1"/>
      </tp>
      <tp>
        <v>0.56000000000000005</v>
        <stp/>
        <stp>DELTA</stp>
        <stp>.SPY250620C592</stp>
        <tr r="CH14" s="1"/>
        <tr r="CH14" s="1"/>
      </tp>
      <tp>
        <v>-0.48</v>
        <stp/>
        <stp>DELTA</stp>
        <stp>.SPY250620P595</stp>
        <tr r="CI11" s="1"/>
        <tr r="CI11" s="1"/>
      </tp>
      <tp>
        <v>0.52</v>
        <stp/>
        <stp>DELTA</stp>
        <stp>.SPY250620C595</stp>
        <tr r="CH11" s="1"/>
        <tr r="CH11" s="1"/>
      </tp>
      <tp>
        <v>-0.47</v>
        <stp/>
        <stp>DELTA</stp>
        <stp>.SPY250620P594</stp>
        <tr r="CI12" s="1"/>
        <tr r="CI12" s="1"/>
      </tp>
      <tp>
        <v>0.53</v>
        <stp/>
        <stp>DELTA</stp>
        <stp>.SPY250620C594</stp>
        <tr r="CH12" s="1"/>
        <tr r="CH12" s="1"/>
      </tp>
      <tp>
        <v>-0.52</v>
        <stp/>
        <stp>DELTA</stp>
        <stp>.SPY250620P597</stp>
        <tr r="CI9" s="1"/>
        <tr r="CI9" s="1"/>
      </tp>
      <tp>
        <v>0.49</v>
        <stp/>
        <stp>DELTA</stp>
        <stp>.SPY250620C597</stp>
        <tr r="CH9" s="1"/>
        <tr r="CH9" s="1"/>
      </tp>
      <tp>
        <v>-0.5</v>
        <stp/>
        <stp>DELTA</stp>
        <stp>.SPY250620P596</stp>
        <tr r="CI10" s="1"/>
        <tr r="CI10" s="1"/>
      </tp>
      <tp>
        <v>0.5</v>
        <stp/>
        <stp>DELTA</stp>
        <stp>.SPY250620C596</stp>
        <tr r="CH10" s="1"/>
        <tr r="CH10" s="1"/>
      </tp>
      <tp>
        <v>-0.55000000000000004</v>
        <stp/>
        <stp>DELTA</stp>
        <stp>.SPY250620P599</stp>
        <tr r="CI7" s="1"/>
        <tr r="CI7" s="1"/>
      </tp>
      <tp>
        <v>0.46</v>
        <stp/>
        <stp>DELTA</stp>
        <stp>.SPY250620C599</stp>
        <tr r="CH7" s="1"/>
        <tr r="CH7" s="1"/>
      </tp>
      <tp>
        <v>-0.53</v>
        <stp/>
        <stp>DELTA</stp>
        <stp>.SPY250620P598</stp>
        <tr r="CI8" s="1"/>
        <tr r="CI8" s="1"/>
      </tp>
      <tp>
        <v>0.47</v>
        <stp/>
        <stp>DELTA</stp>
        <stp>.SPY250620C598</stp>
        <tr r="CH8" s="1"/>
        <tr r="CH8" s="1"/>
      </tp>
      <tp>
        <v>-0.31</v>
        <stp/>
        <stp>DELTA</stp>
        <stp>.SPY250620P581</stp>
        <tr r="CI25" s="1"/>
        <tr r="CI25" s="1"/>
      </tp>
      <tp>
        <v>0.69</v>
        <stp/>
        <stp>DELTA</stp>
        <stp>.SPY250620C581</stp>
        <tr r="CH25" s="1"/>
        <tr r="CH25" s="1"/>
      </tp>
      <tp>
        <v>-0.3</v>
        <stp/>
        <stp>DELTA</stp>
        <stp>.SPY250620P580</stp>
        <tr r="CI26" s="1"/>
        <tr r="CI26" s="1"/>
      </tp>
      <tp>
        <v>0.7</v>
        <stp/>
        <stp>DELTA</stp>
        <stp>.SPY250620C580</stp>
        <tr r="CH26" s="1"/>
        <tr r="CH26" s="1"/>
      </tp>
      <tp>
        <v>-0.33</v>
        <stp/>
        <stp>DELTA</stp>
        <stp>.SPY250620P583</stp>
        <tr r="CI23" s="1"/>
        <tr r="CI23" s="1"/>
      </tp>
      <tp>
        <v>0.67</v>
        <stp/>
        <stp>DELTA</stp>
        <stp>.SPY250620C583</stp>
        <tr r="CH23" s="1"/>
        <tr r="CH23" s="1"/>
      </tp>
      <tp>
        <v>-0.32</v>
        <stp/>
        <stp>DELTA</stp>
        <stp>.SPY250620P582</stp>
        <tr r="CI24" s="1"/>
        <tr r="CI24" s="1"/>
      </tp>
      <tp>
        <v>0.68</v>
        <stp/>
        <stp>DELTA</stp>
        <stp>.SPY250620C582</stp>
        <tr r="CH24" s="1"/>
        <tr r="CH24" s="1"/>
      </tp>
      <tp>
        <v>-0.35</v>
        <stp/>
        <stp>DELTA</stp>
        <stp>.SPY250620P585</stp>
        <tr r="CI21" s="1"/>
        <tr r="CI21" s="1"/>
      </tp>
      <tp>
        <v>0.65</v>
        <stp/>
        <stp>DELTA</stp>
        <stp>.SPY250620C585</stp>
        <tr r="CH21" s="1"/>
        <tr r="CH21" s="1"/>
      </tp>
      <tp>
        <v>-0.34</v>
        <stp/>
        <stp>DELTA</stp>
        <stp>.SPY250620P584</stp>
        <tr r="CI22" s="1"/>
        <tr r="CI22" s="1"/>
      </tp>
      <tp>
        <v>0.66</v>
        <stp/>
        <stp>DELTA</stp>
        <stp>.SPY250620C584</stp>
        <tr r="CH22" s="1"/>
        <tr r="CH22" s="1"/>
      </tp>
      <tp>
        <v>-0.38</v>
        <stp/>
        <stp>DELTA</stp>
        <stp>.SPY250620P587</stp>
        <tr r="CI19" s="1"/>
        <tr r="CI19" s="1"/>
      </tp>
      <tp>
        <v>0.63</v>
        <stp/>
        <stp>DELTA</stp>
        <stp>.SPY250620C587</stp>
        <tr r="CH19" s="1"/>
        <tr r="CH19" s="1"/>
      </tp>
      <tp>
        <v>-0.36</v>
        <stp/>
        <stp>DELTA</stp>
        <stp>.SPY250620P586</stp>
        <tr r="CI20" s="1"/>
        <tr r="CI20" s="1"/>
      </tp>
      <tp>
        <v>0.64</v>
        <stp/>
        <stp>DELTA</stp>
        <stp>.SPY250620C586</stp>
        <tr r="CH20" s="1"/>
        <tr r="CH20" s="1"/>
      </tp>
      <tp>
        <v>-0.4</v>
        <stp/>
        <stp>DELTA</stp>
        <stp>.SPY250620P589</stp>
        <tr r="CI17" s="1"/>
        <tr r="CI17" s="1"/>
      </tp>
      <tp>
        <v>0.6</v>
        <stp/>
        <stp>DELTA</stp>
        <stp>.SPY250620C589</stp>
        <tr r="CH17" s="1"/>
        <tr r="CH17" s="1"/>
      </tp>
      <tp>
        <v>-0.39</v>
        <stp/>
        <stp>DELTA</stp>
        <stp>.SPY250620P588</stp>
        <tr r="CI18" s="1"/>
        <tr r="CI18" s="1"/>
      </tp>
      <tp>
        <v>0.61</v>
        <stp/>
        <stp>DELTA</stp>
        <stp>.SPY250620C588</stp>
        <tr r="CH18" s="1"/>
        <tr r="CH18" s="1"/>
      </tp>
      <tp>
        <v>-0.95</v>
        <stp/>
        <stp>DELTA</stp>
        <stp>.SPY250519P600</stp>
        <tr r="CE6" s="1"/>
        <tr r="CE6" s="1"/>
      </tp>
      <tp>
        <v>0.01</v>
        <stp/>
        <stp>DELTA</stp>
        <stp>.SPY250519C600</stp>
        <tr r="CD6" s="1"/>
        <tr r="CD6" s="1"/>
      </tp>
      <tp>
        <v>-1</v>
        <stp/>
        <stp>DELTA</stp>
        <stp>.SPY250519P601</stp>
        <tr r="CE5" s="1"/>
        <tr r="CE5" s="1"/>
      </tp>
      <tp>
        <v>0.01</v>
        <stp/>
        <stp>DELTA</stp>
        <stp>.SPY250519C601</stp>
        <tr r="CD5" s="1"/>
        <tr r="CD5" s="1"/>
      </tp>
      <tp>
        <v>-0.95</v>
        <stp/>
        <stp>DELTA</stp>
        <stp>.SPY250519P602</stp>
        <tr r="CE4" s="1"/>
        <tr r="CE4" s="1"/>
      </tp>
      <tp>
        <v>0.01</v>
        <stp/>
        <stp>DELTA</stp>
        <stp>.SPY250519C602</stp>
        <tr r="CD4" s="1"/>
        <tr r="CD4" s="1"/>
      </tp>
      <tp>
        <v>-0.81</v>
        <stp/>
        <stp>DELTA</stp>
        <stp>.SPY250523P602</stp>
        <tr r="CG4" s="1"/>
        <tr r="CG4" s="1"/>
      </tp>
      <tp>
        <v>0.2</v>
        <stp/>
        <stp>DELTA</stp>
        <stp>.SPY250523C602</stp>
        <tr r="CF4" s="1"/>
        <tr r="CF4" s="1"/>
      </tp>
      <tp>
        <v>-0.73</v>
        <stp/>
        <stp>DELTA</stp>
        <stp>.SPY250523P600</stp>
        <tr r="CG6" s="1"/>
        <tr r="CG6" s="1"/>
      </tp>
      <tp>
        <v>0.27</v>
        <stp/>
        <stp>DELTA</stp>
        <stp>.SPY250523C600</stp>
        <tr r="CF6" s="1"/>
        <tr r="CF6" s="1"/>
      </tp>
      <tp>
        <v>-0.77</v>
        <stp/>
        <stp>DELTA</stp>
        <stp>.SPY250523P601</stp>
        <tr r="CG5" s="1"/>
        <tr r="CG5" s="1"/>
      </tp>
      <tp>
        <v>0.24</v>
        <stp/>
        <stp>DELTA</stp>
        <stp>.SPY250523C601</stp>
        <tr r="CF5" s="1"/>
        <tr r="CF5" s="1"/>
      </tp>
      <tp>
        <v>-0.22</v>
        <stp/>
        <stp>DELTA</stp>
        <stp>.SPY250620P571</stp>
        <tr r="CI35" s="1"/>
        <tr r="CI35" s="1"/>
      </tp>
      <tp>
        <v>0.78</v>
        <stp/>
        <stp>DELTA</stp>
        <stp>.SPY250620C571</stp>
        <tr r="CH35" s="1"/>
        <tr r="CH35" s="1"/>
      </tp>
      <tp>
        <v>-0.21</v>
        <stp/>
        <stp>DELTA</stp>
        <stp>.SPY250620P570</stp>
        <tr r="CI36" s="1"/>
        <tr r="CI36" s="1"/>
      </tp>
      <tp>
        <v>0.78</v>
        <stp/>
        <stp>DELTA</stp>
        <stp>.SPY250620C570</stp>
        <tr r="CH36" s="1"/>
        <tr r="CH36" s="1"/>
      </tp>
      <tp>
        <v>-0.24</v>
        <stp/>
        <stp>DELTA</stp>
        <stp>.SPY250620P573</stp>
        <tr r="CI33" s="1"/>
        <tr r="CI33" s="1"/>
      </tp>
      <tp>
        <v>0.76</v>
        <stp/>
        <stp>DELTA</stp>
        <stp>.SPY250620C573</stp>
        <tr r="CH33" s="1"/>
        <tr r="CH33" s="1"/>
      </tp>
      <tp>
        <v>-0.23</v>
        <stp/>
        <stp>DELTA</stp>
        <stp>.SPY250620P572</stp>
        <tr r="CI34" s="1"/>
        <tr r="CI34" s="1"/>
      </tp>
      <tp>
        <v>0.77</v>
        <stp/>
        <stp>DELTA</stp>
        <stp>.SPY250620C572</stp>
        <tr r="CH34" s="1"/>
        <tr r="CH34" s="1"/>
      </tp>
      <tp>
        <v>-0.25</v>
        <stp/>
        <stp>DELTA</stp>
        <stp>.SPY250620P575</stp>
        <tr r="CI31" s="1"/>
        <tr r="CI31" s="1"/>
      </tp>
      <tp>
        <v>0.75</v>
        <stp/>
        <stp>DELTA</stp>
        <stp>.SPY250620C575</stp>
        <tr r="CH31" s="1"/>
        <tr r="CH31" s="1"/>
      </tp>
      <tp>
        <v>-0.24</v>
        <stp/>
        <stp>DELTA</stp>
        <stp>.SPY250620P574</stp>
        <tr r="CI32" s="1"/>
        <tr r="CI32" s="1"/>
      </tp>
      <tp>
        <v>0.75</v>
        <stp/>
        <stp>DELTA</stp>
        <stp>.SPY250620C574</stp>
        <tr r="CH32" s="1"/>
        <tr r="CH32" s="1"/>
      </tp>
      <tp>
        <v>-0.27</v>
        <stp/>
        <stp>DELTA</stp>
        <stp>.SPY250620P577</stp>
        <tr r="CI29" s="1"/>
        <tr r="CI29" s="1"/>
      </tp>
      <tp>
        <v>0.73</v>
        <stp/>
        <stp>DELTA</stp>
        <stp>.SPY250620C577</stp>
        <tr r="CH29" s="1"/>
        <tr r="CH29" s="1"/>
      </tp>
      <tp>
        <v>-0.26</v>
        <stp/>
        <stp>DELTA</stp>
        <stp>.SPY250620P576</stp>
        <tr r="CI30" s="1"/>
        <tr r="CI30" s="1"/>
      </tp>
      <tp>
        <v>0.74</v>
        <stp/>
        <stp>DELTA</stp>
        <stp>.SPY250620C576</stp>
        <tr r="CH30" s="1"/>
        <tr r="CH30" s="1"/>
      </tp>
      <tp>
        <v>-0.28999999999999998</v>
        <stp/>
        <stp>DELTA</stp>
        <stp>.SPY250620P579</stp>
        <tr r="CI27" s="1"/>
        <tr r="CI27" s="1"/>
      </tp>
      <tp>
        <v>0.71</v>
        <stp/>
        <stp>DELTA</stp>
        <stp>.SPY250620C579</stp>
        <tr r="CH27" s="1"/>
        <tr r="CH27" s="1"/>
      </tp>
      <tp>
        <v>-0.28000000000000003</v>
        <stp/>
        <stp>DELTA</stp>
        <stp>.SPY250620P578</stp>
        <tr r="CI28" s="1"/>
        <tr r="CI28" s="1"/>
      </tp>
      <tp>
        <v>0.72</v>
        <stp/>
        <stp>DELTA</stp>
        <stp>.SPY250620C578</stp>
        <tr r="CH28" s="1"/>
        <tr r="CH28" s="1"/>
      </tp>
      <tp>
        <v>-0.21</v>
        <stp/>
        <stp>DELTA</stp>
        <stp>.SPY250620P569</stp>
        <tr r="CI37" s="1"/>
        <tr r="CI37" s="1"/>
      </tp>
      <tp>
        <v>0.79</v>
        <stp/>
        <stp>DELTA</stp>
        <stp>.SPY250620C569</stp>
        <tr r="CH37" s="1"/>
        <tr r="CH37" s="1"/>
      </tp>
      <tp>
        <v>-0.2</v>
        <stp/>
        <stp>DELTA</stp>
        <stp>.SPY250620P568</stp>
        <tr r="CI38" s="1"/>
        <tr r="CI38" s="1"/>
      </tp>
      <tp>
        <v>0.8</v>
        <stp/>
        <stp>DELTA</stp>
        <stp>.SPY250620C568</stp>
        <tr r="CH38" s="1"/>
        <tr r="CH38" s="1"/>
      </tp>
      <tp t="s">
        <v>N/A</v>
        <stp/>
        <stp>VOLUME</stp>
        <stp>.SPXWC6040</stp>
        <tr r="B89" s="2"/>
        <tr r="F89" s="2"/>
        <tr r="J89" s="2"/>
      </tp>
      <tp t="s">
        <v>N/A</v>
        <stp/>
        <stp>VOLUME</stp>
        <stp>.SPXWP6040</stp>
        <tr r="B89" s="2"/>
        <tr r="F89" s="2"/>
        <tr r="J89" s="2"/>
      </tp>
      <tp t="s">
        <v>N/A</v>
        <stp/>
        <stp>VOLUME</stp>
        <stp>.SPXWC6050</stp>
        <tr r="J88" s="2"/>
        <tr r="F88" s="2"/>
        <tr r="B88" s="2"/>
      </tp>
      <tp t="s">
        <v>N/A</v>
        <stp/>
        <stp>VOLUME</stp>
        <stp>.SPXWP6050</stp>
        <tr r="J88" s="2"/>
        <tr r="F88" s="2"/>
        <tr r="B88" s="2"/>
      </tp>
      <tp t="s">
        <v>N/A</v>
        <stp/>
        <stp>VOLUME</stp>
        <stp>.SPXWC6060</stp>
        <tr r="J87" s="2"/>
        <tr r="F87" s="2"/>
        <tr r="B87" s="2"/>
      </tp>
      <tp t="s">
        <v>N/A</v>
        <stp/>
        <stp>VOLUME</stp>
        <stp>.SPXWP6060</stp>
        <tr r="J87" s="2"/>
        <tr r="F87" s="2"/>
        <tr r="B87" s="2"/>
      </tp>
      <tp t="s">
        <v>N/A</v>
        <stp/>
        <stp>VOLUME</stp>
        <stp>.SPXWC6070</stp>
        <tr r="J86" s="2"/>
        <tr r="F86" s="2"/>
        <tr r="B86" s="2"/>
      </tp>
      <tp t="s">
        <v>N/A</v>
        <stp/>
        <stp>VOLUME</stp>
        <stp>.SPXWP6070</stp>
        <tr r="J86" s="2"/>
        <tr r="F86" s="2"/>
        <tr r="B86" s="2"/>
      </tp>
      <tp t="s">
        <v>N/A</v>
        <stp/>
        <stp>VOLUME</stp>
        <stp>.SPXWC6000</stp>
        <tr r="B93" s="2"/>
        <tr r="J93" s="2"/>
        <tr r="F93" s="2"/>
      </tp>
      <tp t="s">
        <v>N/A</v>
        <stp/>
        <stp>VOLUME</stp>
        <stp>.SPXWP6000</stp>
        <tr r="B93" s="2"/>
        <tr r="J93" s="2"/>
        <tr r="F93" s="2"/>
      </tp>
      <tp t="s">
        <v>N/A</v>
        <stp/>
        <stp>VOLUME</stp>
        <stp>.SPXWC6010</stp>
        <tr r="J92" s="2"/>
        <tr r="B92" s="2"/>
        <tr r="F92" s="2"/>
      </tp>
      <tp t="s">
        <v>N/A</v>
        <stp/>
        <stp>VOLUME</stp>
        <stp>.SPXWP6010</stp>
        <tr r="J92" s="2"/>
        <tr r="B92" s="2"/>
        <tr r="F92" s="2"/>
      </tp>
      <tp t="s">
        <v>N/A</v>
        <stp/>
        <stp>VOLUME</stp>
        <stp>.SPXWC6020</stp>
        <tr r="J91" s="2"/>
        <tr r="F91" s="2"/>
        <tr r="B91" s="2"/>
      </tp>
      <tp t="s">
        <v>N/A</v>
        <stp/>
        <stp>VOLUME</stp>
        <stp>.SPXWP6020</stp>
        <tr r="J91" s="2"/>
        <tr r="F91" s="2"/>
        <tr r="B91" s="2"/>
      </tp>
      <tp t="s">
        <v>N/A</v>
        <stp/>
        <stp>VOLUME</stp>
        <stp>.SPXWC6030</stp>
        <tr r="F90" s="2"/>
        <tr r="J90" s="2"/>
        <tr r="B90" s="2"/>
      </tp>
      <tp t="s">
        <v>N/A</v>
        <stp/>
        <stp>VOLUME</stp>
        <stp>.SPXWP6030</stp>
        <tr r="F90" s="2"/>
        <tr r="J90" s="2"/>
        <tr r="B90" s="2"/>
      </tp>
      <tp>
        <v>521.09</v>
        <stp/>
        <stp>MARK</stp>
        <stp>QQQ</stp>
        <tr r="A44" s="1"/>
        <tr r="G136" s="1"/>
      </tp>
      <tp>
        <v>11.5</v>
        <stp/>
        <stp>LAST</stp>
        <stp>.QQQ250519P532</stp>
        <tr r="DB45" s="1"/>
        <tr r="DB45" s="1"/>
      </tp>
      <tp>
        <v>0.01</v>
        <stp/>
        <stp>LAST</stp>
        <stp>.QQQ250519C532</stp>
        <tr r="DA45" s="1"/>
        <tr r="DA45" s="1"/>
      </tp>
      <tp>
        <v>10.28</v>
        <stp/>
        <stp>LAST</stp>
        <stp>.QQQ250519P531</stp>
        <tr r="DB46" s="1"/>
        <tr r="DB46" s="1"/>
      </tp>
      <tp>
        <v>0.01</v>
        <stp/>
        <stp>LAST</stp>
        <stp>.QQQ250519C531</stp>
        <tr r="DA46" s="1"/>
        <tr r="DA46" s="1"/>
      </tp>
      <tp>
        <v>8.64</v>
        <stp/>
        <stp>LAST</stp>
        <stp>.QQQ250519P530</stp>
        <tr r="DB47" s="1"/>
        <tr r="DB47" s="1"/>
      </tp>
      <tp>
        <v>0.01</v>
        <stp/>
        <stp>LAST</stp>
        <stp>.QQQ250519C530</stp>
        <tr r="DA47" s="1"/>
        <tr r="DA47" s="1"/>
      </tp>
      <tp>
        <v>5.6</v>
        <stp/>
        <stp>LAST</stp>
        <stp>.QQQ250519P527</stp>
        <tr r="DB50" s="1"/>
        <tr r="DB50" s="1"/>
      </tp>
      <tp>
        <v>0.01</v>
        <stp/>
        <stp>LAST</stp>
        <stp>.QQQ250519C527</stp>
        <tr r="DA50" s="1"/>
        <tr r="DA50" s="1"/>
      </tp>
      <tp>
        <v>4.5199999999999996</v>
        <stp/>
        <stp>LAST</stp>
        <stp>.QQQ250519P526</stp>
        <tr r="DB51" s="1"/>
        <tr r="DB51" s="1"/>
      </tp>
      <tp>
        <v>0.01</v>
        <stp/>
        <stp>LAST</stp>
        <stp>.QQQ250519C526</stp>
        <tr r="DA51" s="1"/>
        <tr r="DA51" s="1"/>
      </tp>
      <tp>
        <v>3.64</v>
        <stp/>
        <stp>LAST</stp>
        <stp>.QQQ250519P525</stp>
        <tr r="DB52" s="1"/>
        <tr r="DB52" s="1"/>
      </tp>
      <tp>
        <v>0.01</v>
        <stp/>
        <stp>LAST</stp>
        <stp>.QQQ250519C525</stp>
        <tr r="DA52" s="1"/>
        <tr r="DA52" s="1"/>
      </tp>
      <tp>
        <v>2.61</v>
        <stp/>
        <stp>LAST</stp>
        <stp>.QQQ250519P524</stp>
        <tr r="DB53" s="1"/>
        <tr r="DB53" s="1"/>
      </tp>
      <tp>
        <v>0.01</v>
        <stp/>
        <stp>LAST</stp>
        <stp>.QQQ250519C524</stp>
        <tr r="DA53" s="1"/>
        <tr r="DA53" s="1"/>
      </tp>
      <tp>
        <v>1.94</v>
        <stp/>
        <stp>LAST</stp>
        <stp>.QQQ250519P523</stp>
        <tr r="DB54" s="1"/>
        <tr r="DB54" s="1"/>
      </tp>
      <tp>
        <v>0.01</v>
        <stp/>
        <stp>LAST</stp>
        <stp>.QQQ250519C523</stp>
        <tr r="DA54" s="1"/>
        <tr r="DA54" s="1"/>
      </tp>
      <tp>
        <v>0.97</v>
        <stp/>
        <stp>LAST</stp>
        <stp>.QQQ250519P522</stp>
        <tr r="DB55" s="1"/>
        <tr r="DB55" s="1"/>
      </tp>
      <tp>
        <v>0.02</v>
        <stp/>
        <stp>LAST</stp>
        <stp>.QQQ250519C522</stp>
        <tr r="DA55" s="1"/>
        <tr r="DA55" s="1"/>
      </tp>
      <tp>
        <v>0.2</v>
        <stp/>
        <stp>LAST</stp>
        <stp>.QQQ250519P521</stp>
        <tr r="DB56" s="1"/>
        <tr r="DB56" s="1"/>
      </tp>
      <tp>
        <v>0.25</v>
        <stp/>
        <stp>LAST</stp>
        <stp>.QQQ250519C521</stp>
        <tr r="DA56" s="1"/>
        <tr r="DA56" s="1"/>
      </tp>
      <tp>
        <v>0.03</v>
        <stp/>
        <stp>LAST</stp>
        <stp>.QQQ250519P520</stp>
        <tr r="DB57" s="1"/>
        <tr r="DB57" s="1"/>
      </tp>
      <tp>
        <v>1.1200000000000001</v>
        <stp/>
        <stp>LAST</stp>
        <stp>.QQQ250519C520</stp>
        <tr r="DA57" s="1"/>
        <tr r="DA57" s="1"/>
      </tp>
      <tp>
        <v>8.32</v>
        <stp/>
        <stp>LAST</stp>
        <stp>.QQQ250519P529</stp>
        <tr r="DB48" s="1"/>
        <tr r="DB48" s="1"/>
      </tp>
      <tp>
        <v>0.01</v>
        <stp/>
        <stp>LAST</stp>
        <stp>.QQQ250519C529</stp>
        <tr r="DA48" s="1"/>
        <tr r="DA48" s="1"/>
      </tp>
      <tp>
        <v>6.3</v>
        <stp/>
        <stp>LAST</stp>
        <stp>.QQQ250519P528</stp>
        <tr r="DB49" s="1"/>
        <tr r="DB49" s="1"/>
      </tp>
      <tp>
        <v>0.01</v>
        <stp/>
        <stp>LAST</stp>
        <stp>.QQQ250519C528</stp>
        <tr r="DA49" s="1"/>
        <tr r="DA49" s="1"/>
      </tp>
      <tp>
        <v>0.01</v>
        <stp/>
        <stp>LAST</stp>
        <stp>.QQQ250519P517</stp>
        <tr r="DB60" s="1"/>
        <tr r="DB60" s="1"/>
      </tp>
      <tp>
        <v>4.13</v>
        <stp/>
        <stp>LAST</stp>
        <stp>.QQQ250519C517</stp>
        <tr r="DA60" s="1"/>
        <tr r="DA60" s="1"/>
      </tp>
      <tp>
        <v>0.01</v>
        <stp/>
        <stp>LAST</stp>
        <stp>.QQQ250519P516</stp>
        <tr r="DB61" s="1"/>
        <tr r="DB61" s="1"/>
      </tp>
      <tp>
        <v>5.19</v>
        <stp/>
        <stp>LAST</stp>
        <stp>.QQQ250519C516</stp>
        <tr r="DA61" s="1"/>
        <tr r="DA61" s="1"/>
      </tp>
      <tp>
        <v>0.01</v>
        <stp/>
        <stp>LAST</stp>
        <stp>.QQQ250519P515</stp>
        <tr r="DB62" s="1"/>
        <tr r="DB62" s="1"/>
      </tp>
      <tp>
        <v>6.11</v>
        <stp/>
        <stp>LAST</stp>
        <stp>.QQQ250519C515</stp>
        <tr r="DA62" s="1"/>
        <tr r="DA62" s="1"/>
      </tp>
      <tp>
        <v>0.01</v>
        <stp/>
        <stp>LAST</stp>
        <stp>.QQQ250519P514</stp>
        <tr r="DB63" s="1"/>
        <tr r="DB63" s="1"/>
      </tp>
      <tp>
        <v>7.18</v>
        <stp/>
        <stp>LAST</stp>
        <stp>.QQQ250519C514</stp>
        <tr r="DA63" s="1"/>
        <tr r="DA63" s="1"/>
      </tp>
      <tp>
        <v>0.01</v>
        <stp/>
        <stp>LAST</stp>
        <stp>.QQQ250519P513</stp>
        <tr r="DB64" s="1"/>
        <tr r="DB64" s="1"/>
      </tp>
      <tp>
        <v>8.3000000000000007</v>
        <stp/>
        <stp>LAST</stp>
        <stp>.QQQ250519C513</stp>
        <tr r="DA64" s="1"/>
        <tr r="DA64" s="1"/>
      </tp>
      <tp>
        <v>0.01</v>
        <stp/>
        <stp>LAST</stp>
        <stp>.QQQ250519P512</stp>
        <tr r="DB65" s="1"/>
        <tr r="DB65" s="1"/>
      </tp>
      <tp>
        <v>9.3000000000000007</v>
        <stp/>
        <stp>LAST</stp>
        <stp>.QQQ250519C512</stp>
        <tr r="DA65" s="1"/>
        <tr r="DA65" s="1"/>
      </tp>
      <tp>
        <v>0.01</v>
        <stp/>
        <stp>LAST</stp>
        <stp>.QQQ250519P511</stp>
        <tr r="DB66" s="1"/>
        <tr r="DB66" s="1"/>
      </tp>
      <tp>
        <v>10.15</v>
        <stp/>
        <stp>LAST</stp>
        <stp>.QQQ250519C511</stp>
        <tr r="DA66" s="1"/>
        <tr r="DA66" s="1"/>
      </tp>
      <tp>
        <v>0.01</v>
        <stp/>
        <stp>LAST</stp>
        <stp>.QQQ250519P510</stp>
        <tr r="DB67" s="1"/>
        <tr r="DB67" s="1"/>
      </tp>
      <tp>
        <v>10.97</v>
        <stp/>
        <stp>LAST</stp>
        <stp>.QQQ250519C510</stp>
        <tr r="DA67" s="1"/>
        <tr r="DA67" s="1"/>
      </tp>
      <tp>
        <v>0.01</v>
        <stp/>
        <stp>LAST</stp>
        <stp>.QQQ250519P519</stp>
        <tr r="DB58" s="1"/>
        <tr r="DB58" s="1"/>
      </tp>
      <tp>
        <v>2.0699999999999998</v>
        <stp/>
        <stp>LAST</stp>
        <stp>.QQQ250519C519</stp>
        <tr r="DA58" s="1"/>
        <tr r="DA58" s="1"/>
      </tp>
      <tp>
        <v>0.01</v>
        <stp/>
        <stp>LAST</stp>
        <stp>.QQQ250519P518</stp>
        <tr r="DB59" s="1"/>
        <tr r="DB59" s="1"/>
      </tp>
      <tp>
        <v>3.05</v>
        <stp/>
        <stp>LAST</stp>
        <stp>.QQQ250519C518</stp>
        <tr r="DA59" s="1"/>
        <tr r="DA59" s="1"/>
      </tp>
      <tp>
        <v>0.01</v>
        <stp/>
        <stp>LAST</stp>
        <stp>.QQQ250519P507</stp>
        <tr r="DB70" s="1"/>
        <tr r="DB70" s="1"/>
      </tp>
      <tp>
        <v>14.5</v>
        <stp/>
        <stp>LAST</stp>
        <stp>.QQQ250519C507</stp>
        <tr r="DA70" s="1"/>
        <tr r="DA70" s="1"/>
      </tp>
      <tp>
        <v>0.01</v>
        <stp/>
        <stp>LAST</stp>
        <stp>.QQQ250519P506</stp>
        <tr r="DB71" s="1"/>
        <tr r="DB71" s="1"/>
      </tp>
      <tp>
        <v>14.6</v>
        <stp/>
        <stp>LAST</stp>
        <stp>.QQQ250519C506</stp>
        <tr r="DA71" s="1"/>
        <tr r="DA71" s="1"/>
      </tp>
      <tp>
        <v>0.01</v>
        <stp/>
        <stp>LAST</stp>
        <stp>.QQQ250519P505</stp>
        <tr r="DB72" s="1"/>
        <tr r="DB72" s="1"/>
      </tp>
      <tp>
        <v>17</v>
        <stp/>
        <stp>LAST</stp>
        <stp>.QQQ250519C505</stp>
        <tr r="DA72" s="1"/>
        <tr r="DA72" s="1"/>
      </tp>
      <tp>
        <v>0.01</v>
        <stp/>
        <stp>LAST</stp>
        <stp>.QQQ250519P504</stp>
        <tr r="DB73" s="1"/>
        <tr r="DB73" s="1"/>
      </tp>
      <tp>
        <v>17.600000000000001</v>
        <stp/>
        <stp>LAST</stp>
        <stp>.QQQ250519C504</stp>
        <tr r="DA73" s="1"/>
        <tr r="DA73" s="1"/>
      </tp>
      <tp>
        <v>0.01</v>
        <stp/>
        <stp>LAST</stp>
        <stp>.QQQ250519P503</stp>
        <tr r="DB74" s="1"/>
        <tr r="DB74" s="1"/>
      </tp>
      <tp>
        <v>17.579999999999998</v>
        <stp/>
        <stp>LAST</stp>
        <stp>.QQQ250519C503</stp>
        <tr r="DA74" s="1"/>
        <tr r="DA74" s="1"/>
      </tp>
      <tp>
        <v>0.01</v>
        <stp/>
        <stp>LAST</stp>
        <stp>.QQQ250519P502</stp>
        <tr r="DB75" s="1"/>
        <tr r="DB75" s="1"/>
      </tp>
      <tp>
        <v>19.350000000000001</v>
        <stp/>
        <stp>LAST</stp>
        <stp>.QQQ250519C502</stp>
        <tr r="DA75" s="1"/>
        <tr r="DA75" s="1"/>
      </tp>
      <tp>
        <v>0.01</v>
        <stp/>
        <stp>LAST</stp>
        <stp>.QQQ250519P501</stp>
        <tr r="DB76" s="1"/>
        <tr r="DB76" s="1"/>
      </tp>
      <tp>
        <v>21.19</v>
        <stp/>
        <stp>LAST</stp>
        <stp>.QQQ250519C501</stp>
        <tr r="DA76" s="1"/>
        <tr r="DA76" s="1"/>
      </tp>
      <tp>
        <v>0.01</v>
        <stp/>
        <stp>LAST</stp>
        <stp>.QQQ250519P500</stp>
        <tr r="DB77" s="1"/>
        <tr r="DB77" s="1"/>
      </tp>
      <tp>
        <v>21.4</v>
        <stp/>
        <stp>LAST</stp>
        <stp>.QQQ250519C500</stp>
        <tr r="DA77" s="1"/>
        <tr r="DA77" s="1"/>
      </tp>
      <tp>
        <v>0.02</v>
        <stp/>
        <stp>LAST</stp>
        <stp>.QQQ250519P509</stp>
        <tr r="DB68" s="1"/>
        <tr r="DB68" s="1"/>
      </tp>
      <tp>
        <v>12.5</v>
        <stp/>
        <stp>LAST</stp>
        <stp>.QQQ250519C509</stp>
        <tr r="DA68" s="1"/>
        <tr r="DA68" s="1"/>
      </tp>
      <tp>
        <v>0.01</v>
        <stp/>
        <stp>LAST</stp>
        <stp>.QQQ250519P508</stp>
        <tr r="DB69" s="1"/>
        <tr r="DB69" s="1"/>
      </tp>
      <tp>
        <v>13.15</v>
        <stp/>
        <stp>LAST</stp>
        <stp>.QQQ250519C508</stp>
        <tr r="DA69" s="1"/>
        <tr r="DA69" s="1"/>
      </tp>
      <tp>
        <v>0.01</v>
        <stp/>
        <stp>LAST</stp>
        <stp>.QQQ250519P499</stp>
        <tr r="DB78" s="1"/>
        <tr r="DB78" s="1"/>
      </tp>
      <tp>
        <v>22.5</v>
        <stp/>
        <stp>LAST</stp>
        <stp>.QQQ250519C499</stp>
        <tr r="DA78" s="1"/>
        <tr r="DA78" s="1"/>
      </tp>
      <tp>
        <v>0.02</v>
        <stp/>
        <stp>LAST</stp>
        <stp>.QQQ250519P498</stp>
        <tr r="DB79" s="1"/>
        <tr r="DB79" s="1"/>
      </tp>
      <tp>
        <v>23.13</v>
        <stp/>
        <stp>LAST</stp>
        <stp>.QQQ250519C498</stp>
        <tr r="DA79" s="1"/>
        <tr r="DA79" s="1"/>
      </tp>
      <tp>
        <v>0</v>
        <stp/>
        <stp>DELTA</stp>
        <stp>.QQQ250519P498</stp>
        <tr r="CE79" s="1"/>
        <tr r="CE79" s="1"/>
      </tp>
      <tp>
        <v>1</v>
        <stp/>
        <stp>DELTA</stp>
        <stp>.QQQ250519C498</stp>
        <tr r="CD79" s="1"/>
        <tr r="CD79" s="1"/>
      </tp>
      <tp>
        <v>0</v>
        <stp/>
        <stp>DELTA</stp>
        <stp>.QQQ250519P499</stp>
        <tr r="CE78" s="1"/>
        <tr r="CE78" s="1"/>
      </tp>
      <tp>
        <v>1</v>
        <stp/>
        <stp>DELTA</stp>
        <stp>.QQQ250519C499</stp>
        <tr r="CD78" s="1"/>
        <tr r="CD78" s="1"/>
      </tp>
      <tp>
        <v>-0.05</v>
        <stp/>
        <stp>DELTA</stp>
        <stp>.QQQ250523P498</stp>
        <tr r="CG79" s="1"/>
        <tr r="CG79" s="1"/>
      </tp>
      <tp>
        <v>0.97</v>
        <stp/>
        <stp>DELTA</stp>
        <stp>.QQQ250523C498</stp>
        <tr r="CF79" s="1"/>
        <tr r="CF79" s="1"/>
      </tp>
      <tp>
        <v>-0.06</v>
        <stp/>
        <stp>DELTA</stp>
        <stp>.QQQ250523P499</stp>
        <tr r="CG78" s="1"/>
        <tr r="CG78" s="1"/>
      </tp>
      <tp>
        <v>0.96</v>
        <stp/>
        <stp>DELTA</stp>
        <stp>.QQQ250523C499</stp>
        <tr r="CF78" s="1"/>
        <tr r="CF78" s="1"/>
      </tp>
      <tp>
        <v>-0.83</v>
        <stp/>
        <stp>DELTA</stp>
        <stp>.QQQ250523P530</stp>
        <tr r="CG47" s="1"/>
        <tr r="CG47" s="1"/>
      </tp>
      <tp>
        <v>0.21</v>
        <stp/>
        <stp>DELTA</stp>
        <stp>.QQQ250523C530</stp>
        <tr r="CF47" s="1"/>
        <tr r="CF47" s="1"/>
      </tp>
      <tp>
        <v>-0.86</v>
        <stp/>
        <stp>DELTA</stp>
        <stp>.QQQ250523P531</stp>
        <tr r="CG46" s="1"/>
        <tr r="CG46" s="1"/>
      </tp>
      <tp>
        <v>0.19</v>
        <stp/>
        <stp>DELTA</stp>
        <stp>.QQQ250523C531</stp>
        <tr r="CF46" s="1"/>
        <tr r="CF46" s="1"/>
      </tp>
      <tp>
        <v>0</v>
        <stp/>
        <stp>DELTA</stp>
        <stp>.QQQ250519P508</stp>
        <tr r="CE69" s="1"/>
        <tr r="CE69" s="1"/>
      </tp>
      <tp>
        <v>-0.9</v>
        <stp/>
        <stp>DELTA</stp>
        <stp>.QQQ250523P532</stp>
        <tr r="CG45" s="1"/>
        <tr r="CG45" s="1"/>
      </tp>
      <tp>
        <v>1</v>
        <stp/>
        <stp>DELTA</stp>
        <stp>.QQQ250519C508</stp>
        <tr r="CD69" s="1"/>
        <tr r="CD69" s="1"/>
      </tp>
      <tp>
        <v>0.16</v>
        <stp/>
        <stp>DELTA</stp>
        <stp>.QQQ250523C532</stp>
        <tr r="CF45" s="1"/>
        <tr r="CF45" s="1"/>
      </tp>
      <tp>
        <v>0</v>
        <stp/>
        <stp>DELTA</stp>
        <stp>.QQQ250519P509</stp>
        <tr r="CE68" s="1"/>
        <tr r="CE68" s="1"/>
      </tp>
      <tp>
        <v>1</v>
        <stp/>
        <stp>DELTA</stp>
        <stp>.QQQ250519C509</stp>
        <tr r="CD68" s="1"/>
        <tr r="CD68" s="1"/>
      </tp>
      <tp>
        <v>0</v>
        <stp/>
        <stp>DELTA</stp>
        <stp>.QQQ250519P502</stp>
        <tr r="CE75" s="1"/>
        <tr r="CE75" s="1"/>
      </tp>
      <tp>
        <v>1</v>
        <stp/>
        <stp>DELTA</stp>
        <stp>.QQQ250519C502</stp>
        <tr r="CD75" s="1"/>
        <tr r="CD75" s="1"/>
      </tp>
      <tp>
        <v>0</v>
        <stp/>
        <stp>DELTA</stp>
        <stp>.QQQ250519P503</stp>
        <tr r="CE74" s="1"/>
        <tr r="CE74" s="1"/>
      </tp>
      <tp>
        <v>1</v>
        <stp/>
        <stp>DELTA</stp>
        <stp>.QQQ250519C503</stp>
        <tr r="CD74" s="1"/>
        <tr r="CD74" s="1"/>
      </tp>
      <tp>
        <v>0</v>
        <stp/>
        <stp>DELTA</stp>
        <stp>.QQQ250519P500</stp>
        <tr r="CE77" s="1"/>
        <tr r="CE77" s="1"/>
      </tp>
      <tp>
        <v>1</v>
        <stp/>
        <stp>DELTA</stp>
        <stp>.QQQ250519C500</stp>
        <tr r="CD77" s="1"/>
        <tr r="CD77" s="1"/>
      </tp>
      <tp>
        <v>0</v>
        <stp/>
        <stp>DELTA</stp>
        <stp>.QQQ250519P501</stp>
        <tr r="CE76" s="1"/>
        <tr r="CE76" s="1"/>
      </tp>
      <tp>
        <v>1</v>
        <stp/>
        <stp>DELTA</stp>
        <stp>.QQQ250519C501</stp>
        <tr r="CD76" s="1"/>
        <tr r="CD76" s="1"/>
      </tp>
      <tp>
        <v>0</v>
        <stp/>
        <stp>DELTA</stp>
        <stp>.QQQ250519P506</stp>
        <tr r="CE71" s="1"/>
        <tr r="CE71" s="1"/>
      </tp>
      <tp>
        <v>1</v>
        <stp/>
        <stp>DELTA</stp>
        <stp>.QQQ250519C506</stp>
        <tr r="CD71" s="1"/>
        <tr r="CD71" s="1"/>
      </tp>
      <tp>
        <v>0</v>
        <stp/>
        <stp>DELTA</stp>
        <stp>.QQQ250519P507</stp>
        <tr r="CE70" s="1"/>
        <tr r="CE70" s="1"/>
      </tp>
      <tp>
        <v>1</v>
        <stp/>
        <stp>DELTA</stp>
        <stp>.QQQ250519C507</stp>
        <tr r="CD70" s="1"/>
        <tr r="CD70" s="1"/>
      </tp>
      <tp>
        <v>0</v>
        <stp/>
        <stp>DELTA</stp>
        <stp>.QQQ250519P504</stp>
        <tr r="CE73" s="1"/>
        <tr r="CE73" s="1"/>
      </tp>
      <tp>
        <v>1</v>
        <stp/>
        <stp>DELTA</stp>
        <stp>.QQQ250519C504</stp>
        <tr r="CD73" s="1"/>
        <tr r="CD73" s="1"/>
      </tp>
      <tp>
        <v>0</v>
        <stp/>
        <stp>DELTA</stp>
        <stp>.QQQ250519P505</stp>
        <tr r="CE72" s="1"/>
        <tr r="CE72" s="1"/>
      </tp>
      <tp>
        <v>1</v>
        <stp/>
        <stp>DELTA</stp>
        <stp>.QQQ250519C505</stp>
        <tr r="CD72" s="1"/>
        <tr r="CD72" s="1"/>
      </tp>
      <tp>
        <v>-0.45</v>
        <stp/>
        <stp>DELTA</stp>
        <stp>.QQQ250523P520</stp>
        <tr r="CG57" s="1"/>
        <tr r="CG57" s="1"/>
      </tp>
      <tp>
        <v>0.55000000000000004</v>
        <stp/>
        <stp>DELTA</stp>
        <stp>.QQQ250523C520</stp>
        <tr r="CF57" s="1"/>
        <tr r="CF57" s="1"/>
      </tp>
      <tp>
        <v>-0.49</v>
        <stp/>
        <stp>DELTA</stp>
        <stp>.QQQ250523P521</stp>
        <tr r="CG56" s="1"/>
        <tr r="CG56" s="1"/>
      </tp>
      <tp>
        <v>0.52</v>
        <stp/>
        <stp>DELTA</stp>
        <stp>.QQQ250523C521</stp>
        <tr r="CF56" s="1"/>
        <tr r="CF56" s="1"/>
      </tp>
      <tp>
        <v>-0.03</v>
        <stp/>
        <stp>DELTA</stp>
        <stp>.QQQ250519P518</stp>
        <tr r="CE59" s="1"/>
        <tr r="CE59" s="1"/>
      </tp>
      <tp>
        <v>-0.52</v>
        <stp/>
        <stp>DELTA</stp>
        <stp>.QQQ250523P522</stp>
        <tr r="CG55" s="1"/>
        <tr r="CG55" s="1"/>
      </tp>
      <tp>
        <v>1</v>
        <stp/>
        <stp>DELTA</stp>
        <stp>.QQQ250519C518</stp>
        <tr r="CD59" s="1"/>
        <tr r="CD59" s="1"/>
      </tp>
      <tp>
        <v>0.48</v>
        <stp/>
        <stp>DELTA</stp>
        <stp>.QQQ250523C522</stp>
        <tr r="CF55" s="1"/>
        <tr r="CF55" s="1"/>
      </tp>
      <tp>
        <v>-0.03</v>
        <stp/>
        <stp>DELTA</stp>
        <stp>.QQQ250519P519</stp>
        <tr r="CE58" s="1"/>
        <tr r="CE58" s="1"/>
      </tp>
      <tp>
        <v>-0.56000000000000005</v>
        <stp/>
        <stp>DELTA</stp>
        <stp>.QQQ250523P523</stp>
        <tr r="CG54" s="1"/>
        <tr r="CG54" s="1"/>
      </tp>
      <tp>
        <v>1</v>
        <stp/>
        <stp>DELTA</stp>
        <stp>.QQQ250519C519</stp>
        <tr r="CD58" s="1"/>
        <tr r="CD58" s="1"/>
      </tp>
      <tp>
        <v>0.45</v>
        <stp/>
        <stp>DELTA</stp>
        <stp>.QQQ250523C523</stp>
        <tr r="CF54" s="1"/>
        <tr r="CF54" s="1"/>
      </tp>
      <tp>
        <v>-0.6</v>
        <stp/>
        <stp>DELTA</stp>
        <stp>.QQQ250523P524</stp>
        <tr r="CG53" s="1"/>
        <tr r="CG53" s="1"/>
      </tp>
      <tp>
        <v>0.41</v>
        <stp/>
        <stp>DELTA</stp>
        <stp>.QQQ250523C524</stp>
        <tr r="CF53" s="1"/>
        <tr r="CF53" s="1"/>
      </tp>
      <tp>
        <v>-0.63</v>
        <stp/>
        <stp>DELTA</stp>
        <stp>.QQQ250523P525</stp>
        <tr r="CG52" s="1"/>
        <tr r="CG52" s="1"/>
      </tp>
      <tp>
        <v>0.37</v>
        <stp/>
        <stp>DELTA</stp>
        <stp>.QQQ250523C525</stp>
        <tr r="CF52" s="1"/>
        <tr r="CF52" s="1"/>
      </tp>
      <tp>
        <v>-0.67</v>
        <stp/>
        <stp>DELTA</stp>
        <stp>.QQQ250523P526</stp>
        <tr r="CG51" s="1"/>
        <tr r="CG51" s="1"/>
      </tp>
      <tp>
        <v>0.34</v>
        <stp/>
        <stp>DELTA</stp>
        <stp>.QQQ250523C526</stp>
        <tr r="CF51" s="1"/>
        <tr r="CF51" s="1"/>
      </tp>
      <tp>
        <v>-0.7</v>
        <stp/>
        <stp>DELTA</stp>
        <stp>.QQQ250523P527</stp>
        <tr r="CG50" s="1"/>
        <tr r="CG50" s="1"/>
      </tp>
      <tp>
        <v>0.31</v>
        <stp/>
        <stp>DELTA</stp>
        <stp>.QQQ250523C527</stp>
        <tr r="CF50" s="1"/>
        <tr r="CF50" s="1"/>
      </tp>
      <tp>
        <v>0</v>
        <stp/>
        <stp>DELTA</stp>
        <stp>.QQQ250519P512</stp>
        <tr r="CE65" s="1"/>
        <tr r="CE65" s="1"/>
      </tp>
      <tp>
        <v>-0.76</v>
        <stp/>
        <stp>DELTA</stp>
        <stp>.QQQ250523P528</stp>
        <tr r="CG49" s="1"/>
        <tr r="CG49" s="1"/>
      </tp>
      <tp>
        <v>1</v>
        <stp/>
        <stp>DELTA</stp>
        <stp>.QQQ250519C512</stp>
        <tr r="CD65" s="1"/>
        <tr r="CD65" s="1"/>
      </tp>
      <tp>
        <v>0.27</v>
        <stp/>
        <stp>DELTA</stp>
        <stp>.QQQ250523C528</stp>
        <tr r="CF49" s="1"/>
        <tr r="CF49" s="1"/>
      </tp>
      <tp>
        <v>0</v>
        <stp/>
        <stp>DELTA</stp>
        <stp>.QQQ250519P513</stp>
        <tr r="CE64" s="1"/>
        <tr r="CE64" s="1"/>
      </tp>
      <tp>
        <v>-0.79</v>
        <stp/>
        <stp>DELTA</stp>
        <stp>.QQQ250523P529</stp>
        <tr r="CG48" s="1"/>
        <tr r="CG48" s="1"/>
      </tp>
      <tp>
        <v>1</v>
        <stp/>
        <stp>DELTA</stp>
        <stp>.QQQ250519C513</stp>
        <tr r="CD64" s="1"/>
        <tr r="CD64" s="1"/>
      </tp>
      <tp>
        <v>0.24</v>
        <stp/>
        <stp>DELTA</stp>
        <stp>.QQQ250523C529</stp>
        <tr r="CF48" s="1"/>
        <tr r="CF48" s="1"/>
      </tp>
      <tp>
        <v>0</v>
        <stp/>
        <stp>DELTA</stp>
        <stp>.QQQ250519P510</stp>
        <tr r="CE67" s="1"/>
        <tr r="CE67" s="1"/>
      </tp>
      <tp>
        <v>1</v>
        <stp/>
        <stp>DELTA</stp>
        <stp>.QQQ250519C510</stp>
        <tr r="CD67" s="1"/>
        <tr r="CD67" s="1"/>
      </tp>
      <tp>
        <v>0</v>
        <stp/>
        <stp>DELTA</stp>
        <stp>.QQQ250519P511</stp>
        <tr r="CE66" s="1"/>
        <tr r="CE66" s="1"/>
      </tp>
      <tp>
        <v>1</v>
        <stp/>
        <stp>DELTA</stp>
        <stp>.QQQ250519C511</stp>
        <tr r="CD66" s="1"/>
        <tr r="CD66" s="1"/>
      </tp>
      <tp>
        <v>-0.01</v>
        <stp/>
        <stp>DELTA</stp>
        <stp>.QQQ250519P516</stp>
        <tr r="CE61" s="1"/>
        <tr r="CE61" s="1"/>
      </tp>
      <tp>
        <v>1</v>
        <stp/>
        <stp>DELTA</stp>
        <stp>.QQQ250519C516</stp>
        <tr r="CD61" s="1"/>
        <tr r="CD61" s="1"/>
      </tp>
      <tp>
        <v>-0.01</v>
        <stp/>
        <stp>DELTA</stp>
        <stp>.QQQ250519P517</stp>
        <tr r="CE60" s="1"/>
        <tr r="CE60" s="1"/>
      </tp>
      <tp>
        <v>1</v>
        <stp/>
        <stp>DELTA</stp>
        <stp>.QQQ250519C517</stp>
        <tr r="CD60" s="1"/>
        <tr r="CD60" s="1"/>
      </tp>
      <tp>
        <v>-0.01</v>
        <stp/>
        <stp>DELTA</stp>
        <stp>.QQQ250519P514</stp>
        <tr r="CE63" s="1"/>
        <tr r="CE63" s="1"/>
      </tp>
      <tp>
        <v>1</v>
        <stp/>
        <stp>DELTA</stp>
        <stp>.QQQ250519C514</stp>
        <tr r="CD63" s="1"/>
        <tr r="CD63" s="1"/>
      </tp>
      <tp>
        <v>-0.01</v>
        <stp/>
        <stp>DELTA</stp>
        <stp>.QQQ250519P515</stp>
        <tr r="CE62" s="1"/>
        <tr r="CE62" s="1"/>
      </tp>
      <tp>
        <v>1</v>
        <stp/>
        <stp>DELTA</stp>
        <stp>.QQQ250519C515</stp>
        <tr r="CD62" s="1"/>
        <tr r="CD62" s="1"/>
      </tp>
      <tp>
        <v>-0.18</v>
        <stp/>
        <stp>DELTA</stp>
        <stp>.QQQ250523P510</stp>
        <tr r="CG67" s="1"/>
        <tr r="CG67" s="1"/>
      </tp>
      <tp>
        <v>0.8</v>
        <stp/>
        <stp>DELTA</stp>
        <stp>.QQQ250523C510</stp>
        <tr r="CF67" s="1"/>
        <tr r="CF67" s="1"/>
      </tp>
      <tp>
        <v>-0.2</v>
        <stp/>
        <stp>DELTA</stp>
        <stp>.QQQ250523P511</stp>
        <tr r="CG66" s="1"/>
        <tr r="CG66" s="1"/>
      </tp>
      <tp>
        <v>0.79</v>
        <stp/>
        <stp>DELTA</stp>
        <stp>.QQQ250523C511</stp>
        <tr r="CF66" s="1"/>
        <tr r="CF66" s="1"/>
      </tp>
      <tp>
        <v>-0.95</v>
        <stp/>
        <stp>DELTA</stp>
        <stp>.QQQ250519P528</stp>
        <tr r="CE49" s="1"/>
        <tr r="CE49" s="1"/>
      </tp>
      <tp>
        <v>-0.23</v>
        <stp/>
        <stp>DELTA</stp>
        <stp>.QQQ250523P512</stp>
        <tr r="CG65" s="1"/>
        <tr r="CG65" s="1"/>
      </tp>
      <tp>
        <v>0.01</v>
        <stp/>
        <stp>DELTA</stp>
        <stp>.QQQ250519C528</stp>
        <tr r="CD49" s="1"/>
        <tr r="CD49" s="1"/>
      </tp>
      <tp>
        <v>0.77</v>
        <stp/>
        <stp>DELTA</stp>
        <stp>.QQQ250523C512</stp>
        <tr r="CF65" s="1"/>
        <tr r="CF65" s="1"/>
      </tp>
      <tp>
        <v>-0.95</v>
        <stp/>
        <stp>DELTA</stp>
        <stp>.QQQ250519P529</stp>
        <tr r="CE48" s="1"/>
        <tr r="CE48" s="1"/>
      </tp>
      <tp>
        <v>-0.25</v>
        <stp/>
        <stp>DELTA</stp>
        <stp>.QQQ250523P513</stp>
        <tr r="CG64" s="1"/>
        <tr r="CG64" s="1"/>
      </tp>
      <tp>
        <v>0.01</v>
        <stp/>
        <stp>DELTA</stp>
        <stp>.QQQ250519C529</stp>
        <tr r="CD48" s="1"/>
        <tr r="CD48" s="1"/>
      </tp>
      <tp>
        <v>0.75</v>
        <stp/>
        <stp>DELTA</stp>
        <stp>.QQQ250523C513</stp>
        <tr r="CF64" s="1"/>
        <tr r="CF64" s="1"/>
      </tp>
      <tp>
        <v>-0.27</v>
        <stp/>
        <stp>DELTA</stp>
        <stp>.QQQ250523P514</stp>
        <tr r="CG63" s="1"/>
        <tr r="CG63" s="1"/>
      </tp>
      <tp>
        <v>0.72</v>
        <stp/>
        <stp>DELTA</stp>
        <stp>.QQQ250523C514</stp>
        <tr r="CF63" s="1"/>
        <tr r="CF63" s="1"/>
      </tp>
      <tp>
        <v>-0.3</v>
        <stp/>
        <stp>DELTA</stp>
        <stp>.QQQ250523P515</stp>
        <tr r="CG62" s="1"/>
        <tr r="CG62" s="1"/>
      </tp>
      <tp>
        <v>0.7</v>
        <stp/>
        <stp>DELTA</stp>
        <stp>.QQQ250523C515</stp>
        <tr r="CF62" s="1"/>
        <tr r="CF62" s="1"/>
      </tp>
      <tp>
        <v>-0.33</v>
        <stp/>
        <stp>DELTA</stp>
        <stp>.QQQ250523P516</stp>
        <tr r="CG61" s="1"/>
        <tr r="CG61" s="1"/>
      </tp>
      <tp>
        <v>0.67</v>
        <stp/>
        <stp>DELTA</stp>
        <stp>.QQQ250523C516</stp>
        <tr r="CF61" s="1"/>
        <tr r="CF61" s="1"/>
      </tp>
      <tp>
        <v>-0.35</v>
        <stp/>
        <stp>DELTA</stp>
        <stp>.QQQ250523P517</stp>
        <tr r="CG60" s="1"/>
        <tr r="CG60" s="1"/>
      </tp>
      <tp>
        <v>0.64</v>
        <stp/>
        <stp>DELTA</stp>
        <stp>.QQQ250523C517</stp>
        <tr r="CF60" s="1"/>
        <tr r="CF60" s="1"/>
      </tp>
      <tp>
        <v>-0.92</v>
        <stp/>
        <stp>DELTA</stp>
        <stp>.QQQ250519P522</stp>
        <tr r="CE55" s="1"/>
        <tr r="CE55" s="1"/>
      </tp>
      <tp>
        <v>-0.39</v>
        <stp/>
        <stp>DELTA</stp>
        <stp>.QQQ250523P518</stp>
        <tr r="CG59" s="1"/>
        <tr r="CG59" s="1"/>
      </tp>
      <tp>
        <v>0.08</v>
        <stp/>
        <stp>DELTA</stp>
        <stp>.QQQ250519C522</stp>
        <tr r="CD55" s="1"/>
        <tr r="CD55" s="1"/>
      </tp>
      <tp>
        <v>0.61</v>
        <stp/>
        <stp>DELTA</stp>
        <stp>.QQQ250523C518</stp>
        <tr r="CF59" s="1"/>
        <tr r="CF59" s="1"/>
      </tp>
      <tp>
        <v>-1</v>
        <stp/>
        <stp>DELTA</stp>
        <stp>.QQQ250519P523</stp>
        <tr r="CE54" s="1"/>
        <tr r="CE54" s="1"/>
      </tp>
      <tp>
        <v>-0.42</v>
        <stp/>
        <stp>DELTA</stp>
        <stp>.QQQ250523P519</stp>
        <tr r="CG58" s="1"/>
        <tr r="CG58" s="1"/>
      </tp>
      <tp>
        <v>0.04</v>
        <stp/>
        <stp>DELTA</stp>
        <stp>.QQQ250519C523</stp>
        <tr r="CD54" s="1"/>
        <tr r="CD54" s="1"/>
      </tp>
      <tp>
        <v>0.57999999999999996</v>
        <stp/>
        <stp>DELTA</stp>
        <stp>.QQQ250523C519</stp>
        <tr r="CF58" s="1"/>
        <tr r="CF58" s="1"/>
      </tp>
      <tp>
        <v>-0.08</v>
        <stp/>
        <stp>DELTA</stp>
        <stp>.QQQ250519P520</stp>
        <tr r="CE57" s="1"/>
        <tr r="CE57" s="1"/>
      </tp>
      <tp>
        <v>0.94</v>
        <stp/>
        <stp>DELTA</stp>
        <stp>.QQQ250519C520</stp>
        <tr r="CD57" s="1"/>
        <tr r="CD57" s="1"/>
      </tp>
      <tp>
        <v>-0.45</v>
        <stp/>
        <stp>DELTA</stp>
        <stp>.QQQ250519P521</stp>
        <tr r="CE56" s="1"/>
        <tr r="CE56" s="1"/>
      </tp>
      <tp>
        <v>0.56999999999999995</v>
        <stp/>
        <stp>DELTA</stp>
        <stp>.QQQ250519C521</stp>
        <tr r="CD56" s="1"/>
        <tr r="CD56" s="1"/>
      </tp>
      <tp>
        <v>-0.95</v>
        <stp/>
        <stp>DELTA</stp>
        <stp>.QQQ250519P526</stp>
        <tr r="CE51" s="1"/>
        <tr r="CE51" s="1"/>
      </tp>
      <tp>
        <v>0.01</v>
        <stp/>
        <stp>DELTA</stp>
        <stp>.QQQ250519C526</stp>
        <tr r="CD51" s="1"/>
        <tr r="CD51" s="1"/>
      </tp>
      <tp>
        <v>-0.95</v>
        <stp/>
        <stp>DELTA</stp>
        <stp>.QQQ250519P527</stp>
        <tr r="CE50" s="1"/>
        <tr r="CE50" s="1"/>
      </tp>
      <tp>
        <v>0.01</v>
        <stp/>
        <stp>DELTA</stp>
        <stp>.QQQ250519C527</stp>
        <tr r="CD50" s="1"/>
        <tr r="CD50" s="1"/>
      </tp>
      <tp>
        <v>-0.94</v>
        <stp/>
        <stp>DELTA</stp>
        <stp>.QQQ250519P524</stp>
        <tr r="CE53" s="1"/>
        <tr r="CE53" s="1"/>
      </tp>
      <tp>
        <v>0.03</v>
        <stp/>
        <stp>DELTA</stp>
        <stp>.QQQ250519C524</stp>
        <tr r="CD53" s="1"/>
        <tr r="CD53" s="1"/>
      </tp>
      <tp>
        <v>-0.95</v>
        <stp/>
        <stp>DELTA</stp>
        <stp>.QQQ250519P525</stp>
        <tr r="CE52" s="1"/>
        <tr r="CE52" s="1"/>
      </tp>
      <tp>
        <v>0.01</v>
        <stp/>
        <stp>DELTA</stp>
        <stp>.QQQ250519C525</stp>
        <tr r="CD52" s="1"/>
        <tr r="CD52" s="1"/>
      </tp>
      <tp>
        <v>-0.06</v>
        <stp/>
        <stp>DELTA</stp>
        <stp>.QQQ250523P500</stp>
        <tr r="CG77" s="1"/>
        <tr r="CG77" s="1"/>
      </tp>
      <tp>
        <v>0.92</v>
        <stp/>
        <stp>DELTA</stp>
        <stp>.QQQ250523C500</stp>
        <tr r="CF77" s="1"/>
        <tr r="CF77" s="1"/>
      </tp>
      <tp>
        <v>-7.0000000000000007E-2</v>
        <stp/>
        <stp>DELTA</stp>
        <stp>.QQQ250523P501</stp>
        <tr r="CG76" s="1"/>
        <tr r="CG76" s="1"/>
      </tp>
      <tp>
        <v>0.93</v>
        <stp/>
        <stp>DELTA</stp>
        <stp>.QQQ250523C501</stp>
        <tr r="CF76" s="1"/>
        <tr r="CF76" s="1"/>
      </tp>
      <tp>
        <v>-0.08</v>
        <stp/>
        <stp>DELTA</stp>
        <stp>.QQQ250523P502</stp>
        <tr r="CG75" s="1"/>
        <tr r="CG75" s="1"/>
      </tp>
      <tp>
        <v>0.93</v>
        <stp/>
        <stp>DELTA</stp>
        <stp>.QQQ250523C502</stp>
        <tr r="CF75" s="1"/>
        <tr r="CF75" s="1"/>
      </tp>
      <tp>
        <v>-0.09</v>
        <stp/>
        <stp>DELTA</stp>
        <stp>.QQQ250523P503</stp>
        <tr r="CG74" s="1"/>
        <tr r="CG74" s="1"/>
      </tp>
      <tp>
        <v>0.91</v>
        <stp/>
        <stp>DELTA</stp>
        <stp>.QQQ250523C503</stp>
        <tr r="CF74" s="1"/>
        <tr r="CF74" s="1"/>
      </tp>
      <tp>
        <v>-0.1</v>
        <stp/>
        <stp>DELTA</stp>
        <stp>.QQQ250523P504</stp>
        <tr r="CG73" s="1"/>
        <tr r="CG73" s="1"/>
      </tp>
      <tp>
        <v>0.9</v>
        <stp/>
        <stp>DELTA</stp>
        <stp>.QQQ250523C504</stp>
        <tr r="CF73" s="1"/>
        <tr r="CF73" s="1"/>
      </tp>
      <tp>
        <v>-0.11</v>
        <stp/>
        <stp>DELTA</stp>
        <stp>.QQQ250523P505</stp>
        <tr r="CG72" s="1"/>
        <tr r="CG72" s="1"/>
      </tp>
      <tp>
        <v>0.88</v>
        <stp/>
        <stp>DELTA</stp>
        <stp>.QQQ250523C505</stp>
        <tr r="CF72" s="1"/>
        <tr r="CF72" s="1"/>
      </tp>
      <tp>
        <v>-0.12</v>
        <stp/>
        <stp>DELTA</stp>
        <stp>.QQQ250523P506</stp>
        <tr r="CG71" s="1"/>
        <tr r="CG71" s="1"/>
      </tp>
      <tp>
        <v>0.87</v>
        <stp/>
        <stp>DELTA</stp>
        <stp>.QQQ250523C506</stp>
        <tr r="CF71" s="1"/>
        <tr r="CF71" s="1"/>
      </tp>
      <tp>
        <v>-0.14000000000000001</v>
        <stp/>
        <stp>DELTA</stp>
        <stp>.QQQ250523P507</stp>
        <tr r="CG70" s="1"/>
        <tr r="CG70" s="1"/>
      </tp>
      <tp>
        <v>0.85</v>
        <stp/>
        <stp>DELTA</stp>
        <stp>.QQQ250523C507</stp>
        <tr r="CF70" s="1"/>
        <tr r="CF70" s="1"/>
      </tp>
      <tp>
        <v>-0.95</v>
        <stp/>
        <stp>DELTA</stp>
        <stp>.QQQ250519P532</stp>
        <tr r="CE45" s="1"/>
        <tr r="CE45" s="1"/>
      </tp>
      <tp>
        <v>-0.15</v>
        <stp/>
        <stp>DELTA</stp>
        <stp>.QQQ250523P508</stp>
        <tr r="CG69" s="1"/>
        <tr r="CG69" s="1"/>
      </tp>
      <tp>
        <v>0</v>
        <stp/>
        <stp>DELTA</stp>
        <stp>.QQQ250519C532</stp>
        <tr r="CD45" s="1"/>
        <tr r="CD45" s="1"/>
      </tp>
      <tp>
        <v>0.84</v>
        <stp/>
        <stp>DELTA</stp>
        <stp>.QQQ250523C508</stp>
        <tr r="CF69" s="1"/>
        <tr r="CF69" s="1"/>
      </tp>
      <tp>
        <v>-0.17</v>
        <stp/>
        <stp>DELTA</stp>
        <stp>.QQQ250523P509</stp>
        <tr r="CG68" s="1"/>
        <tr r="CG68" s="1"/>
      </tp>
      <tp>
        <v>0.82</v>
        <stp/>
        <stp>DELTA</stp>
        <stp>.QQQ250523C509</stp>
        <tr r="CF68" s="1"/>
        <tr r="CF68" s="1"/>
      </tp>
      <tp>
        <v>-0.95</v>
        <stp/>
        <stp>DELTA</stp>
        <stp>.QQQ250519P530</stp>
        <tr r="CE47" s="1"/>
        <tr r="CE47" s="1"/>
      </tp>
      <tp>
        <v>0</v>
        <stp/>
        <stp>DELTA</stp>
        <stp>.QQQ250519C530</stp>
        <tr r="CD47" s="1"/>
        <tr r="CD47" s="1"/>
      </tp>
      <tp>
        <v>-0.95</v>
        <stp/>
        <stp>DELTA</stp>
        <stp>.QQQ250519P531</stp>
        <tr r="CE46" s="1"/>
        <tr r="CE46" s="1"/>
      </tp>
      <tp>
        <v>0</v>
        <stp/>
        <stp>DELTA</stp>
        <stp>.QQQ250519C531</stp>
        <tr r="CD46" s="1"/>
        <tr r="CD46" s="1"/>
      </tp>
      <tp t="s">
        <v>N/A</v>
        <stp/>
        <stp>VOLUME</stp>
        <stp>.SPXWC5980</stp>
        <tr r="F95" s="2"/>
        <tr r="J95" s="2"/>
        <tr r="B95" s="2"/>
      </tp>
      <tp t="s">
        <v>N/A</v>
        <stp/>
        <stp>VOLUME</stp>
        <stp>.SPXWP5980</stp>
        <tr r="F95" s="2"/>
        <tr r="J95" s="2"/>
        <tr r="B95" s="2"/>
      </tp>
      <tp t="s">
        <v>N/A</v>
        <stp/>
        <stp>VOLUME</stp>
        <stp>.SPXWC5990</stp>
        <tr r="F94" s="2"/>
        <tr r="J94" s="2"/>
        <tr r="B94" s="2"/>
      </tp>
      <tp t="s">
        <v>N/A</v>
        <stp/>
        <stp>VOLUME</stp>
        <stp>.SPXWP5990</stp>
        <tr r="F94" s="2"/>
        <tr r="J94" s="2"/>
        <tr r="B94" s="2"/>
      </tp>
      <tp t="s">
        <v>N/A</v>
        <stp/>
        <stp>VOLUME</stp>
        <stp>.SPXWC5940</stp>
        <tr r="B99" s="2"/>
        <tr r="J99" s="2"/>
        <tr r="F99" s="2"/>
      </tp>
      <tp t="s">
        <v>N/A</v>
        <stp/>
        <stp>VOLUME</stp>
        <stp>.SPXWP5940</stp>
        <tr r="B99" s="2"/>
        <tr r="J99" s="2"/>
        <tr r="F99" s="2"/>
      </tp>
      <tp t="s">
        <v>N/A</v>
        <stp/>
        <stp>VOLUME</stp>
        <stp>.SPXWC5950</stp>
        <tr r="B98" s="2"/>
        <tr r="F98" s="2"/>
        <tr r="J98" s="2"/>
      </tp>
      <tp t="s">
        <v>N/A</v>
        <stp/>
        <stp>VOLUME</stp>
        <stp>.SPXWP5950</stp>
        <tr r="B98" s="2"/>
        <tr r="F98" s="2"/>
        <tr r="J98" s="2"/>
      </tp>
      <tp t="s">
        <v>N/A</v>
        <stp/>
        <stp>VOLUME</stp>
        <stp>.SPXWC5960</stp>
        <tr r="F97" s="2"/>
        <tr r="J97" s="2"/>
        <tr r="B97" s="2"/>
      </tp>
      <tp t="s">
        <v>N/A</v>
        <stp/>
        <stp>VOLUME</stp>
        <stp>.SPXWP5960</stp>
        <tr r="F97" s="2"/>
        <tr r="J97" s="2"/>
        <tr r="B97" s="2"/>
      </tp>
      <tp t="s">
        <v>N/A</v>
        <stp/>
        <stp>VOLUME</stp>
        <stp>.SPXWC5970</stp>
        <tr r="B96" s="2"/>
        <tr r="J96" s="2"/>
        <tr r="F96" s="2"/>
      </tp>
      <tp t="s">
        <v>N/A</v>
        <stp/>
        <stp>VOLUME</stp>
        <stp>.SPXWP5970</stp>
        <tr r="B96" s="2"/>
        <tr r="J96" s="2"/>
        <tr r="F96" s="2"/>
      </tp>
      <tp t="s">
        <v>N/A</v>
        <stp/>
        <stp>VOLUME</stp>
        <stp>.SPXWC5900</stp>
        <tr r="B103" s="2"/>
        <tr r="F103" s="2"/>
        <tr r="J103" s="2"/>
      </tp>
      <tp t="s">
        <v>N/A</v>
        <stp/>
        <stp>VOLUME</stp>
        <stp>.SPXWP5900</stp>
        <tr r="B103" s="2"/>
        <tr r="F103" s="2"/>
        <tr r="J103" s="2"/>
      </tp>
      <tp t="s">
        <v>N/A</v>
        <stp/>
        <stp>VOLUME</stp>
        <stp>.SPXWC5910</stp>
        <tr r="B102" s="2"/>
        <tr r="F102" s="2"/>
        <tr r="J102" s="2"/>
      </tp>
      <tp t="s">
        <v>N/A</v>
        <stp/>
        <stp>VOLUME</stp>
        <stp>.SPXWP5910</stp>
        <tr r="B102" s="2"/>
        <tr r="F102" s="2"/>
        <tr r="J102" s="2"/>
      </tp>
      <tp t="s">
        <v>N/A</v>
        <stp/>
        <stp>VOLUME</stp>
        <stp>.SPXWC5920</stp>
        <tr r="B101" s="2"/>
        <tr r="F101" s="2"/>
        <tr r="J101" s="2"/>
      </tp>
      <tp t="s">
        <v>N/A</v>
        <stp/>
        <stp>VOLUME</stp>
        <stp>.SPXWP5920</stp>
        <tr r="B101" s="2"/>
        <tr r="F101" s="2"/>
        <tr r="J101" s="2"/>
      </tp>
      <tp t="s">
        <v>N/A</v>
        <stp/>
        <stp>VOLUME</stp>
        <stp>.SPXWC5930</stp>
        <tr r="F100" s="2"/>
        <tr r="B100" s="2"/>
        <tr r="J100" s="2"/>
      </tp>
      <tp t="s">
        <v>N/A</v>
        <stp/>
        <stp>VOLUME</stp>
        <stp>.SPXWP5930</stp>
        <tr r="F100" s="2"/>
        <tr r="B100" s="2"/>
        <tr r="J100" s="2"/>
      </tp>
      <tp>
        <v>-0.62</v>
        <stp/>
        <stp>DELTA</stp>
        <stp>.QQQ250620P532</stp>
        <tr r="CI45" s="1"/>
        <tr r="CI45" s="1"/>
      </tp>
      <tp>
        <v>0.39</v>
        <stp/>
        <stp>DELTA</stp>
        <stp>.QQQ250620C532</stp>
        <tr r="CH45" s="1"/>
        <tr r="CH45" s="1"/>
      </tp>
      <tp>
        <v>-0.61</v>
        <stp/>
        <stp>DELTA</stp>
        <stp>.QQQ250620P531</stp>
        <tr r="CI46" s="1"/>
        <tr r="CI46" s="1"/>
      </tp>
      <tp>
        <v>0.4</v>
        <stp/>
        <stp>DELTA</stp>
        <stp>.QQQ250620C531</stp>
        <tr r="CH46" s="1"/>
        <tr r="CH46" s="1"/>
      </tp>
      <tp>
        <v>-0.59</v>
        <stp/>
        <stp>DELTA</stp>
        <stp>.QQQ250620P530</stp>
        <tr r="CI47" s="1"/>
        <tr r="CI47" s="1"/>
      </tp>
      <tp>
        <v>0.42</v>
        <stp/>
        <stp>DELTA</stp>
        <stp>.QQQ250620C530</stp>
        <tr r="CH47" s="1"/>
        <tr r="CH47" s="1"/>
      </tp>
      <tp>
        <v>-0.49</v>
        <stp/>
        <stp>DELTA</stp>
        <stp>.QQQ250620P523</stp>
        <tr r="CI54" s="1"/>
        <tr r="CI54" s="1"/>
      </tp>
      <tp>
        <v>0.51</v>
        <stp/>
        <stp>DELTA</stp>
        <stp>.QQQ250620C523</stp>
        <tr r="CH54" s="1"/>
        <tr r="CH54" s="1"/>
      </tp>
      <tp>
        <v>-0.48</v>
        <stp/>
        <stp>DELTA</stp>
        <stp>.QQQ250620P522</stp>
        <tr r="CI55" s="1"/>
        <tr r="CI55" s="1"/>
      </tp>
      <tp>
        <v>0.52</v>
        <stp/>
        <stp>DELTA</stp>
        <stp>.QQQ250620C522</stp>
        <tr r="CH55" s="1"/>
        <tr r="CH55" s="1"/>
      </tp>
      <tp>
        <v>-0.47</v>
        <stp/>
        <stp>DELTA</stp>
        <stp>.QQQ250620P521</stp>
        <tr r="CI56" s="1"/>
        <tr r="CI56" s="1"/>
      </tp>
      <tp>
        <v>0.54</v>
        <stp/>
        <stp>DELTA</stp>
        <stp>.QQQ250620C521</stp>
        <tr r="CH56" s="1"/>
        <tr r="CH56" s="1"/>
      </tp>
      <tp>
        <v>-0.45</v>
        <stp/>
        <stp>DELTA</stp>
        <stp>.QQQ250620P520</stp>
        <tr r="CI57" s="1"/>
        <tr r="CI57" s="1"/>
      </tp>
      <tp>
        <v>0.55000000000000004</v>
        <stp/>
        <stp>DELTA</stp>
        <stp>.QQQ250620C520</stp>
        <tr r="CH57" s="1"/>
        <tr r="CH57" s="1"/>
      </tp>
      <tp>
        <v>-0.55000000000000004</v>
        <stp/>
        <stp>DELTA</stp>
        <stp>.QQQ250620P527</stp>
        <tr r="CI50" s="1"/>
        <tr r="CI50" s="1"/>
      </tp>
      <tp>
        <v>0.46</v>
        <stp/>
        <stp>DELTA</stp>
        <stp>.QQQ250620C527</stp>
        <tr r="CH50" s="1"/>
        <tr r="CH50" s="1"/>
      </tp>
      <tp>
        <v>-0.54</v>
        <stp/>
        <stp>DELTA</stp>
        <stp>.QQQ250620P526</stp>
        <tr r="CI51" s="1"/>
        <tr r="CI51" s="1"/>
      </tp>
      <tp>
        <v>0.47</v>
        <stp/>
        <stp>DELTA</stp>
        <stp>.QQQ250620C526</stp>
        <tr r="CH51" s="1"/>
        <tr r="CH51" s="1"/>
      </tp>
      <tp>
        <v>-0.52</v>
        <stp/>
        <stp>DELTA</stp>
        <stp>.QQQ250620P525</stp>
        <tr r="CI52" s="1"/>
        <tr r="CI52" s="1"/>
      </tp>
      <tp>
        <v>0.48</v>
        <stp/>
        <stp>DELTA</stp>
        <stp>.QQQ250620C525</stp>
        <tr r="CH52" s="1"/>
        <tr r="CH52" s="1"/>
      </tp>
      <tp>
        <v>-0.51</v>
        <stp/>
        <stp>DELTA</stp>
        <stp>.QQQ250620P524</stp>
        <tr r="CI53" s="1"/>
        <tr r="CI53" s="1"/>
      </tp>
      <tp>
        <v>0.5</v>
        <stp/>
        <stp>DELTA</stp>
        <stp>.QQQ250620C524</stp>
        <tr r="CH53" s="1"/>
        <tr r="CH53" s="1"/>
      </tp>
      <tp>
        <v>-0.57999999999999996</v>
        <stp/>
        <stp>DELTA</stp>
        <stp>.QQQ250620P529</stp>
        <tr r="CI48" s="1"/>
        <tr r="CI48" s="1"/>
      </tp>
      <tp>
        <v>0.43</v>
        <stp/>
        <stp>DELTA</stp>
        <stp>.QQQ250620C529</stp>
        <tr r="CH48" s="1"/>
        <tr r="CH48" s="1"/>
      </tp>
      <tp>
        <v>-0.56999999999999995</v>
        <stp/>
        <stp>DELTA</stp>
        <stp>.QQQ250620P528</stp>
        <tr r="CI49" s="1"/>
        <tr r="CI49" s="1"/>
      </tp>
      <tp>
        <v>0.44</v>
        <stp/>
        <stp>DELTA</stp>
        <stp>.QQQ250620C528</stp>
        <tr r="CH49" s="1"/>
        <tr r="CH49" s="1"/>
      </tp>
      <tp>
        <v>-0.37</v>
        <stp/>
        <stp>DELTA</stp>
        <stp>.QQQ250620P513</stp>
        <tr r="CI64" s="1"/>
        <tr r="CI64" s="1"/>
      </tp>
      <tp>
        <v>0.63</v>
        <stp/>
        <stp>DELTA</stp>
        <stp>.QQQ250620C513</stp>
        <tr r="CH64" s="1"/>
        <tr r="CH64" s="1"/>
      </tp>
      <tp>
        <v>-0.36</v>
        <stp/>
        <stp>DELTA</stp>
        <stp>.QQQ250620P512</stp>
        <tr r="CI65" s="1"/>
        <tr r="CI65" s="1"/>
      </tp>
      <tp>
        <v>0.64</v>
        <stp/>
        <stp>DELTA</stp>
        <stp>.QQQ250620C512</stp>
        <tr r="CH65" s="1"/>
        <tr r="CH65" s="1"/>
      </tp>
      <tp>
        <v>-0.35</v>
        <stp/>
        <stp>DELTA</stp>
        <stp>.QQQ250620P511</stp>
        <tr r="CI66" s="1"/>
        <tr r="CI66" s="1"/>
      </tp>
      <tp>
        <v>0.65</v>
        <stp/>
        <stp>DELTA</stp>
        <stp>.QQQ250620C511</stp>
        <tr r="CH66" s="1"/>
        <tr r="CH66" s="1"/>
      </tp>
      <tp>
        <v>-0.33</v>
        <stp/>
        <stp>DELTA</stp>
        <stp>.QQQ250620P510</stp>
        <tr r="CI67" s="1"/>
        <tr r="CI67" s="1"/>
      </tp>
      <tp>
        <v>0.66</v>
        <stp/>
        <stp>DELTA</stp>
        <stp>.QQQ250620C510</stp>
        <tr r="CH67" s="1"/>
        <tr r="CH67" s="1"/>
      </tp>
      <tp>
        <v>-0.42</v>
        <stp/>
        <stp>DELTA</stp>
        <stp>.QQQ250620P517</stp>
        <tr r="CI60" s="1"/>
        <tr r="CI60" s="1"/>
      </tp>
      <tp>
        <v>0.59</v>
        <stp/>
        <stp>DELTA</stp>
        <stp>.QQQ250620C517</stp>
        <tr r="CH60" s="1"/>
        <tr r="CH60" s="1"/>
      </tp>
      <tp>
        <v>-0.4</v>
        <stp/>
        <stp>DELTA</stp>
        <stp>.QQQ250620P516</stp>
        <tr r="CI61" s="1"/>
        <tr r="CI61" s="1"/>
      </tp>
      <tp>
        <v>0.6</v>
        <stp/>
        <stp>DELTA</stp>
        <stp>.QQQ250620C516</stp>
        <tr r="CH61" s="1"/>
        <tr r="CH61" s="1"/>
      </tp>
      <tp>
        <v>-0.39</v>
        <stp/>
        <stp>DELTA</stp>
        <stp>.QQQ250620P515</stp>
        <tr r="CI62" s="1"/>
        <tr r="CI62" s="1"/>
      </tp>
      <tp>
        <v>0.61</v>
        <stp/>
        <stp>DELTA</stp>
        <stp>.QQQ250620C515</stp>
        <tr r="CH62" s="1"/>
        <tr r="CH62" s="1"/>
      </tp>
      <tp>
        <v>-0.38</v>
        <stp/>
        <stp>DELTA</stp>
        <stp>.QQQ250620P514</stp>
        <tr r="CI63" s="1"/>
        <tr r="CI63" s="1"/>
      </tp>
      <tp>
        <v>0.62</v>
        <stp/>
        <stp>DELTA</stp>
        <stp>.QQQ250620C514</stp>
        <tr r="CH63" s="1"/>
        <tr r="CH63" s="1"/>
      </tp>
      <tp>
        <v>-0.44</v>
        <stp/>
        <stp>DELTA</stp>
        <stp>.QQQ250620P519</stp>
        <tr r="CI58" s="1"/>
        <tr r="CI58" s="1"/>
      </tp>
      <tp>
        <v>0.56000000000000005</v>
        <stp/>
        <stp>DELTA</stp>
        <stp>.QQQ250620C519</stp>
        <tr r="CH58" s="1"/>
        <tr r="CH58" s="1"/>
      </tp>
      <tp>
        <v>-0.43</v>
        <stp/>
        <stp>DELTA</stp>
        <stp>.QQQ250620P518</stp>
        <tr r="CI59" s="1"/>
        <tr r="CI59" s="1"/>
      </tp>
      <tp>
        <v>0.56999999999999995</v>
        <stp/>
        <stp>DELTA</stp>
        <stp>.QQQ250620C518</stp>
        <tr r="CH59" s="1"/>
        <tr r="CH59" s="1"/>
      </tp>
      <tp>
        <v>-0.27</v>
        <stp/>
        <stp>DELTA</stp>
        <stp>.QQQ250620P503</stp>
        <tr r="CI74" s="1"/>
        <tr r="CI74" s="1"/>
      </tp>
      <tp>
        <v>0.73</v>
        <stp/>
        <stp>DELTA</stp>
        <stp>.QQQ250620C503</stp>
        <tr r="CH74" s="1"/>
        <tr r="CH74" s="1"/>
      </tp>
      <tp>
        <v>-0.26</v>
        <stp/>
        <stp>DELTA</stp>
        <stp>.QQQ250620P502</stp>
        <tr r="CI75" s="1"/>
        <tr r="CI75" s="1"/>
      </tp>
      <tp>
        <v>0.74</v>
        <stp/>
        <stp>DELTA</stp>
        <stp>.QQQ250620C502</stp>
        <tr r="CH75" s="1"/>
        <tr r="CH75" s="1"/>
      </tp>
      <tp>
        <v>-0.25</v>
        <stp/>
        <stp>DELTA</stp>
        <stp>.QQQ250620P501</stp>
        <tr r="CI76" s="1"/>
        <tr r="CI76" s="1"/>
      </tp>
      <tp>
        <v>0.74</v>
        <stp/>
        <stp>DELTA</stp>
        <stp>.QQQ250620C501</stp>
        <tr r="CH76" s="1"/>
        <tr r="CH76" s="1"/>
      </tp>
      <tp>
        <v>-0.24</v>
        <stp/>
        <stp>DELTA</stp>
        <stp>.QQQ250620P500</stp>
        <tr r="CI77" s="1"/>
        <tr r="CI77" s="1"/>
      </tp>
      <tp>
        <v>0.75</v>
        <stp/>
        <stp>DELTA</stp>
        <stp>.QQQ250620C500</stp>
        <tr r="CH77" s="1"/>
        <tr r="CH77" s="1"/>
      </tp>
      <tp>
        <v>-0.3</v>
        <stp/>
        <stp>DELTA</stp>
        <stp>.QQQ250620P507</stp>
        <tr r="CI70" s="1"/>
        <tr r="CI70" s="1"/>
      </tp>
      <tp>
        <v>0.69</v>
        <stp/>
        <stp>DELTA</stp>
        <stp>.QQQ250620C507</stp>
        <tr r="CH70" s="1"/>
        <tr r="CH70" s="1"/>
      </tp>
      <tp>
        <v>-0.28999999999999998</v>
        <stp/>
        <stp>DELTA</stp>
        <stp>.QQQ250620P506</stp>
        <tr r="CI71" s="1"/>
        <tr r="CI71" s="1"/>
      </tp>
      <tp>
        <v>0.7</v>
        <stp/>
        <stp>DELTA</stp>
        <stp>.QQQ250620C506</stp>
        <tr r="CH71" s="1"/>
        <tr r="CH71" s="1"/>
      </tp>
      <tp>
        <v>-0.28999999999999998</v>
        <stp/>
        <stp>DELTA</stp>
        <stp>.QQQ250620P505</stp>
        <tr r="CI72" s="1"/>
        <tr r="CI72" s="1"/>
      </tp>
      <tp>
        <v>0.71</v>
        <stp/>
        <stp>DELTA</stp>
        <stp>.QQQ250620C505</stp>
        <tr r="CH72" s="1"/>
        <tr r="CH72" s="1"/>
      </tp>
      <tp>
        <v>-0.28000000000000003</v>
        <stp/>
        <stp>DELTA</stp>
        <stp>.QQQ250620P504</stp>
        <tr r="CI73" s="1"/>
        <tr r="CI73" s="1"/>
      </tp>
      <tp>
        <v>0.72</v>
        <stp/>
        <stp>DELTA</stp>
        <stp>.QQQ250620C504</stp>
        <tr r="CH73" s="1"/>
        <tr r="CH73" s="1"/>
      </tp>
      <tp>
        <v>-0.32</v>
        <stp/>
        <stp>DELTA</stp>
        <stp>.QQQ250620P509</stp>
        <tr r="CI68" s="1"/>
        <tr r="CI68" s="1"/>
      </tp>
      <tp>
        <v>0.67</v>
        <stp/>
        <stp>DELTA</stp>
        <stp>.QQQ250620C509</stp>
        <tr r="CH68" s="1"/>
        <tr r="CH68" s="1"/>
      </tp>
      <tp>
        <v>-0.31</v>
        <stp/>
        <stp>DELTA</stp>
        <stp>.QQQ250620P508</stp>
        <tr r="CI69" s="1"/>
        <tr r="CI69" s="1"/>
      </tp>
      <tp>
        <v>0.68</v>
        <stp/>
        <stp>DELTA</stp>
        <stp>.QQQ250620C508</stp>
        <tr r="CH69" s="1"/>
        <tr r="CH69" s="1"/>
      </tp>
      <tp t="s">
        <v>N/A</v>
        <stp/>
        <stp>VOLUME</stp>
        <stp>.SPXWC5880</stp>
        <tr r="J105" s="2"/>
        <tr r="B105" s="2"/>
        <tr r="F105" s="2"/>
      </tp>
      <tp t="s">
        <v>N/A</v>
        <stp/>
        <stp>VOLUME</stp>
        <stp>.SPXWP5880</stp>
        <tr r="J105" s="2"/>
        <tr r="B105" s="2"/>
        <tr r="F105" s="2"/>
      </tp>
      <tp t="s">
        <v>N/A</v>
        <stp/>
        <stp>VOLUME</stp>
        <stp>.SPXWC5890</stp>
        <tr r="F104" s="2"/>
        <tr r="J104" s="2"/>
        <tr r="B104" s="2"/>
      </tp>
      <tp t="s">
        <v>N/A</v>
        <stp/>
        <stp>VOLUME</stp>
        <stp>.SPXWP5890</stp>
        <tr r="F104" s="2"/>
        <tr r="J104" s="2"/>
        <tr r="B104" s="2"/>
      </tp>
      <tp t="s">
        <v>N/A</v>
        <stp/>
        <stp>VOLUME</stp>
        <stp>.SPXWC5840</stp>
        <tr r="J109" s="2"/>
        <tr r="B109" s="2"/>
        <tr r="F109" s="2"/>
      </tp>
      <tp t="s">
        <v>N/A</v>
        <stp/>
        <stp>VOLUME</stp>
        <stp>.SPXWP5840</stp>
        <tr r="J109" s="2"/>
        <tr r="B109" s="2"/>
        <tr r="F109" s="2"/>
      </tp>
      <tp t="s">
        <v>N/A</v>
        <stp/>
        <stp>VOLUME</stp>
        <stp>.SPXWC5850</stp>
        <tr r="B108" s="2"/>
        <tr r="J108" s="2"/>
        <tr r="F108" s="2"/>
      </tp>
      <tp t="s">
        <v>N/A</v>
        <stp/>
        <stp>VOLUME</stp>
        <stp>.SPXWP5850</stp>
        <tr r="B108" s="2"/>
        <tr r="J108" s="2"/>
        <tr r="F108" s="2"/>
      </tp>
      <tp t="s">
        <v>N/A</v>
        <stp/>
        <stp>VOLUME</stp>
        <stp>.SPXWC5860</stp>
        <tr r="B107" s="2"/>
        <tr r="J107" s="2"/>
        <tr r="F107" s="2"/>
      </tp>
      <tp t="s">
        <v>N/A</v>
        <stp/>
        <stp>VOLUME</stp>
        <stp>.SPXWP5860</stp>
        <tr r="B107" s="2"/>
        <tr r="J107" s="2"/>
        <tr r="F107" s="2"/>
      </tp>
      <tp t="s">
        <v>N/A</v>
        <stp/>
        <stp>VOLUME</stp>
        <stp>.SPXWC5870</stp>
        <tr r="J106" s="2"/>
        <tr r="B106" s="2"/>
        <tr r="F106" s="2"/>
      </tp>
      <tp t="s">
        <v>N/A</v>
        <stp/>
        <stp>VOLUME</stp>
        <stp>.SPXWP5870</stp>
        <tr r="J106" s="2"/>
        <tr r="B106" s="2"/>
        <tr r="F106" s="2"/>
      </tp>
      <tp t="s">
        <v>N/A</v>
        <stp/>
        <stp>VOLUME</stp>
        <stp>.SPXWC5800</stp>
        <tr r="F113" s="2"/>
        <tr r="J113" s="2"/>
        <tr r="B113" s="2"/>
      </tp>
      <tp t="s">
        <v>N/A</v>
        <stp/>
        <stp>VOLUME</stp>
        <stp>.SPXWP5800</stp>
        <tr r="F113" s="2"/>
        <tr r="J113" s="2"/>
        <tr r="B113" s="2"/>
      </tp>
      <tp t="s">
        <v>N/A</v>
        <stp/>
        <stp>VOLUME</stp>
        <stp>.SPXWC5810</stp>
        <tr r="F112" s="2"/>
        <tr r="J112" s="2"/>
        <tr r="B112" s="2"/>
      </tp>
      <tp t="s">
        <v>N/A</v>
        <stp/>
        <stp>VOLUME</stp>
        <stp>.SPXWP5810</stp>
        <tr r="F112" s="2"/>
        <tr r="J112" s="2"/>
        <tr r="B112" s="2"/>
      </tp>
      <tp t="s">
        <v>N/A</v>
        <stp/>
        <stp>VOLUME</stp>
        <stp>.SPXWC5820</stp>
        <tr r="J111" s="2"/>
        <tr r="F111" s="2"/>
        <tr r="B111" s="2"/>
      </tp>
      <tp t="s">
        <v>N/A</v>
        <stp/>
        <stp>VOLUME</stp>
        <stp>.SPXWP5820</stp>
        <tr r="J111" s="2"/>
        <tr r="F111" s="2"/>
        <tr r="B111" s="2"/>
      </tp>
      <tp t="s">
        <v>N/A</v>
        <stp/>
        <stp>VOLUME</stp>
        <stp>.SPXWC5830</stp>
        <tr r="B110" s="2"/>
        <tr r="J110" s="2"/>
        <tr r="F110" s="2"/>
      </tp>
      <tp t="s">
        <v>N/A</v>
        <stp/>
        <stp>VOLUME</stp>
        <stp>.SPXWP5830</stp>
        <tr r="B110" s="2"/>
        <tr r="J110" s="2"/>
        <tr r="F110" s="2"/>
      </tp>
      <tp>
        <v>-0.23</v>
        <stp/>
        <stp>DELTA</stp>
        <stp>.QQQ250620P499</stp>
        <tr r="CI78" s="1"/>
        <tr r="CI78" s="1"/>
      </tp>
      <tp>
        <v>0.76</v>
        <stp/>
        <stp>DELTA</stp>
        <stp>.QQQ250620C499</stp>
        <tr r="CH78" s="1"/>
        <tr r="CH78" s="1"/>
      </tp>
      <tp>
        <v>-0.23</v>
        <stp/>
        <stp>DELTA</stp>
        <stp>.QQQ250620P498</stp>
        <tr r="CI79" s="1"/>
        <tr r="CI79" s="1"/>
      </tp>
      <tp>
        <v>0.76</v>
        <stp/>
        <stp>DELTA</stp>
        <stp>.QQQ250620C498</stp>
        <tr r="CH79" s="1"/>
        <tr r="CH79" s="1"/>
      </tp>
      <tp>
        <v>800</v>
        <stp/>
        <stp>BID</stp>
        <stp>.NDXP250519C20575</stp>
        <tr r="DE176" s="1"/>
        <tr r="DE176" s="1"/>
      </tp>
      <tp>
        <v>0</v>
        <stp/>
        <stp>BID</stp>
        <stp>.NDXP250519C21550</stp>
        <tr r="DE137" s="1"/>
        <tr r="DE137" s="1"/>
      </tp>
      <tp>
        <v>800</v>
        <stp/>
        <stp>BID</stp>
        <stp>.NDXP250519C20550</stp>
        <tr r="DE177" s="1"/>
        <tr r="DE177" s="1"/>
      </tp>
      <tp t="s">
        <v>N/A</v>
        <stp/>
        <stp>BID</stp>
        <stp>.NDXP250519C21525</stp>
        <tr r="DE138" s="1"/>
      </tp>
      <tp>
        <v>820</v>
        <stp/>
        <stp>BID</stp>
        <stp>.NDXP250519C20525</stp>
        <tr r="DE178" s="1"/>
        <tr r="DE178" s="1"/>
      </tp>
      <tp>
        <v>0</v>
        <stp/>
        <stp>BID</stp>
        <stp>.NDXP250519C21500</stp>
        <tr r="DE139" s="1"/>
        <tr r="DE139" s="1"/>
      </tp>
      <tp>
        <v>844</v>
        <stp/>
        <stp>BID</stp>
        <stp>.NDXP250519C20500</stp>
        <tr r="DE179" s="1"/>
        <tr r="DE179" s="1"/>
      </tp>
      <tp>
        <v>96</v>
        <stp/>
        <stp>BID</stp>
        <stp>.NDXP250519P21550</stp>
        <tr r="DF137" s="1"/>
        <tr r="DF137" s="1"/>
      </tp>
      <tp>
        <v>0</v>
        <stp/>
        <stp>BID</stp>
        <stp>.NDXP250519P20550</stp>
        <tr r="DF177" s="1"/>
        <tr r="DF177" s="1"/>
      </tp>
      <tp>
        <v>0</v>
        <stp/>
        <stp>BID</stp>
        <stp>.NDXP250519P20575</stp>
        <tr r="DF176" s="1"/>
        <tr r="DF176" s="1"/>
      </tp>
      <tp>
        <v>46</v>
        <stp/>
        <stp>BID</stp>
        <stp>.NDXP250519P21500</stp>
        <tr r="DF139" s="1"/>
        <tr r="DF139" s="1"/>
      </tp>
      <tp>
        <v>0</v>
        <stp/>
        <stp>BID</stp>
        <stp>.NDXP250519P20500</stp>
        <tr r="DF179" s="1"/>
        <tr r="DF179" s="1"/>
      </tp>
      <tp t="s">
        <v>N/A</v>
        <stp/>
        <stp>BID</stp>
        <stp>.NDXP250519P21525</stp>
        <tr r="DF138" s="1"/>
      </tp>
      <tp>
        <v>0</v>
        <stp/>
        <stp>BID</stp>
        <stp>.NDXP250519P20525</stp>
        <tr r="DF178" s="1"/>
        <tr r="DF178" s="1"/>
      </tp>
      <tp>
        <v>463</v>
        <stp/>
        <stp>OPEN_INT</stp>
        <stp>.SPX250620C6040</stp>
        <tr r="AW88" s="1"/>
        <tr r="AW88" s="1"/>
      </tp>
      <tp>
        <v>239</v>
        <stp/>
        <stp>OPEN_INT</stp>
        <stp>.SPX250620P6040</stp>
        <tr r="AX88" s="1"/>
        <tr r="AX88" s="1"/>
      </tp>
      <tp>
        <v>18058</v>
        <stp/>
        <stp>OPEN_INT</stp>
        <stp>.SPX250620C6050</stp>
        <tr r="AW87" s="1"/>
        <tr r="AW87" s="1"/>
      </tp>
      <tp>
        <v>8962</v>
        <stp/>
        <stp>OPEN_INT</stp>
        <stp>.SPX250620P6050</stp>
        <tr r="AX87" s="1"/>
        <tr r="AX87" s="1"/>
      </tp>
      <tp>
        <v>830</v>
        <stp/>
        <stp>OPEN_INT</stp>
        <stp>.SPX250620C6060</stp>
        <tr r="AW86" s="1"/>
        <tr r="AW86" s="1"/>
      </tp>
      <tp>
        <v>191</v>
        <stp/>
        <stp>OPEN_INT</stp>
        <stp>.SPX250620P6060</stp>
        <tr r="AX86" s="1"/>
        <tr r="AX86" s="1"/>
      </tp>
      <tp>
        <v>436</v>
        <stp/>
        <stp>OPEN_INT</stp>
        <stp>.SPX250620C6070</stp>
        <tr r="AW85" s="1"/>
        <tr r="AW85" s="1"/>
      </tp>
      <tp>
        <v>153</v>
        <stp/>
        <stp>OPEN_INT</stp>
        <stp>.SPX250620P6070</stp>
        <tr r="AX85" s="1"/>
        <tr r="AX85" s="1"/>
      </tp>
      <tp>
        <v>229489</v>
        <stp/>
        <stp>OPEN_INT</stp>
        <stp>.SPX250620C6000</stp>
        <tr r="AW92" s="1"/>
        <tr r="AW92" s="1"/>
      </tp>
      <tp>
        <v>215385</v>
        <stp/>
        <stp>OPEN_INT</stp>
        <stp>.SPX250620P6000</stp>
        <tr r="AX92" s="1"/>
        <tr r="AX92" s="1"/>
      </tp>
      <tp>
        <v>756</v>
        <stp/>
        <stp>OPEN_INT</stp>
        <stp>.SPX250620C6010</stp>
        <tr r="AW91" s="1"/>
        <tr r="AW91" s="1"/>
      </tp>
      <tp>
        <v>218</v>
        <stp/>
        <stp>OPEN_INT</stp>
        <stp>.SPX250620P6010</stp>
        <tr r="AX91" s="1"/>
        <tr r="AX91" s="1"/>
      </tp>
      <tp>
        <v>1652</v>
        <stp/>
        <stp>OPEN_INT</stp>
        <stp>.SPX250620C6020</stp>
        <tr r="AW90" s="1"/>
        <tr r="AW90" s="1"/>
      </tp>
      <tp>
        <v>423</v>
        <stp/>
        <stp>OPEN_INT</stp>
        <stp>.SPX250620P6020</stp>
        <tr r="AX90" s="1"/>
        <tr r="AX90" s="1"/>
      </tp>
      <tp>
        <v>584</v>
        <stp/>
        <stp>OPEN_INT</stp>
        <stp>.SPX250620C6030</stp>
        <tr r="AW89" s="1"/>
        <tr r="AW89" s="1"/>
      </tp>
      <tp>
        <v>224</v>
        <stp/>
        <stp>OPEN_INT</stp>
        <stp>.SPX250620P6030</stp>
        <tr r="AX89" s="1"/>
        <tr r="AX89" s="1"/>
      </tp>
      <tp>
        <v>0</v>
        <stp/>
        <stp>BID</stp>
        <stp>.NDXP250519C21475</stp>
        <tr r="DE140" s="1"/>
        <tr r="DE140" s="1"/>
      </tp>
      <tp>
        <v>870</v>
        <stp/>
        <stp>BID</stp>
        <stp>.NDXP250519C20475</stp>
        <tr r="DE180" s="1"/>
        <tr r="DE180" s="1"/>
      </tp>
      <tp>
        <v>1</v>
        <stp/>
        <stp>BID</stp>
        <stp>.NDXP250519C21450</stp>
        <tr r="DE141" s="1"/>
        <tr r="DE141" s="1"/>
      </tp>
      <tp>
        <v>894</v>
        <stp/>
        <stp>BID</stp>
        <stp>.NDXP250519C20450</stp>
        <tr r="DE181" s="1"/>
        <tr r="DE181" s="1"/>
      </tp>
      <tp>
        <v>10</v>
        <stp/>
        <stp>BID</stp>
        <stp>.NDXP250519C21425</stp>
        <tr r="DE142" s="1"/>
        <tr r="DE142" s="1"/>
      </tp>
      <tp>
        <v>920</v>
        <stp/>
        <stp>BID</stp>
        <stp>.NDXP250519C20425</stp>
        <tr r="DE182" s="1"/>
        <tr r="DE182" s="1"/>
      </tp>
      <tp>
        <v>38</v>
        <stp/>
        <stp>BID</stp>
        <stp>.NDXP250519C21400</stp>
        <tr r="DE143" s="1"/>
        <tr r="DE143" s="1"/>
      </tp>
      <tp>
        <v>944</v>
        <stp/>
        <stp>BID</stp>
        <stp>.NDXP250519C20400</stp>
        <tr r="DE183" s="1"/>
        <tr r="DE183" s="1"/>
      </tp>
      <tp>
        <v>1</v>
        <stp/>
        <stp>BID</stp>
        <stp>.NDXP250519P21450</stp>
        <tr r="DF141" s="1"/>
        <tr r="DF141" s="1"/>
      </tp>
      <tp>
        <v>0</v>
        <stp/>
        <stp>BID</stp>
        <stp>.NDXP250519P20450</stp>
        <tr r="DF181" s="1"/>
        <tr r="DF181" s="1"/>
      </tp>
      <tp>
        <v>20</v>
        <stp/>
        <stp>BID</stp>
        <stp>.NDXP250519P21475</stp>
        <tr r="DF140" s="1"/>
        <tr r="DF140" s="1"/>
      </tp>
      <tp>
        <v>0</v>
        <stp/>
        <stp>BID</stp>
        <stp>.NDXP250519P20475</stp>
        <tr r="DF180" s="1"/>
        <tr r="DF180" s="1"/>
      </tp>
      <tp>
        <v>0</v>
        <stp/>
        <stp>BID</stp>
        <stp>.NDXP250519P21400</stp>
        <tr r="DF143" s="1"/>
        <tr r="DF143" s="1"/>
      </tp>
      <tp>
        <v>0</v>
        <stp/>
        <stp>BID</stp>
        <stp>.NDXP250519P20400</stp>
        <tr r="DF183" s="1"/>
        <tr r="DF183" s="1"/>
      </tp>
      <tp>
        <v>0</v>
        <stp/>
        <stp>BID</stp>
        <stp>.NDXP250519P21425</stp>
        <tr r="DF142" s="1"/>
        <tr r="DF142" s="1"/>
      </tp>
      <tp>
        <v>0</v>
        <stp/>
        <stp>BID</stp>
        <stp>.NDXP250519P20425</stp>
        <tr r="DF182" s="1"/>
        <tr r="DF182" s="1"/>
      </tp>
      <tp>
        <v>630</v>
        <stp/>
        <stp>BID</stp>
        <stp>.NDXP250519C20775</stp>
        <tr r="DE168" s="1"/>
        <tr r="DE168" s="1"/>
      </tp>
      <tp>
        <v>610</v>
        <stp/>
        <stp>ASK</stp>
        <stp>.NDXP250519C20875</stp>
        <tr r="DC164" s="1"/>
        <tr r="DC164" s="1"/>
      </tp>
      <tp>
        <v>654</v>
        <stp/>
        <stp>BID</stp>
        <stp>.NDXP250519C20750</stp>
        <tr r="DE169" s="1"/>
        <tr r="DE169" s="1"/>
      </tp>
      <tp>
        <v>634</v>
        <stp/>
        <stp>ASK</stp>
        <stp>.NDXP250519C20850</stp>
        <tr r="DC165" s="1"/>
        <tr r="DC165" s="1"/>
      </tp>
      <tp>
        <v>680</v>
        <stp/>
        <stp>BID</stp>
        <stp>.NDXP250519C20725</stp>
        <tr r="DE170" s="1"/>
        <tr r="DE170" s="1"/>
      </tp>
      <tp>
        <v>660</v>
        <stp/>
        <stp>ASK</stp>
        <stp>.NDXP250519C20825</stp>
        <tr r="DC166" s="1"/>
        <tr r="DC166" s="1"/>
      </tp>
      <tp>
        <v>704</v>
        <stp/>
        <stp>BID</stp>
        <stp>.NDXP250519C20700</stp>
        <tr r="DE171" s="1"/>
        <tr r="DE171" s="1"/>
      </tp>
      <tp>
        <v>684</v>
        <stp/>
        <stp>ASK</stp>
        <stp>.NDXP250519C20800</stp>
        <tr r="DC167" s="1"/>
        <tr r="DC167" s="1"/>
      </tp>
      <tp>
        <v>0</v>
        <stp/>
        <stp>BID</stp>
        <stp>.NDXP250519P20750</stp>
        <tr r="DF169" s="1"/>
        <tr r="DF169" s="1"/>
      </tp>
      <tp>
        <v>20</v>
        <stp/>
        <stp>ASK</stp>
        <stp>.NDXP250519P20850</stp>
        <tr r="DD165" s="1"/>
        <tr r="DD165" s="1"/>
      </tp>
      <tp>
        <v>0</v>
        <stp/>
        <stp>BID</stp>
        <stp>.NDXP250519P20775</stp>
        <tr r="DF168" s="1"/>
        <tr r="DF168" s="1"/>
      </tp>
      <tp>
        <v>20</v>
        <stp/>
        <stp>ASK</stp>
        <stp>.NDXP250519P20875</stp>
        <tr r="DD164" s="1"/>
        <tr r="DD164" s="1"/>
      </tp>
      <tp>
        <v>0</v>
        <stp/>
        <stp>BID</stp>
        <stp>.NDXP250519P20700</stp>
        <tr r="DF171" s="1"/>
        <tr r="DF171" s="1"/>
      </tp>
      <tp>
        <v>200</v>
        <stp/>
        <stp>ASK</stp>
        <stp>.NDXP250519P20800</stp>
        <tr r="DD167" s="1"/>
        <tr r="DD167" s="1"/>
      </tp>
      <tp>
        <v>0</v>
        <stp/>
        <stp>BID</stp>
        <stp>.NDXP250519P20725</stp>
        <tr r="DF170" s="1"/>
        <tr r="DF170" s="1"/>
      </tp>
      <tp>
        <v>20</v>
        <stp/>
        <stp>ASK</stp>
        <stp>.NDXP250519P20825</stp>
        <tr r="DD166" s="1"/>
        <tr r="DD166" s="1"/>
      </tp>
      <tp t="s">
        <v>N/A</v>
        <stp/>
        <stp>VOLUME</stp>
        <stp>.NDXPP20975</stp>
        <tr r="F161" s="2"/>
        <tr r="B161" s="2"/>
        <tr r="J161" s="2"/>
      </tp>
      <tp t="s">
        <v>N/A</v>
        <stp/>
        <stp>VOLUME</stp>
        <stp>.NDXPP20950</stp>
        <tr r="F162" s="2"/>
        <tr r="B162" s="2"/>
        <tr r="J162" s="2"/>
      </tp>
      <tp t="s">
        <v>N/A</v>
        <stp/>
        <stp>VOLUME</stp>
        <stp>.NDXPP20925</stp>
        <tr r="F163" s="2"/>
        <tr r="J163" s="2"/>
        <tr r="B163" s="2"/>
      </tp>
      <tp t="s">
        <v>N/A</v>
        <stp/>
        <stp>VOLUME</stp>
        <stp>.NDXPP20900</stp>
        <tr r="B164" s="2"/>
        <tr r="J164" s="2"/>
        <tr r="F164" s="2"/>
      </tp>
      <tp>
        <v>0.03</v>
        <stp/>
        <stp>LAST</stp>
        <stp>.SPXW250519P5880</stp>
        <tr r="DB104" s="1"/>
        <tr r="DB104" s="1"/>
      </tp>
      <tp>
        <v>71.5</v>
        <stp/>
        <stp>LAST</stp>
        <stp>.SPXW250519C5880</stp>
        <tr r="DA104" s="1"/>
        <tr r="DA104" s="1"/>
      </tp>
      <tp>
        <v>0.05</v>
        <stp/>
        <stp>LAST</stp>
        <stp>.SPXW250519P5890</stp>
        <tr r="DB103" s="1"/>
        <tr r="DB103" s="1"/>
      </tp>
      <tp>
        <v>66.98</v>
        <stp/>
        <stp>LAST</stp>
        <stp>.SPXW250519C5890</stp>
        <tr r="DA103" s="1"/>
        <tr r="DA103" s="1"/>
      </tp>
      <tp>
        <v>0.05</v>
        <stp/>
        <stp>LAST</stp>
        <stp>.SPXW250519P5820</stp>
        <tr r="DB110" s="1"/>
        <tr r="DB110" s="1"/>
      </tp>
      <tp t="s">
        <v>N/A</v>
        <stp/>
        <stp>VOLUME</stp>
        <stp>.NDXPC20950</stp>
        <tr r="F162" s="2"/>
        <tr r="B162" s="2"/>
        <tr r="J162" s="2"/>
      </tp>
      <tp>
        <v>142.25</v>
        <stp/>
        <stp>LAST</stp>
        <stp>.SPXW250519C5820</stp>
        <tr r="DA110" s="1"/>
        <tr r="DA110" s="1"/>
      </tp>
      <tp>
        <v>0.05</v>
        <stp/>
        <stp>LAST</stp>
        <stp>.SPXW250519P5830</stp>
        <tr r="DB109" s="1"/>
        <tr r="DB109" s="1"/>
      </tp>
      <tp>
        <v>133.1</v>
        <stp/>
        <stp>LAST</stp>
        <stp>.SPXW250519C5830</stp>
        <tr r="DA109" s="1"/>
        <tr r="DA109" s="1"/>
      </tp>
      <tp>
        <v>0.05</v>
        <stp/>
        <stp>LAST</stp>
        <stp>.SPXW250519P5800</stp>
        <tr r="DB112" s="1"/>
        <tr r="DB112" s="1"/>
      </tp>
      <tp>
        <v>162.25</v>
        <stp/>
        <stp>LAST</stp>
        <stp>.SPXW250519C5800</stp>
        <tr r="DA112" s="1"/>
        <tr r="DA112" s="1"/>
      </tp>
      <tp t="s">
        <v>N/A</v>
        <stp/>
        <stp>VOLUME</stp>
        <stp>.NDXPC20975</stp>
        <tr r="F161" s="2"/>
        <tr r="B161" s="2"/>
        <tr r="J161" s="2"/>
      </tp>
      <tp>
        <v>0.03</v>
        <stp/>
        <stp>LAST</stp>
        <stp>.SPXW250519P5810</stp>
        <tr r="DB111" s="1"/>
        <tr r="DB111" s="1"/>
      </tp>
      <tp>
        <v>137.16999999999999</v>
        <stp/>
        <stp>LAST</stp>
        <stp>.SPXW250519C5810</stp>
        <tr r="DA111" s="1"/>
        <tr r="DA111" s="1"/>
      </tp>
      <tp>
        <v>0.05</v>
        <stp/>
        <stp>LAST</stp>
        <stp>.SPXW250519P5860</stp>
        <tr r="DB106" s="1"/>
        <tr r="DB106" s="1"/>
      </tp>
      <tp>
        <v>103</v>
        <stp/>
        <stp>LAST</stp>
        <stp>.SPXW250519C5860</stp>
        <tr r="DA106" s="1"/>
        <tr r="DA106" s="1"/>
      </tp>
      <tp>
        <v>0.03</v>
        <stp/>
        <stp>LAST</stp>
        <stp>.SPXW250519P5870</stp>
        <tr r="DB105" s="1"/>
        <tr r="DB105" s="1"/>
      </tp>
      <tp t="s">
        <v>N/A</v>
        <stp/>
        <stp>VOLUME</stp>
        <stp>.NDXPC20900</stp>
        <tr r="B164" s="2"/>
        <tr r="J164" s="2"/>
        <tr r="F164" s="2"/>
      </tp>
      <tp>
        <v>89.8</v>
        <stp/>
        <stp>LAST</stp>
        <stp>.SPXW250519C5870</stp>
        <tr r="DA105" s="1"/>
        <tr r="DA105" s="1"/>
      </tp>
      <tp>
        <v>0.05</v>
        <stp/>
        <stp>LAST</stp>
        <stp>.SPXW250519P5840</stp>
        <tr r="DB108" s="1"/>
        <tr r="DB108" s="1"/>
      </tp>
      <tp>
        <v>121</v>
        <stp/>
        <stp>LAST</stp>
        <stp>.SPXW250519C5840</stp>
        <tr r="DA108" s="1"/>
        <tr r="DA108" s="1"/>
      </tp>
      <tp>
        <v>0.03</v>
        <stp/>
        <stp>LAST</stp>
        <stp>.SPXW250519P5850</stp>
        <tr r="DB107" s="1"/>
        <tr r="DB107" s="1"/>
      </tp>
      <tp>
        <v>111.7</v>
        <stp/>
        <stp>LAST</stp>
        <stp>.SPXW250519C5850</stp>
        <tr r="DA107" s="1"/>
        <tr r="DA107" s="1"/>
      </tp>
      <tp t="s">
        <v>N/A</v>
        <stp/>
        <stp>VOLUME</stp>
        <stp>.NDXPC20925</stp>
        <tr r="F163" s="2"/>
        <tr r="J163" s="2"/>
        <tr r="B163" s="2"/>
      </tp>
      <tp t="s">
        <v>15.85%</v>
        <stp/>
        <stp>IMPL_VOL</stp>
        <stp>.SPX250620P6000</stp>
        <tr r="EQ92" s="1"/>
      </tp>
      <tp t="s">
        <v>13.61%</v>
        <stp/>
        <stp>IMPL_VOL</stp>
        <stp>.SPX250620C6000</stp>
        <tr r="EP92" s="1"/>
      </tp>
      <tp t="s">
        <v>15.76%</v>
        <stp/>
        <stp>IMPL_VOL</stp>
        <stp>.SPX250620P6010</stp>
        <tr r="EQ91" s="1"/>
      </tp>
      <tp t="s">
        <v>13.54%</v>
        <stp/>
        <stp>IMPL_VOL</stp>
        <stp>.SPX250620C6010</stp>
        <tr r="EP91" s="1"/>
      </tp>
      <tp t="s">
        <v>15.69%</v>
        <stp/>
        <stp>IMPL_VOL</stp>
        <stp>.SPX250620P6020</stp>
        <tr r="EQ90" s="1"/>
      </tp>
      <tp t="s">
        <v>13.43%</v>
        <stp/>
        <stp>IMPL_VOL</stp>
        <stp>.SPX250620C6020</stp>
        <tr r="EP90" s="1"/>
      </tp>
      <tp t="s">
        <v>15.61%</v>
        <stp/>
        <stp>IMPL_VOL</stp>
        <stp>.SPX250620P6030</stp>
        <tr r="EQ89" s="1"/>
      </tp>
      <tp t="s">
        <v>13.35%</v>
        <stp/>
        <stp>IMPL_VOL</stp>
        <stp>.SPX250620C6030</stp>
        <tr r="EP89" s="1"/>
      </tp>
      <tp t="s">
        <v>15.55%</v>
        <stp/>
        <stp>IMPL_VOL</stp>
        <stp>.SPX250620P6040</stp>
        <tr r="EQ88" s="1"/>
      </tp>
      <tp t="s">
        <v>13.27%</v>
        <stp/>
        <stp>IMPL_VOL</stp>
        <stp>.SPX250620C6040</stp>
        <tr r="EP88" s="1"/>
      </tp>
      <tp t="s">
        <v>15.49%</v>
        <stp/>
        <stp>IMPL_VOL</stp>
        <stp>.SPX250620P6050</stp>
        <tr r="EQ87" s="1"/>
      </tp>
      <tp t="s">
        <v>13.20%</v>
        <stp/>
        <stp>IMPL_VOL</stp>
        <stp>.SPX250620C6050</stp>
        <tr r="EP87" s="1"/>
      </tp>
      <tp t="s">
        <v>15.45%</v>
        <stp/>
        <stp>IMPL_VOL</stp>
        <stp>.SPX250620P6060</stp>
        <tr r="EQ86" s="1"/>
      </tp>
      <tp t="s">
        <v>13.13%</v>
        <stp/>
        <stp>IMPL_VOL</stp>
        <stp>.SPX250620C6060</stp>
        <tr r="EP86" s="1"/>
      </tp>
      <tp t="s">
        <v>15.40%</v>
        <stp/>
        <stp>IMPL_VOL</stp>
        <stp>.SPX250620P6070</stp>
        <tr r="EQ85" s="1"/>
      </tp>
      <tp t="s">
        <v>13.06%</v>
        <stp/>
        <stp>IMPL_VOL</stp>
        <stp>.SPX250620C6070</stp>
        <tr r="EP85" s="1"/>
      </tp>
      <tp>
        <v>730</v>
        <stp/>
        <stp>BID</stp>
        <stp>.NDXP250519C20675</stp>
        <tr r="DE172" s="1"/>
        <tr r="DE172" s="1"/>
      </tp>
      <tp>
        <v>510</v>
        <stp/>
        <stp>ASK</stp>
        <stp>.NDXP250519C20975</stp>
        <tr r="DC160" s="1"/>
        <tr r="DC160" s="1"/>
      </tp>
      <tp>
        <v>754</v>
        <stp/>
        <stp>BID</stp>
        <stp>.NDXP250519C20650</stp>
        <tr r="DE173" s="1"/>
        <tr r="DE173" s="1"/>
      </tp>
      <tp>
        <v>534</v>
        <stp/>
        <stp>ASK</stp>
        <stp>.NDXP250519C20950</stp>
        <tr r="DC161" s="1"/>
        <tr r="DC161" s="1"/>
      </tp>
      <tp>
        <v>780</v>
        <stp/>
        <stp>BID</stp>
        <stp>.NDXP250519C20625</stp>
        <tr r="DE174" s="1"/>
        <tr r="DE174" s="1"/>
      </tp>
      <tp>
        <v>560</v>
        <stp/>
        <stp>ASK</stp>
        <stp>.NDXP250519C20925</stp>
        <tr r="DC162" s="1"/>
        <tr r="DC162" s="1"/>
      </tp>
      <tp>
        <v>800</v>
        <stp/>
        <stp>BID</stp>
        <stp>.NDXP250519C20600</stp>
        <tr r="DE175" s="1"/>
        <tr r="DE175" s="1"/>
      </tp>
      <tp>
        <v>584</v>
        <stp/>
        <stp>ASK</stp>
        <stp>.NDXP250519C20900</stp>
        <tr r="DC163" s="1"/>
        <tr r="DC163" s="1"/>
      </tp>
      <tp>
        <v>0</v>
        <stp/>
        <stp>BID</stp>
        <stp>.NDXP250519P20650</stp>
        <tr r="DF173" s="1"/>
        <tr r="DF173" s="1"/>
      </tp>
      <tp>
        <v>0.9</v>
        <stp/>
        <stp>ASK</stp>
        <stp>.NDXP250519P20950</stp>
        <tr r="DD161" s="1"/>
        <tr r="DD161" s="1"/>
      </tp>
      <tp>
        <v>0</v>
        <stp/>
        <stp>BID</stp>
        <stp>.NDXP250519P20675</stp>
        <tr r="DF172" s="1"/>
        <tr r="DF172" s="1"/>
      </tp>
      <tp>
        <v>3</v>
        <stp/>
        <stp>ASK</stp>
        <stp>.NDXP250519P20975</stp>
        <tr r="DD160" s="1"/>
        <tr r="DD160" s="1"/>
      </tp>
      <tp>
        <v>0</v>
        <stp/>
        <stp>BID</stp>
        <stp>.NDXP250519P20600</stp>
        <tr r="DF175" s="1"/>
        <tr r="DF175" s="1"/>
      </tp>
      <tp>
        <v>0.05</v>
        <stp/>
        <stp>ASK</stp>
        <stp>.NDXP250519P20900</stp>
        <tr r="DD163" s="1"/>
        <tr r="DD163" s="1"/>
      </tp>
      <tp>
        <v>0</v>
        <stp/>
        <stp>BID</stp>
        <stp>.NDXP250519P20625</stp>
        <tr r="DF174" s="1"/>
        <tr r="DF174" s="1"/>
      </tp>
      <tp>
        <v>16</v>
        <stp/>
        <stp>ASK</stp>
        <stp>.NDXP250519P20925</stp>
        <tr r="DD162" s="1"/>
        <tr r="DD162" s="1"/>
      </tp>
      <tp t="s">
        <v>N/A</v>
        <stp/>
        <stp>VOLUME</stp>
        <stp>.NDXPP20875</stp>
        <tr r="F165" s="2"/>
        <tr r="B165" s="2"/>
        <tr r="J165" s="2"/>
      </tp>
      <tp t="s">
        <v>N/A</v>
        <stp/>
        <stp>VOLUME</stp>
        <stp>.NDXPP20850</stp>
        <tr r="J166" s="2"/>
        <tr r="F166" s="2"/>
        <tr r="B166" s="2"/>
      </tp>
      <tp t="s">
        <v>N/A</v>
        <stp/>
        <stp>VOLUME</stp>
        <stp>.NDXPP20825</stp>
        <tr r="J167" s="2"/>
        <tr r="F167" s="2"/>
        <tr r="B167" s="2"/>
      </tp>
      <tp t="s">
        <v>N/A</v>
        <stp/>
        <stp>VOLUME</stp>
        <stp>.NDXPP20800</stp>
        <tr r="F168" s="2"/>
        <tr r="B168" s="2"/>
        <tr r="J168" s="2"/>
      </tp>
      <tp>
        <v>17</v>
        <stp/>
        <stp>LAST</stp>
        <stp>.SPXW250519P5980</stp>
        <tr r="DB94" s="1"/>
        <tr r="DB94" s="1"/>
      </tp>
      <tp>
        <v>0.05</v>
        <stp/>
        <stp>LAST</stp>
        <stp>.SPXW250519C5980</stp>
        <tr r="DA94" s="1"/>
        <tr r="DA94" s="1"/>
      </tp>
      <tp>
        <v>26</v>
        <stp/>
        <stp>LAST</stp>
        <stp>.SPXW250519P5990</stp>
        <tr r="DB93" s="1"/>
        <tr r="DB93" s="1"/>
      </tp>
      <tp>
        <v>0.05</v>
        <stp/>
        <stp>LAST</stp>
        <stp>.SPXW250519C5990</stp>
        <tr r="DA93" s="1"/>
        <tr r="DA93" s="1"/>
      </tp>
      <tp>
        <v>0.05</v>
        <stp/>
        <stp>LAST</stp>
        <stp>.SPXW250519P5920</stp>
        <tr r="DB100" s="1"/>
        <tr r="DB100" s="1"/>
      </tp>
      <tp t="s">
        <v>N/A</v>
        <stp/>
        <stp>VOLUME</stp>
        <stp>.NDXPC20850</stp>
        <tr r="J166" s="2"/>
        <tr r="F166" s="2"/>
        <tr r="B166" s="2"/>
      </tp>
      <tp>
        <v>38.299999999999997</v>
        <stp/>
        <stp>LAST</stp>
        <stp>.SPXW250519C5920</stp>
        <tr r="DA100" s="1"/>
        <tr r="DA100" s="1"/>
      </tp>
      <tp>
        <v>0.05</v>
        <stp/>
        <stp>LAST</stp>
        <stp>.SPXW250519P5930</stp>
        <tr r="DB99" s="1"/>
        <tr r="DB99" s="1"/>
      </tp>
      <tp>
        <v>32.64</v>
        <stp/>
        <stp>LAST</stp>
        <stp>.SPXW250519C5930</stp>
        <tr r="DA99" s="1"/>
        <tr r="DA99" s="1"/>
      </tp>
      <tp>
        <v>0.05</v>
        <stp/>
        <stp>LAST</stp>
        <stp>.SPXW250519P5900</stp>
        <tr r="DB102" s="1"/>
        <tr r="DB102" s="1"/>
      </tp>
      <tp>
        <v>62.9</v>
        <stp/>
        <stp>LAST</stp>
        <stp>.SPXW250519C5900</stp>
        <tr r="DA102" s="1"/>
        <tr r="DA102" s="1"/>
      </tp>
      <tp t="s">
        <v>N/A</v>
        <stp/>
        <stp>VOLUME</stp>
        <stp>.NDXPC20875</stp>
        <tr r="F165" s="2"/>
        <tr r="B165" s="2"/>
        <tr r="J165" s="2"/>
      </tp>
      <tp>
        <v>0.05</v>
        <stp/>
        <stp>LAST</stp>
        <stp>.SPXW250519P5910</stp>
        <tr r="DB101" s="1"/>
        <tr r="DB101" s="1"/>
      </tp>
      <tp>
        <v>53</v>
        <stp/>
        <stp>LAST</stp>
        <stp>.SPXW250519C5910</stp>
        <tr r="DA101" s="1"/>
        <tr r="DA101" s="1"/>
      </tp>
      <tp>
        <v>0.05</v>
        <stp/>
        <stp>LAST</stp>
        <stp>.SPXW250519P5960</stp>
        <tr r="DB96" s="1"/>
        <tr r="DB96" s="1"/>
      </tp>
      <tp>
        <v>3.5</v>
        <stp/>
        <stp>LAST</stp>
        <stp>.SPXW250519C5960</stp>
        <tr r="DA96" s="1"/>
        <tr r="DA96" s="1"/>
      </tp>
      <tp>
        <v>6.5</v>
        <stp/>
        <stp>LAST</stp>
        <stp>.SPXW250519P5970</stp>
        <tr r="DB95" s="1"/>
        <tr r="DB95" s="1"/>
      </tp>
      <tp t="s">
        <v>N/A</v>
        <stp/>
        <stp>VOLUME</stp>
        <stp>.NDXPC20800</stp>
        <tr r="F168" s="2"/>
        <tr r="B168" s="2"/>
        <tr r="J168" s="2"/>
      </tp>
      <tp>
        <v>0.04</v>
        <stp/>
        <stp>LAST</stp>
        <stp>.SPXW250519C5970</stp>
        <tr r="DA95" s="1"/>
        <tr r="DA95" s="1"/>
      </tp>
      <tp>
        <v>0.05</v>
        <stp/>
        <stp>LAST</stp>
        <stp>.SPXW250519P5940</stp>
        <tr r="DB98" s="1"/>
        <tr r="DB98" s="1"/>
      </tp>
      <tp>
        <v>23</v>
        <stp/>
        <stp>LAST</stp>
        <stp>.SPXW250519C5940</stp>
        <tr r="DA98" s="1"/>
        <tr r="DA98" s="1"/>
      </tp>
      <tp>
        <v>0.05</v>
        <stp/>
        <stp>LAST</stp>
        <stp>.SPXW250519P5950</stp>
        <tr r="DB97" s="1"/>
        <tr r="DB97" s="1"/>
      </tp>
      <tp>
        <v>13.2</v>
        <stp/>
        <stp>LAST</stp>
        <stp>.SPXW250519C5950</stp>
        <tr r="DA97" s="1"/>
        <tr r="DA97" s="1"/>
      </tp>
      <tp t="s">
        <v>N/A</v>
        <stp/>
        <stp>VOLUME</stp>
        <stp>.NDXPC20825</stp>
        <tr r="J167" s="2"/>
        <tr r="F167" s="2"/>
        <tr r="B167" s="2"/>
      </tp>
      <tp>
        <v>244</v>
        <stp/>
        <stp>BID</stp>
        <stp>.NDXP250519C21175</stp>
        <tr r="DE152" s="1"/>
        <tr r="DE152" s="1"/>
      </tp>
      <tp>
        <v>270</v>
        <stp/>
        <stp>BID</stp>
        <stp>.NDXP250519C21150</stp>
        <tr r="DE153" s="1"/>
        <tr r="DE153" s="1"/>
      </tp>
      <tp>
        <v>294</v>
        <stp/>
        <stp>BID</stp>
        <stp>.NDXP250519C21125</stp>
        <tr r="DE154" s="1"/>
        <tr r="DE154" s="1"/>
      </tp>
      <tp>
        <v>320</v>
        <stp/>
        <stp>BID</stp>
        <stp>.NDXP250519C21100</stp>
        <tr r="DE155" s="1"/>
        <tr r="DE155" s="1"/>
      </tp>
      <tp>
        <v>0</v>
        <stp/>
        <stp>BID</stp>
        <stp>.NDXP250519P21150</stp>
        <tr r="DF153" s="1"/>
        <tr r="DF153" s="1"/>
      </tp>
      <tp>
        <v>0</v>
        <stp/>
        <stp>BID</stp>
        <stp>.NDXP250519P21175</stp>
        <tr r="DF152" s="1"/>
        <tr r="DF152" s="1"/>
      </tp>
      <tp>
        <v>0</v>
        <stp/>
        <stp>BID</stp>
        <stp>.NDXP250519P21100</stp>
        <tr r="DF155" s="1"/>
        <tr r="DF155" s="1"/>
      </tp>
      <tp>
        <v>0</v>
        <stp/>
        <stp>BID</stp>
        <stp>.NDXP250519P21125</stp>
        <tr r="DF154" s="1"/>
        <tr r="DF154" s="1"/>
      </tp>
      <tp t="s">
        <v>21.15%</v>
        <stp/>
        <stp>IMPL_VOL</stp>
        <stp>.SPX250620P5620</stp>
        <tr r="EQ130" s="1"/>
      </tp>
      <tp t="s">
        <v>16.69%</v>
        <stp/>
        <stp>IMPL_VOL</stp>
        <stp>.SPX250620C5620</stp>
        <tr r="EP130" s="1"/>
      </tp>
      <tp t="s">
        <v>20.99%</v>
        <stp/>
        <stp>IMPL_VOL</stp>
        <stp>.SPX250620P5630</stp>
        <tr r="EQ129" s="1"/>
      </tp>
      <tp t="s">
        <v>16.72%</v>
        <stp/>
        <stp>IMPL_VOL</stp>
        <stp>.SPX250620C5630</stp>
        <tr r="EP129" s="1"/>
      </tp>
      <tp t="s">
        <v>20.85%</v>
        <stp/>
        <stp>IMPL_VOL</stp>
        <stp>.SPX250620P5640</stp>
        <tr r="EQ128" s="1"/>
      </tp>
      <tp t="s">
        <v>16.68%</v>
        <stp/>
        <stp>IMPL_VOL</stp>
        <stp>.SPX250620C5640</stp>
        <tr r="EP128" s="1"/>
      </tp>
      <tp t="s">
        <v>20.69%</v>
        <stp/>
        <stp>IMPL_VOL</stp>
        <stp>.SPX250620P5650</stp>
        <tr r="EQ127" s="1"/>
      </tp>
      <tp t="s">
        <v>16.58%</v>
        <stp/>
        <stp>IMPL_VOL</stp>
        <stp>.SPX250620C5650</stp>
        <tr r="EP127" s="1"/>
      </tp>
      <tp t="s">
        <v>20.53%</v>
        <stp/>
        <stp>IMPL_VOL</stp>
        <stp>.SPX250620P5660</stp>
        <tr r="EQ126" s="1"/>
      </tp>
      <tp t="s">
        <v>16.61%</v>
        <stp/>
        <stp>IMPL_VOL</stp>
        <stp>.SPX250620C5660</stp>
        <tr r="EP126" s="1"/>
      </tp>
      <tp t="s">
        <v>20.38%</v>
        <stp/>
        <stp>IMPL_VOL</stp>
        <stp>.SPX250620P5670</stp>
        <tr r="EQ125" s="1"/>
      </tp>
      <tp t="s">
        <v>16.56%</v>
        <stp/>
        <stp>IMPL_VOL</stp>
        <stp>.SPX250620C5670</stp>
        <tr r="EP125" s="1"/>
      </tp>
      <tp t="s">
        <v>20.23%</v>
        <stp/>
        <stp>IMPL_VOL</stp>
        <stp>.SPX250620P5680</stp>
        <tr r="EQ124" s="1"/>
      </tp>
      <tp t="s">
        <v>16.52%</v>
        <stp/>
        <stp>IMPL_VOL</stp>
        <stp>.SPX250620C5680</stp>
        <tr r="EP124" s="1"/>
      </tp>
      <tp t="s">
        <v>20.08%</v>
        <stp/>
        <stp>IMPL_VOL</stp>
        <stp>.SPX250620P5690</stp>
        <tr r="EQ123" s="1"/>
      </tp>
      <tp t="s">
        <v>16.46%</v>
        <stp/>
        <stp>IMPL_VOL</stp>
        <stp>.SPX250620C5690</stp>
        <tr r="EP123" s="1"/>
      </tp>
      <tp>
        <v>344</v>
        <stp/>
        <stp>BID</stp>
        <stp>.NDXP250519C21075</stp>
        <tr r="DE156" s="1"/>
        <tr r="DE156" s="1"/>
      </tp>
      <tp>
        <v>370</v>
        <stp/>
        <stp>BID</stp>
        <stp>.NDXP250519C21050</stp>
        <tr r="DE157" s="1"/>
        <tr r="DE157" s="1"/>
      </tp>
      <tp>
        <v>394</v>
        <stp/>
        <stp>BID</stp>
        <stp>.NDXP250519C21025</stp>
        <tr r="DE158" s="1"/>
        <tr r="DE158" s="1"/>
      </tp>
      <tp>
        <v>404</v>
        <stp/>
        <stp>BID</stp>
        <stp>.NDXP250519C21000</stp>
        <tr r="DE159" s="1"/>
        <tr r="DE159" s="1"/>
      </tp>
      <tp>
        <v>0</v>
        <stp/>
        <stp>BID</stp>
        <stp>.NDXP250519P21050</stp>
        <tr r="DF157" s="1"/>
        <tr r="DF157" s="1"/>
      </tp>
      <tp>
        <v>0</v>
        <stp/>
        <stp>BID</stp>
        <stp>.NDXP250519P21075</stp>
        <tr r="DF156" s="1"/>
        <tr r="DF156" s="1"/>
      </tp>
      <tp>
        <v>0</v>
        <stp/>
        <stp>BID</stp>
        <stp>.NDXP250519P21000</stp>
        <tr r="DF159" s="1"/>
        <tr r="DF159" s="1"/>
      </tp>
      <tp>
        <v>0</v>
        <stp/>
        <stp>BID</stp>
        <stp>.NDXP250519P21025</stp>
        <tr r="DF158" s="1"/>
        <tr r="DF158" s="1"/>
      </tp>
      <tp t="s">
        <v>19.93%</v>
        <stp/>
        <stp>IMPL_VOL</stp>
        <stp>.SPX250620P5700</stp>
        <tr r="EQ122" s="1"/>
      </tp>
      <tp t="s">
        <v>16.36%</v>
        <stp/>
        <stp>IMPL_VOL</stp>
        <stp>.SPX250620C5700</stp>
        <tr r="EP122" s="1"/>
      </tp>
      <tp t="s">
        <v>19.78%</v>
        <stp/>
        <stp>IMPL_VOL</stp>
        <stp>.SPX250620P5710</stp>
        <tr r="EQ121" s="1"/>
      </tp>
      <tp t="s">
        <v>16.32%</v>
        <stp/>
        <stp>IMPL_VOL</stp>
        <stp>.SPX250620C5710</stp>
        <tr r="EP121" s="1"/>
      </tp>
      <tp t="s">
        <v>19.62%</v>
        <stp/>
        <stp>IMPL_VOL</stp>
        <stp>.SPX250620P5720</stp>
        <tr r="EQ120" s="1"/>
      </tp>
      <tp t="s">
        <v>16.26%</v>
        <stp/>
        <stp>IMPL_VOL</stp>
        <stp>.SPX250620C5720</stp>
        <tr r="EP120" s="1"/>
      </tp>
      <tp t="s">
        <v>19.47%</v>
        <stp/>
        <stp>IMPL_VOL</stp>
        <stp>.SPX250620P5730</stp>
        <tr r="EQ119" s="1"/>
      </tp>
      <tp t="s">
        <v>16.18%</v>
        <stp/>
        <stp>IMPL_VOL</stp>
        <stp>.SPX250620C5730</stp>
        <tr r="EP119" s="1"/>
      </tp>
      <tp t="s">
        <v>19.30%</v>
        <stp/>
        <stp>IMPL_VOL</stp>
        <stp>.SPX250620P5740</stp>
        <tr r="EQ118" s="1"/>
      </tp>
      <tp t="s">
        <v>16.11%</v>
        <stp/>
        <stp>IMPL_VOL</stp>
        <stp>.SPX250620C5740</stp>
        <tr r="EP118" s="1"/>
      </tp>
      <tp t="s">
        <v>19.15%</v>
        <stp/>
        <stp>IMPL_VOL</stp>
        <stp>.SPX250620P5750</stp>
        <tr r="EQ117" s="1"/>
      </tp>
      <tp t="s">
        <v>16.01%</v>
        <stp/>
        <stp>IMPL_VOL</stp>
        <stp>.SPX250620C5750</stp>
        <tr r="EP117" s="1"/>
      </tp>
      <tp t="s">
        <v>19.00%</v>
        <stp/>
        <stp>IMPL_VOL</stp>
        <stp>.SPX250620P5760</stp>
        <tr r="EQ116" s="1"/>
      </tp>
      <tp t="s">
        <v>15.97%</v>
        <stp/>
        <stp>IMPL_VOL</stp>
        <stp>.SPX250620C5760</stp>
        <tr r="EP116" s="1"/>
      </tp>
      <tp t="s">
        <v>18.85%</v>
        <stp/>
        <stp>IMPL_VOL</stp>
        <stp>.SPX250620P5770</stp>
        <tr r="EQ115" s="1"/>
      </tp>
      <tp t="s">
        <v>15.87%</v>
        <stp/>
        <stp>IMPL_VOL</stp>
        <stp>.SPX250620C5770</stp>
        <tr r="EP115" s="1"/>
      </tp>
      <tp t="s">
        <v>18.70%</v>
        <stp/>
        <stp>IMPL_VOL</stp>
        <stp>.SPX250620P5780</stp>
        <tr r="EQ114" s="1"/>
      </tp>
      <tp t="s">
        <v>15.75%</v>
        <stp/>
        <stp>IMPL_VOL</stp>
        <stp>.SPX250620C5780</stp>
        <tr r="EP114" s="1"/>
      </tp>
      <tp t="s">
        <v>18.54%</v>
        <stp/>
        <stp>IMPL_VOL</stp>
        <stp>.SPX250620P5790</stp>
        <tr r="EQ113" s="1"/>
      </tp>
      <tp t="s">
        <v>15.68%</v>
        <stp/>
        <stp>IMPL_VOL</stp>
        <stp>.SPX250620C5790</stp>
        <tr r="EP113" s="1"/>
      </tp>
      <tp>
        <v>60</v>
        <stp/>
        <stp>BID</stp>
        <stp>.NDXP250519C21375</stp>
        <tr r="DE144" s="1"/>
        <tr r="DE144" s="1"/>
      </tp>
      <tp>
        <v>970</v>
        <stp/>
        <stp>BID</stp>
        <stp>.NDXP250519C20375</stp>
        <tr r="DE184" s="1"/>
        <tr r="DE184" s="1"/>
      </tp>
      <tp>
        <v>84</v>
        <stp/>
        <stp>BID</stp>
        <stp>.NDXP250519C21350</stp>
        <tr r="DE145" s="1"/>
        <tr r="DE145" s="1"/>
      </tp>
      <tp>
        <v>994</v>
        <stp/>
        <stp>BID</stp>
        <stp>.NDXP250519C20350</stp>
        <tr r="DE185" s="1"/>
        <tr r="DE185" s="1"/>
      </tp>
      <tp>
        <v>110</v>
        <stp/>
        <stp>BID</stp>
        <stp>.NDXP250519C21325</stp>
        <tr r="DE146" s="1"/>
        <tr r="DE146" s="1"/>
      </tp>
      <tp>
        <v>1020</v>
        <stp/>
        <stp>BID</stp>
        <stp>.NDXP250519C20325</stp>
        <tr r="DE186" s="1"/>
        <tr r="DE186" s="1"/>
      </tp>
      <tp>
        <v>134</v>
        <stp/>
        <stp>BID</stp>
        <stp>.NDXP250519C21300</stp>
        <tr r="DE147" s="1"/>
        <tr r="DE147" s="1"/>
      </tp>
      <tp>
        <v>1044</v>
        <stp/>
        <stp>BID</stp>
        <stp>.NDXP250519C20300</stp>
        <tr r="DE187" s="1"/>
        <tr r="DE187" s="1"/>
      </tp>
      <tp>
        <v>0</v>
        <stp/>
        <stp>BID</stp>
        <stp>.NDXP250519P21350</stp>
        <tr r="DF145" s="1"/>
        <tr r="DF145" s="1"/>
      </tp>
      <tp>
        <v>0</v>
        <stp/>
        <stp>BID</stp>
        <stp>.NDXP250519P20350</stp>
        <tr r="DF185" s="1"/>
        <tr r="DF185" s="1"/>
      </tp>
      <tp>
        <v>0</v>
        <stp/>
        <stp>BID</stp>
        <stp>.NDXP250519P21375</stp>
        <tr r="DF144" s="1"/>
        <tr r="DF144" s="1"/>
      </tp>
      <tp>
        <v>0</v>
        <stp/>
        <stp>BID</stp>
        <stp>.NDXP250519P20375</stp>
        <tr r="DF184" s="1"/>
        <tr r="DF184" s="1"/>
      </tp>
      <tp>
        <v>0</v>
        <stp/>
        <stp>BID</stp>
        <stp>.NDXP250519P21300</stp>
        <tr r="DF147" s="1"/>
        <tr r="DF147" s="1"/>
      </tp>
      <tp>
        <v>0</v>
        <stp/>
        <stp>BID</stp>
        <stp>.NDXP250519P20300</stp>
        <tr r="DF187" s="1"/>
        <tr r="DF187" s="1"/>
      </tp>
      <tp>
        <v>0</v>
        <stp/>
        <stp>BID</stp>
        <stp>.NDXP250519P21325</stp>
        <tr r="DF146" s="1"/>
        <tr r="DF146" s="1"/>
      </tp>
      <tp>
        <v>0</v>
        <stp/>
        <stp>BID</stp>
        <stp>.NDXP250519P20325</stp>
        <tr r="DF186" s="1"/>
        <tr r="DF186" s="1"/>
      </tp>
      <tp>
        <v>4783</v>
        <stp/>
        <stp>OPEN_INT</stp>
        <stp>.SPX250620C5640</stp>
        <tr r="AW128" s="1"/>
        <tr r="AW128" s="1"/>
      </tp>
      <tp>
        <v>4729</v>
        <stp/>
        <stp>OPEN_INT</stp>
        <stp>.SPX250620P5640</stp>
        <tr r="AX128" s="1"/>
        <tr r="AX128" s="1"/>
      </tp>
      <tp>
        <v>69929</v>
        <stp/>
        <stp>OPEN_INT</stp>
        <stp>.SPX250620C5650</stp>
        <tr r="AW127" s="1"/>
        <tr r="AW127" s="1"/>
      </tp>
      <tp>
        <v>69694</v>
        <stp/>
        <stp>OPEN_INT</stp>
        <stp>.SPX250620P5650</stp>
        <tr r="AX127" s="1"/>
        <tr r="AX127" s="1"/>
      </tp>
      <tp>
        <v>4765</v>
        <stp/>
        <stp>OPEN_INT</stp>
        <stp>.SPX250620C5660</stp>
        <tr r="AW126" s="1"/>
        <tr r="AW126" s="1"/>
      </tp>
      <tp>
        <v>4482</v>
        <stp/>
        <stp>OPEN_INT</stp>
        <stp>.SPX250620P5660</stp>
        <tr r="AX126" s="1"/>
        <tr r="AX126" s="1"/>
      </tp>
      <tp>
        <v>8836</v>
        <stp/>
        <stp>OPEN_INT</stp>
        <stp>.SPX250620C5670</stp>
        <tr r="AW125" s="1"/>
        <tr r="AW125" s="1"/>
      </tp>
      <tp>
        <v>8788</v>
        <stp/>
        <stp>OPEN_INT</stp>
        <stp>.SPX250620P5670</stp>
        <tr r="AX125" s="1"/>
        <tr r="AX125" s="1"/>
      </tp>
      <tp>
        <v>3777</v>
        <stp/>
        <stp>OPEN_INT</stp>
        <stp>.SPX250620C5620</stp>
        <tr r="AW130" s="1"/>
        <tr r="AW130" s="1"/>
      </tp>
      <tp>
        <v>4550</v>
        <stp/>
        <stp>OPEN_INT</stp>
        <stp>.SPX250620P5620</stp>
        <tr r="AX130" s="1"/>
        <tr r="AX130" s="1"/>
      </tp>
      <tp>
        <v>5515</v>
        <stp/>
        <stp>OPEN_INT</stp>
        <stp>.SPX250620C5630</stp>
        <tr r="AW129" s="1"/>
        <tr r="AW129" s="1"/>
      </tp>
      <tp>
        <v>5896</v>
        <stp/>
        <stp>OPEN_INT</stp>
        <stp>.SPX250620P5630</stp>
        <tr r="AX129" s="1"/>
        <tr r="AX129" s="1"/>
      </tp>
      <tp>
        <v>5315</v>
        <stp/>
        <stp>OPEN_INT</stp>
        <stp>.SPX250620C5680</stp>
        <tr r="AW124" s="1"/>
        <tr r="AW124" s="1"/>
      </tp>
      <tp>
        <v>5848</v>
        <stp/>
        <stp>OPEN_INT</stp>
        <stp>.SPX250620P5680</stp>
        <tr r="AX124" s="1"/>
        <tr r="AX124" s="1"/>
      </tp>
      <tp>
        <v>7304</v>
        <stp/>
        <stp>OPEN_INT</stp>
        <stp>.SPX250620C5690</stp>
        <tr r="AW123" s="1"/>
        <tr r="AW123" s="1"/>
      </tp>
      <tp>
        <v>7355</v>
        <stp/>
        <stp>OPEN_INT</stp>
        <stp>.SPX250620P5690</stp>
        <tr r="AX123" s="1"/>
        <tr r="AX123" s="1"/>
      </tp>
      <tp>
        <v>160</v>
        <stp/>
        <stp>BID</stp>
        <stp>.NDXP250519C21275</stp>
        <tr r="DE148" s="1"/>
        <tr r="DE148" s="1"/>
      </tp>
      <tp>
        <v>1070</v>
        <stp/>
        <stp>BID</stp>
        <stp>.NDXP250519C20275</stp>
        <tr r="DE188" s="1"/>
        <tr r="DE188" s="1"/>
      </tp>
      <tp>
        <v>184</v>
        <stp/>
        <stp>BID</stp>
        <stp>.NDXP250519C21250</stp>
        <tr r="DE149" s="1"/>
        <tr r="DE149" s="1"/>
      </tp>
      <tp>
        <v>1094</v>
        <stp/>
        <stp>BID</stp>
        <stp>.NDXP250519C20250</stp>
        <tr r="DE189" s="1"/>
        <tr r="DE189" s="1"/>
      </tp>
      <tp>
        <v>200</v>
        <stp/>
        <stp>BID</stp>
        <stp>.NDXP250519C21225</stp>
        <tr r="DE150" s="1"/>
        <tr r="DE150" s="1"/>
      </tp>
      <tp>
        <v>220</v>
        <stp/>
        <stp>BID</stp>
        <stp>.NDXP250519C21200</stp>
        <tr r="DE151" s="1"/>
        <tr r="DE151" s="1"/>
      </tp>
      <tp>
        <v>0</v>
        <stp/>
        <stp>BID</stp>
        <stp>.NDXP250519P21250</stp>
        <tr r="DF149" s="1"/>
        <tr r="DF149" s="1"/>
      </tp>
      <tp>
        <v>0</v>
        <stp/>
        <stp>BID</stp>
        <stp>.NDXP250519P20250</stp>
        <tr r="DF189" s="1"/>
        <tr r="DF189" s="1"/>
      </tp>
      <tp>
        <v>0</v>
        <stp/>
        <stp>BID</stp>
        <stp>.NDXP250519P21275</stp>
        <tr r="DF148" s="1"/>
        <tr r="DF148" s="1"/>
      </tp>
      <tp>
        <v>0</v>
        <stp/>
        <stp>BID</stp>
        <stp>.NDXP250519P20275</stp>
        <tr r="DF188" s="1"/>
        <tr r="DF188" s="1"/>
      </tp>
      <tp>
        <v>0</v>
        <stp/>
        <stp>BID</stp>
        <stp>.NDXP250519P21200</stp>
        <tr r="DF151" s="1"/>
        <tr r="DF151" s="1"/>
      </tp>
      <tp>
        <v>0</v>
        <stp/>
        <stp>BID</stp>
        <stp>.NDXP250519P21225</stp>
        <tr r="DF150" s="1"/>
        <tr r="DF150" s="1"/>
      </tp>
      <tp>
        <v>2255</v>
        <stp/>
        <stp>OPEN_INT</stp>
        <stp>.SPX250620C5740</stp>
        <tr r="AW118" s="1"/>
        <tr r="AW118" s="1"/>
      </tp>
      <tp>
        <v>3334</v>
        <stp/>
        <stp>OPEN_INT</stp>
        <stp>.SPX250620P5740</stp>
        <tr r="AX118" s="1"/>
        <tr r="AX118" s="1"/>
      </tp>
      <tp>
        <v>26085</v>
        <stp/>
        <stp>OPEN_INT</stp>
        <stp>.SPX250620C5750</stp>
        <tr r="AW117" s="1"/>
        <tr r="AW117" s="1"/>
      </tp>
      <tp>
        <v>29930</v>
        <stp/>
        <stp>OPEN_INT</stp>
        <stp>.SPX250620P5750</stp>
        <tr r="AX117" s="1"/>
        <tr r="AX117" s="1"/>
      </tp>
      <tp>
        <v>3509</v>
        <stp/>
        <stp>OPEN_INT</stp>
        <stp>.SPX250620C5760</stp>
        <tr r="AW116" s="1"/>
        <tr r="AW116" s="1"/>
      </tp>
      <tp>
        <v>3697</v>
        <stp/>
        <stp>OPEN_INT</stp>
        <stp>.SPX250620P5760</stp>
        <tr r="AX116" s="1"/>
        <tr r="AX116" s="1"/>
      </tp>
      <tp>
        <v>2071</v>
        <stp/>
        <stp>OPEN_INT</stp>
        <stp>.SPX250620C5770</stp>
        <tr r="AW115" s="1"/>
        <tr r="AW115" s="1"/>
      </tp>
      <tp>
        <v>2254</v>
        <stp/>
        <stp>OPEN_INT</stp>
        <stp>.SPX250620P5770</stp>
        <tr r="AX115" s="1"/>
        <tr r="AX115" s="1"/>
      </tp>
      <tp>
        <v>82506</v>
        <stp/>
        <stp>OPEN_INT</stp>
        <stp>.SPX250620C5700</stp>
        <tr r="AW122" s="1"/>
        <tr r="AW122" s="1"/>
      </tp>
      <tp>
        <v>82100</v>
        <stp/>
        <stp>OPEN_INT</stp>
        <stp>.SPX250620P5700</stp>
        <tr r="AX122" s="1"/>
        <tr r="AX122" s="1"/>
      </tp>
      <tp>
        <v>9274</v>
        <stp/>
        <stp>OPEN_INT</stp>
        <stp>.SPX250620C5710</stp>
        <tr r="AW121" s="1"/>
        <tr r="AW121" s="1"/>
      </tp>
      <tp>
        <v>9439</v>
        <stp/>
        <stp>OPEN_INT</stp>
        <stp>.SPX250620P5710</stp>
        <tr r="AX121" s="1"/>
        <tr r="AX121" s="1"/>
      </tp>
      <tp>
        <v>5958</v>
        <stp/>
        <stp>OPEN_INT</stp>
        <stp>.SPX250620C5720</stp>
        <tr r="AW120" s="1"/>
        <tr r="AW120" s="1"/>
      </tp>
      <tp>
        <v>6026</v>
        <stp/>
        <stp>OPEN_INT</stp>
        <stp>.SPX250620P5720</stp>
        <tr r="AX120" s="1"/>
        <tr r="AX120" s="1"/>
      </tp>
      <tp>
        <v>4703</v>
        <stp/>
        <stp>OPEN_INT</stp>
        <stp>.SPX250620C5730</stp>
        <tr r="AW119" s="1"/>
        <tr r="AW119" s="1"/>
      </tp>
      <tp>
        <v>4620</v>
        <stp/>
        <stp>OPEN_INT</stp>
        <stp>.SPX250620P5730</stp>
        <tr r="AX119" s="1"/>
        <tr r="AX119" s="1"/>
      </tp>
      <tp>
        <v>1874</v>
        <stp/>
        <stp>OPEN_INT</stp>
        <stp>.SPX250620C5780</stp>
        <tr r="AW114" s="1"/>
        <tr r="AW114" s="1"/>
      </tp>
      <tp>
        <v>1797</v>
        <stp/>
        <stp>OPEN_INT</stp>
        <stp>.SPX250620P5780</stp>
        <tr r="AX114" s="1"/>
        <tr r="AX114" s="1"/>
      </tp>
      <tp>
        <v>911</v>
        <stp/>
        <stp>OPEN_INT</stp>
        <stp>.SPX250620C5790</stp>
        <tr r="AW113" s="1"/>
        <tr r="AW113" s="1"/>
      </tp>
      <tp>
        <v>1013</v>
        <stp/>
        <stp>OPEN_INT</stp>
        <stp>.SPX250620P5790</stp>
        <tr r="AX113" s="1"/>
        <tr r="AX113" s="1"/>
      </tp>
      <tp>
        <v>180</v>
        <stp/>
        <stp>ASK</stp>
        <stp>.NDXP250519C21275</stp>
        <tr r="DC148" s="1"/>
        <tr r="DC148" s="1"/>
      </tp>
      <tp>
        <v>1270</v>
        <stp/>
        <stp>ASK</stp>
        <stp>.NDXP250519C20275</stp>
        <tr r="DC188" s="1"/>
        <tr r="DC188" s="1"/>
      </tp>
      <tp>
        <v>204</v>
        <stp/>
        <stp>ASK</stp>
        <stp>.NDXP250519C21250</stp>
        <tr r="DC149" s="1"/>
        <tr r="DC149" s="1"/>
      </tp>
      <tp>
        <v>1294</v>
        <stp/>
        <stp>ASK</stp>
        <stp>.NDXP250519C20250</stp>
        <tr r="DC189" s="1"/>
        <tr r="DC189" s="1"/>
      </tp>
      <tp>
        <v>250</v>
        <stp/>
        <stp>ASK</stp>
        <stp>.NDXP250519C21225</stp>
        <tr r="DC150" s="1"/>
        <tr r="DC150" s="1"/>
      </tp>
      <tp>
        <v>270</v>
        <stp/>
        <stp>ASK</stp>
        <stp>.NDXP250519C21200</stp>
        <tr r="DC151" s="1"/>
        <tr r="DC151" s="1"/>
      </tp>
      <tp>
        <v>0.05</v>
        <stp/>
        <stp>ASK</stp>
        <stp>.NDXP250519P21250</stp>
        <tr r="DD149" s="1"/>
        <tr r="DD149" s="1"/>
      </tp>
      <tp>
        <v>20</v>
        <stp/>
        <stp>ASK</stp>
        <stp>.NDXP250519P20250</stp>
        <tr r="DD189" s="1"/>
        <tr r="DD189" s="1"/>
      </tp>
      <tp>
        <v>0.85</v>
        <stp/>
        <stp>ASK</stp>
        <stp>.NDXP250519P21275</stp>
        <tr r="DD148" s="1"/>
        <tr r="DD148" s="1"/>
      </tp>
      <tp>
        <v>20</v>
        <stp/>
        <stp>ASK</stp>
        <stp>.NDXP250519P20275</stp>
        <tr r="DD188" s="1"/>
        <tr r="DD188" s="1"/>
      </tp>
      <tp>
        <v>0.3</v>
        <stp/>
        <stp>ASK</stp>
        <stp>.NDXP250519P21200</stp>
        <tr r="DD151" s="1"/>
        <tr r="DD151" s="1"/>
      </tp>
      <tp>
        <v>20</v>
        <stp/>
        <stp>ASK</stp>
        <stp>.NDXP250519P21225</stp>
        <tr r="DD150" s="1"/>
        <tr r="DD150" s="1"/>
      </tp>
      <tp t="s">
        <v>N/A</v>
        <stp/>
        <stp>VOLUME</stp>
        <stp>.NDXPP20375</stp>
        <tr r="F185" s="2"/>
        <tr r="B185" s="2"/>
        <tr r="J185" s="2"/>
      </tp>
      <tp t="s">
        <v>N/A</v>
        <stp/>
        <stp>VOLUME</stp>
        <stp>.NDXPP21375</stp>
        <tr r="J145" s="2"/>
        <tr r="F145" s="2"/>
        <tr r="B145" s="2"/>
      </tp>
      <tp t="s">
        <v>N/A</v>
        <stp/>
        <stp>VOLUME</stp>
        <stp>.NDXPP20350</stp>
        <tr r="J186" s="2"/>
        <tr r="B186" s="2"/>
        <tr r="F186" s="2"/>
      </tp>
      <tp t="s">
        <v>N/A</v>
        <stp/>
        <stp>VOLUME</stp>
        <stp>.NDXPP21350</stp>
        <tr r="J146" s="2"/>
        <tr r="F146" s="2"/>
        <tr r="B146" s="2"/>
      </tp>
      <tp t="s">
        <v>N/A</v>
        <stp/>
        <stp>VOLUME</stp>
        <stp>.NDXPP20325</stp>
        <tr r="J187" s="2"/>
        <tr r="B187" s="2"/>
        <tr r="F187" s="2"/>
      </tp>
      <tp t="s">
        <v>N/A</v>
        <stp/>
        <stp>VOLUME</stp>
        <stp>.NDXPP21325</stp>
        <tr r="J147" s="2"/>
        <tr r="F147" s="2"/>
        <tr r="B147" s="2"/>
      </tp>
      <tp t="s">
        <v>N/A</v>
        <stp/>
        <stp>VOLUME</stp>
        <stp>.NDXPP20300</stp>
        <tr r="B188" s="2"/>
        <tr r="J188" s="2"/>
        <tr r="F188" s="2"/>
      </tp>
      <tp t="s">
        <v>N/A</v>
        <stp/>
        <stp>VOLUME</stp>
        <stp>.NDXPP21300</stp>
        <tr r="J148" s="2"/>
        <tr r="F148" s="2"/>
        <tr r="B148" s="2"/>
      </tp>
      <tp t="s">
        <v>N/A</v>
        <stp/>
        <stp>VOLUME</stp>
        <stp>.NDXPC20350</stp>
        <tr r="J186" s="2"/>
        <tr r="B186" s="2"/>
        <tr r="F186" s="2"/>
      </tp>
      <tp t="s">
        <v>N/A</v>
        <stp/>
        <stp>VOLUME</stp>
        <stp>.NDXPC21350</stp>
        <tr r="J146" s="2"/>
        <tr r="F146" s="2"/>
        <tr r="B146" s="2"/>
      </tp>
      <tp t="s">
        <v>N/A</v>
        <stp/>
        <stp>VOLUME</stp>
        <stp>.NDXPC20375</stp>
        <tr r="F185" s="2"/>
        <tr r="B185" s="2"/>
        <tr r="J185" s="2"/>
      </tp>
      <tp t="s">
        <v>N/A</v>
        <stp/>
        <stp>VOLUME</stp>
        <stp>.NDXPC21375</stp>
        <tr r="J145" s="2"/>
        <tr r="F145" s="2"/>
        <tr r="B145" s="2"/>
      </tp>
      <tp t="s">
        <v>N/A</v>
        <stp/>
        <stp>VOLUME</stp>
        <stp>.NDXPC20300</stp>
        <tr r="B188" s="2"/>
        <tr r="J188" s="2"/>
        <tr r="F188" s="2"/>
      </tp>
      <tp t="s">
        <v>N/A</v>
        <stp/>
        <stp>VOLUME</stp>
        <stp>.NDXPC21300</stp>
        <tr r="J148" s="2"/>
        <tr r="F148" s="2"/>
        <tr r="B148" s="2"/>
      </tp>
      <tp>
        <v>21447.053</v>
        <stp/>
        <stp>MARK</stp>
        <stp>NDX</stp>
        <tr r="E134" s="1"/>
      </tp>
      <tp t="s">
        <v>N/A</v>
        <stp/>
        <stp>VOLUME</stp>
        <stp>.NDXPC20325</stp>
        <tr r="J187" s="2"/>
        <tr r="B187" s="2"/>
        <tr r="F187" s="2"/>
      </tp>
      <tp t="s">
        <v>N/A</v>
        <stp/>
        <stp>VOLUME</stp>
        <stp>.NDXPC21325</stp>
        <tr r="J147" s="2"/>
        <tr r="F147" s="2"/>
        <tr r="B147" s="2"/>
      </tp>
      <tp>
        <v>478</v>
        <stp/>
        <stp>OPEN_INT</stp>
        <stp>.SPX250620C5840</stp>
        <tr r="AW108" s="1"/>
        <tr r="AW108" s="1"/>
      </tp>
      <tp>
        <v>2232</v>
        <stp/>
        <stp>OPEN_INT</stp>
        <stp>.SPX250620P5840</stp>
        <tr r="AX108" s="1"/>
        <tr r="AX108" s="1"/>
      </tp>
      <tp>
        <v>27011</v>
        <stp/>
        <stp>OPEN_INT</stp>
        <stp>.SPX250620C5850</stp>
        <tr r="AW107" s="1"/>
        <tr r="AW107" s="1"/>
      </tp>
      <tp>
        <v>22810</v>
        <stp/>
        <stp>OPEN_INT</stp>
        <stp>.SPX250620P5850</stp>
        <tr r="AX107" s="1"/>
        <tr r="AX107" s="1"/>
      </tp>
      <tp>
        <v>996</v>
        <stp/>
        <stp>OPEN_INT</stp>
        <stp>.SPX250620C5860</stp>
        <tr r="AW106" s="1"/>
        <tr r="AW106" s="1"/>
      </tp>
      <tp>
        <v>1092</v>
        <stp/>
        <stp>OPEN_INT</stp>
        <stp>.SPX250620P5860</stp>
        <tr r="AX106" s="1"/>
        <tr r="AX106" s="1"/>
      </tp>
      <tp>
        <v>1234</v>
        <stp/>
        <stp>OPEN_INT</stp>
        <stp>.SPX250620C5870</stp>
        <tr r="AW105" s="1"/>
        <tr r="AW105" s="1"/>
      </tp>
      <tp>
        <v>2263</v>
        <stp/>
        <stp>OPEN_INT</stp>
        <stp>.SPX250620P5870</stp>
        <tr r="AX105" s="1"/>
        <tr r="AX105" s="1"/>
      </tp>
      <tp>
        <v>45156</v>
        <stp/>
        <stp>OPEN_INT</stp>
        <stp>.SPX250620C5800</stp>
        <tr r="AW112" s="1"/>
        <tr r="AW112" s="1"/>
      </tp>
      <tp>
        <v>41783</v>
        <stp/>
        <stp>OPEN_INT</stp>
        <stp>.SPX250620P5800</stp>
        <tr r="AX112" s="1"/>
        <tr r="AX112" s="1"/>
      </tp>
      <tp>
        <v>6347</v>
        <stp/>
        <stp>OPEN_INT</stp>
        <stp>.SPX250620C5810</stp>
        <tr r="AW111" s="1"/>
        <tr r="AW111" s="1"/>
      </tp>
      <tp>
        <v>4714</v>
        <stp/>
        <stp>OPEN_INT</stp>
        <stp>.SPX250620P5810</stp>
        <tr r="AX111" s="1"/>
        <tr r="AX111" s="1"/>
      </tp>
      <tp>
        <v>4807</v>
        <stp/>
        <stp>OPEN_INT</stp>
        <stp>.SPX250620C5820</stp>
        <tr r="AW110" s="1"/>
        <tr r="AW110" s="1"/>
      </tp>
      <tp>
        <v>4681</v>
        <stp/>
        <stp>OPEN_INT</stp>
        <stp>.SPX250620P5820</stp>
        <tr r="AX110" s="1"/>
        <tr r="AX110" s="1"/>
      </tp>
      <tp>
        <v>5214</v>
        <stp/>
        <stp>OPEN_INT</stp>
        <stp>.SPX250620C5830</stp>
        <tr r="AW109" s="1"/>
        <tr r="AW109" s="1"/>
      </tp>
      <tp>
        <v>5301</v>
        <stp/>
        <stp>OPEN_INT</stp>
        <stp>.SPX250620P5830</stp>
        <tr r="AX109" s="1"/>
        <tr r="AX109" s="1"/>
      </tp>
      <tp>
        <v>3090</v>
        <stp/>
        <stp>OPEN_INT</stp>
        <stp>.SPX250620C5880</stp>
        <tr r="AW104" s="1"/>
        <tr r="AW104" s="1"/>
      </tp>
      <tp>
        <v>3405</v>
        <stp/>
        <stp>OPEN_INT</stp>
        <stp>.SPX250620P5880</stp>
        <tr r="AX104" s="1"/>
        <tr r="AX104" s="1"/>
      </tp>
      <tp>
        <v>2952</v>
        <stp/>
        <stp>OPEN_INT</stp>
        <stp>.SPX250620C5890</stp>
        <tr r="AW103" s="1"/>
        <tr r="AW103" s="1"/>
      </tp>
      <tp>
        <v>3051</v>
        <stp/>
        <stp>OPEN_INT</stp>
        <stp>.SPX250620P5890</stp>
        <tr r="AX103" s="1"/>
        <tr r="AX103" s="1"/>
      </tp>
      <tp>
        <v>79.8</v>
        <stp/>
        <stp>ASK</stp>
        <stp>.NDXP250519C21375</stp>
        <tr r="DC144" s="1"/>
        <tr r="DC144" s="1"/>
      </tp>
      <tp>
        <v>1170</v>
        <stp/>
        <stp>ASK</stp>
        <stp>.NDXP250519C20375</stp>
        <tr r="DC184" s="1"/>
        <tr r="DC184" s="1"/>
      </tp>
      <tp>
        <v>104</v>
        <stp/>
        <stp>ASK</stp>
        <stp>.NDXP250519C21350</stp>
        <tr r="DC145" s="1"/>
        <tr r="DC145" s="1"/>
      </tp>
      <tp>
        <v>1194</v>
        <stp/>
        <stp>ASK</stp>
        <stp>.NDXP250519C20350</stp>
        <tr r="DC185" s="1"/>
        <tr r="DC185" s="1"/>
      </tp>
      <tp>
        <v>130</v>
        <stp/>
        <stp>ASK</stp>
        <stp>.NDXP250519C21325</stp>
        <tr r="DC146" s="1"/>
        <tr r="DC146" s="1"/>
      </tp>
      <tp>
        <v>1220</v>
        <stp/>
        <stp>ASK</stp>
        <stp>.NDXP250519C20325</stp>
        <tr r="DC186" s="1"/>
        <tr r="DC186" s="1"/>
      </tp>
      <tp>
        <v>154</v>
        <stp/>
        <stp>ASK</stp>
        <stp>.NDXP250519C21300</stp>
        <tr r="DC147" s="1"/>
        <tr r="DC147" s="1"/>
      </tp>
      <tp>
        <v>1244</v>
        <stp/>
        <stp>ASK</stp>
        <stp>.NDXP250519C20300</stp>
        <tr r="DC187" s="1"/>
        <tr r="DC187" s="1"/>
      </tp>
      <tp>
        <v>0.05</v>
        <stp/>
        <stp>ASK</stp>
        <stp>.NDXP250519P21350</stp>
        <tr r="DD145" s="1"/>
        <tr r="DD145" s="1"/>
      </tp>
      <tp>
        <v>20</v>
        <stp/>
        <stp>ASK</stp>
        <stp>.NDXP250519P20350</stp>
        <tr r="DD185" s="1"/>
        <tr r="DD185" s="1"/>
      </tp>
      <tp>
        <v>2.4</v>
        <stp/>
        <stp>ASK</stp>
        <stp>.NDXP250519P21375</stp>
        <tr r="DD144" s="1"/>
        <tr r="DD144" s="1"/>
      </tp>
      <tp>
        <v>0.05</v>
        <stp/>
        <stp>ASK</stp>
        <stp>.NDXP250519P20375</stp>
        <tr r="DD184" s="1"/>
        <tr r="DD184" s="1"/>
      </tp>
      <tp>
        <v>0.05</v>
        <stp/>
        <stp>ASK</stp>
        <stp>.NDXP250519P21300</stp>
        <tr r="DD147" s="1"/>
        <tr r="DD147" s="1"/>
      </tp>
      <tp>
        <v>20</v>
        <stp/>
        <stp>ASK</stp>
        <stp>.NDXP250519P20300</stp>
        <tr r="DD187" s="1"/>
        <tr r="DD187" s="1"/>
      </tp>
      <tp>
        <v>20</v>
        <stp/>
        <stp>ASK</stp>
        <stp>.NDXP250519P21325</stp>
        <tr r="DD146" s="1"/>
        <tr r="DD146" s="1"/>
      </tp>
      <tp>
        <v>20</v>
        <stp/>
        <stp>ASK</stp>
        <stp>.NDXP250519P20325</stp>
        <tr r="DD186" s="1"/>
        <tr r="DD186" s="1"/>
      </tp>
      <tp t="s">
        <v>N/A</v>
        <stp/>
        <stp>VOLUME</stp>
        <stp>.NDXPP20275</stp>
        <tr r="B189" s="2"/>
        <tr r="J189" s="2"/>
        <tr r="F189" s="2"/>
      </tp>
      <tp t="s">
        <v>N/A</v>
        <stp/>
        <stp>VOLUME</stp>
        <stp>.NDXPP21275</stp>
        <tr r="B149" s="2"/>
        <tr r="F149" s="2"/>
        <tr r="J149" s="2"/>
      </tp>
      <tp t="s">
        <v>N/A</v>
        <stp/>
        <stp>VOLUME</stp>
        <stp>.NDXPP20250</stp>
        <tr r="B190" s="2"/>
        <tr r="F190" s="2"/>
        <tr r="J190" s="2"/>
      </tp>
      <tp t="s">
        <v>N/A</v>
        <stp/>
        <stp>VOLUME</stp>
        <stp>.NDXPP21250</stp>
        <tr r="J150" s="2"/>
        <tr r="B150" s="2"/>
        <tr r="F150" s="2"/>
      </tp>
      <tp t="s">
        <v>N/A</v>
        <stp/>
        <stp>VOLUME</stp>
        <stp>.NDXPP21225</stp>
        <tr r="B151" s="2"/>
        <tr r="F151" s="2"/>
        <tr r="J151" s="2"/>
      </tp>
      <tp t="s">
        <v>N/A</v>
        <stp/>
        <stp>VOLUME</stp>
        <stp>.NDXPP21200</stp>
        <tr r="F152" s="2"/>
        <tr r="J152" s="2"/>
        <tr r="B152" s="2"/>
      </tp>
      <tp t="s">
        <v>N/A</v>
        <stp/>
        <stp>VOLUME</stp>
        <stp>.NDXPC20250</stp>
        <tr r="B190" s="2"/>
        <tr r="F190" s="2"/>
        <tr r="J190" s="2"/>
      </tp>
      <tp t="s">
        <v>N/A</v>
        <stp/>
        <stp>VOLUME</stp>
        <stp>.NDXPC21250</stp>
        <tr r="J150" s="2"/>
        <tr r="B150" s="2"/>
        <tr r="F150" s="2"/>
      </tp>
      <tp t="s">
        <v>N/A</v>
        <stp/>
        <stp>VOLUME</stp>
        <stp>.NDXPC20275</stp>
        <tr r="B189" s="2"/>
        <tr r="J189" s="2"/>
        <tr r="F189" s="2"/>
      </tp>
      <tp t="s">
        <v>N/A</v>
        <stp/>
        <stp>VOLUME</stp>
        <stp>.NDXPC21275</stp>
        <tr r="B149" s="2"/>
        <tr r="F149" s="2"/>
        <tr r="J149" s="2"/>
      </tp>
      <tp t="s">
        <v>N/A</v>
        <stp/>
        <stp>VOLUME</stp>
        <stp>.NDXPC21200</stp>
        <tr r="F152" s="2"/>
        <tr r="J152" s="2"/>
        <tr r="B152" s="2"/>
      </tp>
      <tp t="s">
        <v>N/A</v>
        <stp/>
        <stp>VOLUME</stp>
        <stp>.NDXPC21225</stp>
        <tr r="B151" s="2"/>
        <tr r="F151" s="2"/>
        <tr r="J151" s="2"/>
      </tp>
      <tp>
        <v>5173</v>
        <stp/>
        <stp>OPEN_INT</stp>
        <stp>.SPX250620C5940</stp>
        <tr r="AW98" s="1"/>
        <tr r="AW98" s="1"/>
      </tp>
      <tp>
        <v>5374</v>
        <stp/>
        <stp>OPEN_INT</stp>
        <stp>.SPX250620P5940</stp>
        <tr r="AX98" s="1"/>
        <tr r="AX98" s="1"/>
      </tp>
      <tp>
        <v>14123</v>
        <stp/>
        <stp>OPEN_INT</stp>
        <stp>.SPX250620C5950</stp>
        <tr r="AW97" s="1"/>
        <tr r="AW97" s="1"/>
      </tp>
      <tp>
        <v>9777</v>
        <stp/>
        <stp>OPEN_INT</stp>
        <stp>.SPX250620P5950</stp>
        <tr r="AX97" s="1"/>
        <tr r="AX97" s="1"/>
      </tp>
      <tp>
        <v>1031</v>
        <stp/>
        <stp>OPEN_INT</stp>
        <stp>.SPX250620C5960</stp>
        <tr r="AW96" s="1"/>
        <tr r="AW96" s="1"/>
      </tp>
      <tp>
        <v>877</v>
        <stp/>
        <stp>OPEN_INT</stp>
        <stp>.SPX250620P5960</stp>
        <tr r="AX96" s="1"/>
        <tr r="AX96" s="1"/>
      </tp>
      <tp>
        <v>2650</v>
        <stp/>
        <stp>OPEN_INT</stp>
        <stp>.SPX250620C5970</stp>
        <tr r="AW95" s="1"/>
        <tr r="AW95" s="1"/>
      </tp>
      <tp>
        <v>2416</v>
        <stp/>
        <stp>OPEN_INT</stp>
        <stp>.SPX250620P5970</stp>
        <tr r="AX95" s="1"/>
        <tr r="AX95" s="1"/>
      </tp>
      <tp>
        <v>47948</v>
        <stp/>
        <stp>OPEN_INT</stp>
        <stp>.SPX250620C5900</stp>
        <tr r="AW102" s="1"/>
        <tr r="AW102" s="1"/>
      </tp>
      <tp>
        <v>41081</v>
        <stp/>
        <stp>OPEN_INT</stp>
        <stp>.SPX250620P5900</stp>
        <tr r="AX102" s="1"/>
        <tr r="AX102" s="1"/>
      </tp>
      <tp>
        <v>8106</v>
        <stp/>
        <stp>OPEN_INT</stp>
        <stp>.SPX250620C5910</stp>
        <tr r="AW101" s="1"/>
        <tr r="AW101" s="1"/>
      </tp>
      <tp>
        <v>7716</v>
        <stp/>
        <stp>OPEN_INT</stp>
        <stp>.SPX250620P5910</stp>
        <tr r="AX101" s="1"/>
        <tr r="AX101" s="1"/>
      </tp>
      <tp>
        <v>10944</v>
        <stp/>
        <stp>OPEN_INT</stp>
        <stp>.SPX250620C5920</stp>
        <tr r="AW100" s="1"/>
        <tr r="AW100" s="1"/>
      </tp>
      <tp>
        <v>4895</v>
        <stp/>
        <stp>OPEN_INT</stp>
        <stp>.SPX250620P5920</stp>
        <tr r="AX100" s="1"/>
        <tr r="AX100" s="1"/>
      </tp>
      <tp>
        <v>3961</v>
        <stp/>
        <stp>OPEN_INT</stp>
        <stp>.SPX250620C5930</stp>
        <tr r="AW99" s="1"/>
        <tr r="AW99" s="1"/>
      </tp>
      <tp>
        <v>3991</v>
        <stp/>
        <stp>OPEN_INT</stp>
        <stp>.SPX250620P5930</stp>
        <tr r="AX99" s="1"/>
        <tr r="AX99" s="1"/>
      </tp>
      <tp>
        <v>411</v>
        <stp/>
        <stp>OPEN_INT</stp>
        <stp>.SPX250620C5980</stp>
        <tr r="AW94" s="1"/>
        <tr r="AW94" s="1"/>
      </tp>
      <tp>
        <v>196</v>
        <stp/>
        <stp>OPEN_INT</stp>
        <stp>.SPX250620P5980</stp>
        <tr r="AX94" s="1"/>
        <tr r="AX94" s="1"/>
      </tp>
      <tp>
        <v>664</v>
        <stp/>
        <stp>OPEN_INT</stp>
        <stp>.SPX250620C5990</stp>
        <tr r="AW93" s="1"/>
        <tr r="AW93" s="1"/>
      </tp>
      <tp>
        <v>152</v>
        <stp/>
        <stp>OPEN_INT</stp>
        <stp>.SPX250620P5990</stp>
        <tr r="AX93" s="1"/>
        <tr r="AX93" s="1"/>
      </tp>
      <tp>
        <v>394</v>
        <stp/>
        <stp>ASK</stp>
        <stp>.NDXP250519C21075</stp>
        <tr r="DC156" s="1"/>
        <tr r="DC156" s="1"/>
      </tp>
      <tp>
        <v>420</v>
        <stp/>
        <stp>ASK</stp>
        <stp>.NDXP250519C21050</stp>
        <tr r="DC157" s="1"/>
        <tr r="DC157" s="1"/>
      </tp>
      <tp>
        <v>444</v>
        <stp/>
        <stp>ASK</stp>
        <stp>.NDXP250519C21025</stp>
        <tr r="DC158" s="1"/>
        <tr r="DC158" s="1"/>
      </tp>
      <tp>
        <v>484</v>
        <stp/>
        <stp>ASK</stp>
        <stp>.NDXP250519C21000</stp>
        <tr r="DC159" s="1"/>
        <tr r="DC159" s="1"/>
      </tp>
      <tp>
        <v>9.6</v>
        <stp/>
        <stp>ASK</stp>
        <stp>.NDXP250519P21050</stp>
        <tr r="DD157" s="1"/>
        <tr r="DD157" s="1"/>
      </tp>
      <tp>
        <v>20</v>
        <stp/>
        <stp>ASK</stp>
        <stp>.NDXP250519P21075</stp>
        <tr r="DD156" s="1"/>
        <tr r="DD156" s="1"/>
      </tp>
      <tp>
        <v>0.05</v>
        <stp/>
        <stp>ASK</stp>
        <stp>.NDXP250519P21000</stp>
        <tr r="DD159" s="1"/>
        <tr r="DD159" s="1"/>
      </tp>
      <tp>
        <v>20</v>
        <stp/>
        <stp>ASK</stp>
        <stp>.NDXP250519P21025</stp>
        <tr r="DD158" s="1"/>
        <tr r="DD158" s="1"/>
      </tp>
      <tp t="s">
        <v>N/A</v>
        <stp/>
        <stp>VOLUME</stp>
        <stp>.NDXPP21175</stp>
        <tr r="J153" s="2"/>
        <tr r="F153" s="2"/>
        <tr r="B153" s="2"/>
      </tp>
      <tp t="s">
        <v>N/A</v>
        <stp/>
        <stp>VOLUME</stp>
        <stp>.NDXPP21150</stp>
        <tr r="B154" s="2"/>
        <tr r="J154" s="2"/>
        <tr r="F154" s="2"/>
      </tp>
      <tp t="s">
        <v>N/A</v>
        <stp/>
        <stp>VOLUME</stp>
        <stp>.NDXPP21125</stp>
        <tr r="B155" s="2"/>
        <tr r="F155" s="2"/>
        <tr r="J155" s="2"/>
      </tp>
      <tp t="s">
        <v>N/A</v>
        <stp/>
        <stp>VOLUME</stp>
        <stp>.NDXPP21100</stp>
        <tr r="B156" s="2"/>
        <tr r="J156" s="2"/>
        <tr r="F156" s="2"/>
      </tp>
      <tp>
        <v>61.05</v>
        <stp/>
        <stp>LAST</stp>
        <stp>.SPXW250519P6020</stp>
        <tr r="DB90" s="1"/>
        <tr r="DB90" s="1"/>
      </tp>
      <tp t="s">
        <v>N/A</v>
        <stp/>
        <stp>VOLUME</stp>
        <stp>.NDXPC21150</stp>
        <tr r="B154" s="2"/>
        <tr r="J154" s="2"/>
        <tr r="F154" s="2"/>
      </tp>
      <tp>
        <v>0.03</v>
        <stp/>
        <stp>LAST</stp>
        <stp>.SPXW250519C6020</stp>
        <tr r="DA90" s="1"/>
        <tr r="DA90" s="1"/>
      </tp>
      <tp>
        <v>73</v>
        <stp/>
        <stp>LAST</stp>
        <stp>.SPXW250519P6030</stp>
        <tr r="DB89" s="1"/>
        <tr r="DB89" s="1"/>
      </tp>
      <tp>
        <v>0.03</v>
        <stp/>
        <stp>LAST</stp>
        <stp>.SPXW250519C6030</stp>
        <tr r="DA89" s="1"/>
        <tr r="DA89" s="1"/>
      </tp>
      <tp>
        <v>39</v>
        <stp/>
        <stp>LAST</stp>
        <stp>.SPXW250519P6000</stp>
        <tr r="DB92" s="1"/>
        <tr r="DB92" s="1"/>
      </tp>
      <tp>
        <v>0.05</v>
        <stp/>
        <stp>LAST</stp>
        <stp>.SPXW250519C6000</stp>
        <tr r="DA92" s="1"/>
        <tr r="DA92" s="1"/>
      </tp>
      <tp t="s">
        <v>N/A</v>
        <stp/>
        <stp>VOLUME</stp>
        <stp>.NDXPC21175</stp>
        <tr r="J153" s="2"/>
        <tr r="F153" s="2"/>
        <tr r="B153" s="2"/>
      </tp>
      <tp>
        <v>48.6</v>
        <stp/>
        <stp>LAST</stp>
        <stp>.SPXW250519P6010</stp>
        <tr r="DB91" s="1"/>
        <tr r="DB91" s="1"/>
      </tp>
      <tp>
        <v>0.03</v>
        <stp/>
        <stp>LAST</stp>
        <stp>.SPXW250519C6010</stp>
        <tr r="DA91" s="1"/>
        <tr r="DA91" s="1"/>
      </tp>
      <tp>
        <v>110</v>
        <stp/>
        <stp>LAST</stp>
        <stp>.SPXW250519P6060</stp>
        <tr r="DB86" s="1"/>
        <tr r="DB86" s="1"/>
      </tp>
      <tp>
        <v>0.03</v>
        <stp/>
        <stp>LAST</stp>
        <stp>.SPXW250519C6060</stp>
        <tr r="DA86" s="1"/>
        <tr r="DA86" s="1"/>
      </tp>
      <tp>
        <v>112</v>
        <stp/>
        <stp>LAST</stp>
        <stp>.SPXW250519P6070</stp>
        <tr r="DB85" s="1"/>
        <tr r="DB85" s="1"/>
      </tp>
      <tp t="s">
        <v>N/A</v>
        <stp/>
        <stp>VOLUME</stp>
        <stp>.NDXPC21100</stp>
        <tr r="B156" s="2"/>
        <tr r="J156" s="2"/>
        <tr r="F156" s="2"/>
      </tp>
      <tp>
        <v>0.03</v>
        <stp/>
        <stp>LAST</stp>
        <stp>.SPXW250519C6070</stp>
        <tr r="DA85" s="1"/>
        <tr r="DA85" s="1"/>
      </tp>
      <tp>
        <v>81.08</v>
        <stp/>
        <stp>LAST</stp>
        <stp>.SPXW250519P6040</stp>
        <tr r="DB88" s="1"/>
        <tr r="DB88" s="1"/>
      </tp>
      <tp>
        <v>0.05</v>
        <stp/>
        <stp>LAST</stp>
        <stp>.SPXW250519C6040</stp>
        <tr r="DA88" s="1"/>
        <tr r="DA88" s="1"/>
      </tp>
      <tp>
        <v>102.6</v>
        <stp/>
        <stp>LAST</stp>
        <stp>.SPXW250519P6050</stp>
        <tr r="DB87" s="1"/>
        <tr r="DB87" s="1"/>
      </tp>
      <tp>
        <v>0.03</v>
        <stp/>
        <stp>LAST</stp>
        <stp>.SPXW250519C6050</stp>
        <tr r="DA87" s="1"/>
        <tr r="DA87" s="1"/>
      </tp>
      <tp t="s">
        <v>N/A</v>
        <stp/>
        <stp>VOLUME</stp>
        <stp>.NDXPC21125</stp>
        <tr r="B155" s="2"/>
        <tr r="F155" s="2"/>
        <tr r="J155" s="2"/>
      </tp>
      <tp t="s">
        <v>18.39%</v>
        <stp/>
        <stp>IMPL_VOL</stp>
        <stp>.SPX250620P5800</stp>
        <tr r="EQ112" s="1"/>
      </tp>
      <tp t="s">
        <v>15.58%</v>
        <stp/>
        <stp>IMPL_VOL</stp>
        <stp>.SPX250620C5800</stp>
        <tr r="EP112" s="1"/>
      </tp>
      <tp t="s">
        <v>18.25%</v>
        <stp/>
        <stp>IMPL_VOL</stp>
        <stp>.SPX250620P5810</stp>
        <tr r="EQ111" s="1"/>
      </tp>
      <tp t="s">
        <v>15.49%</v>
        <stp/>
        <stp>IMPL_VOL</stp>
        <stp>.SPX250620C5810</stp>
        <tr r="EP111" s="1"/>
      </tp>
      <tp t="s">
        <v>18.11%</v>
        <stp/>
        <stp>IMPL_VOL</stp>
        <stp>.SPX250620P5820</stp>
        <tr r="EQ110" s="1"/>
      </tp>
      <tp t="s">
        <v>15.41%</v>
        <stp/>
        <stp>IMPL_VOL</stp>
        <stp>.SPX250620C5820</stp>
        <tr r="EP110" s="1"/>
      </tp>
      <tp t="s">
        <v>17.96%</v>
        <stp/>
        <stp>IMPL_VOL</stp>
        <stp>.SPX250620P5830</stp>
        <tr r="EQ109" s="1"/>
      </tp>
      <tp t="s">
        <v>15.30%</v>
        <stp/>
        <stp>IMPL_VOL</stp>
        <stp>.SPX250620C5830</stp>
        <tr r="EP109" s="1"/>
      </tp>
      <tp t="s">
        <v>17.80%</v>
        <stp/>
        <stp>IMPL_VOL</stp>
        <stp>.SPX250620P5840</stp>
        <tr r="EQ108" s="1"/>
      </tp>
      <tp t="s">
        <v>15.21%</v>
        <stp/>
        <stp>IMPL_VOL</stp>
        <stp>.SPX250620C5840</stp>
        <tr r="EP108" s="1"/>
      </tp>
      <tp t="s">
        <v>17.66%</v>
        <stp/>
        <stp>IMPL_VOL</stp>
        <stp>.SPX250620P5850</stp>
        <tr r="EQ107" s="1"/>
      </tp>
      <tp t="s">
        <v>15.09%</v>
        <stp/>
        <stp>IMPL_VOL</stp>
        <stp>.SPX250620C5850</stp>
        <tr r="EP107" s="1"/>
      </tp>
      <tp t="s">
        <v>17.52%</v>
        <stp/>
        <stp>IMPL_VOL</stp>
        <stp>.SPX250620P5860</stp>
        <tr r="EQ106" s="1"/>
      </tp>
      <tp t="s">
        <v>15.01%</v>
        <stp/>
        <stp>IMPL_VOL</stp>
        <stp>.SPX250620C5860</stp>
        <tr r="EP106" s="1"/>
      </tp>
      <tp t="s">
        <v>17.37%</v>
        <stp/>
        <stp>IMPL_VOL</stp>
        <stp>.SPX250620P5870</stp>
        <tr r="EQ105" s="1"/>
      </tp>
      <tp t="s">
        <v>14.88%</v>
        <stp/>
        <stp>IMPL_VOL</stp>
        <stp>.SPX250620C5870</stp>
        <tr r="EP105" s="1"/>
      </tp>
      <tp t="s">
        <v>17.24%</v>
        <stp/>
        <stp>IMPL_VOL</stp>
        <stp>.SPX250620P5880</stp>
        <tr r="EQ104" s="1"/>
      </tp>
      <tp t="s">
        <v>14.78%</v>
        <stp/>
        <stp>IMPL_VOL</stp>
        <stp>.SPX250620C5880</stp>
        <tr r="EP104" s="1"/>
      </tp>
      <tp t="s">
        <v>17.10%</v>
        <stp/>
        <stp>IMPL_VOL</stp>
        <stp>.SPX250620P5890</stp>
        <tr r="EQ103" s="1"/>
      </tp>
      <tp t="s">
        <v>14.67%</v>
        <stp/>
        <stp>IMPL_VOL</stp>
        <stp>.SPX250620C5890</stp>
        <tr r="EP103" s="1"/>
      </tp>
      <tp>
        <v>294</v>
        <stp/>
        <stp>ASK</stp>
        <stp>.NDXP250519C21175</stp>
        <tr r="DC152" s="1"/>
        <tr r="DC152" s="1"/>
      </tp>
      <tp>
        <v>320</v>
        <stp/>
        <stp>ASK</stp>
        <stp>.NDXP250519C21150</stp>
        <tr r="DC153" s="1"/>
        <tr r="DC153" s="1"/>
      </tp>
      <tp>
        <v>344</v>
        <stp/>
        <stp>ASK</stp>
        <stp>.NDXP250519C21125</stp>
        <tr r="DC154" s="1"/>
        <tr r="DC154" s="1"/>
      </tp>
      <tp>
        <v>370</v>
        <stp/>
        <stp>ASK</stp>
        <stp>.NDXP250519C21100</stp>
        <tr r="DC155" s="1"/>
        <tr r="DC155" s="1"/>
      </tp>
      <tp>
        <v>20</v>
        <stp/>
        <stp>ASK</stp>
        <stp>.NDXP250519P21150</stp>
        <tr r="DD153" s="1"/>
        <tr r="DD153" s="1"/>
      </tp>
      <tp>
        <v>2.1</v>
        <stp/>
        <stp>ASK</stp>
        <stp>.NDXP250519P21175</stp>
        <tr r="DD152" s="1"/>
        <tr r="DD152" s="1"/>
      </tp>
      <tp>
        <v>2.5</v>
        <stp/>
        <stp>ASK</stp>
        <stp>.NDXP250519P21100</stp>
        <tr r="DD155" s="1"/>
        <tr r="DD155" s="1"/>
      </tp>
      <tp>
        <v>0.05</v>
        <stp/>
        <stp>ASK</stp>
        <stp>.NDXP250519P21125</stp>
        <tr r="DD154" s="1"/>
        <tr r="DD154" s="1"/>
      </tp>
      <tp t="s">
        <v>N/A</v>
        <stp/>
        <stp>VOLUME</stp>
        <stp>.NDXPP21075</stp>
        <tr r="B157" s="2"/>
        <tr r="J157" s="2"/>
        <tr r="F157" s="2"/>
      </tp>
      <tp t="s">
        <v>N/A</v>
        <stp/>
        <stp>VOLUME</stp>
        <stp>.NDXPP21050</stp>
        <tr r="F158" s="2"/>
        <tr r="J158" s="2"/>
        <tr r="B158" s="2"/>
      </tp>
      <tp t="s">
        <v>N/A</v>
        <stp/>
        <stp>VOLUME</stp>
        <stp>.NDXPP21025</stp>
        <tr r="F159" s="2"/>
        <tr r="J159" s="2"/>
        <tr r="B159" s="2"/>
      </tp>
      <tp t="s">
        <v>N/A</v>
        <stp/>
        <stp>VOLUME</stp>
        <stp>.NDXPP21000</stp>
        <tr r="F160" s="2"/>
        <tr r="J160" s="2"/>
        <tr r="B160" s="2"/>
      </tp>
      <tp t="s">
        <v>N/A</v>
        <stp/>
        <stp>VOLUME</stp>
        <stp>.NDXPC21050</stp>
        <tr r="F158" s="2"/>
        <tr r="J158" s="2"/>
        <tr r="B158" s="2"/>
      </tp>
      <tp t="s">
        <v>N/A</v>
        <stp/>
        <stp>VOLUME</stp>
        <stp>.NDXPC21075</stp>
        <tr r="B157" s="2"/>
        <tr r="J157" s="2"/>
        <tr r="F157" s="2"/>
      </tp>
      <tp t="s">
        <v>N/A</v>
        <stp/>
        <stp>VOLUME</stp>
        <stp>.NDXPC21000</stp>
        <tr r="F160" s="2"/>
        <tr r="J160" s="2"/>
        <tr r="B160" s="2"/>
      </tp>
      <tp t="s">
        <v>N/A</v>
        <stp/>
        <stp>VOLUME</stp>
        <stp>.NDXPC21025</stp>
        <tr r="F159" s="2"/>
        <tr r="J159" s="2"/>
        <tr r="B159" s="2"/>
      </tp>
      <tp t="s">
        <v>16.97%</v>
        <stp/>
        <stp>IMPL_VOL</stp>
        <stp>.SPX250620P5900</stp>
        <tr r="EQ102" s="1"/>
      </tp>
      <tp t="s">
        <v>14.57%</v>
        <stp/>
        <stp>IMPL_VOL</stp>
        <stp>.SPX250620C5900</stp>
        <tr r="EP102" s="1"/>
      </tp>
      <tp t="s">
        <v>16.83%</v>
        <stp/>
        <stp>IMPL_VOL</stp>
        <stp>.SPX250620P5910</stp>
        <tr r="EQ101" s="1"/>
      </tp>
      <tp t="s">
        <v>14.48%</v>
        <stp/>
        <stp>IMPL_VOL</stp>
        <stp>.SPX250620C5910</stp>
        <tr r="EP101" s="1"/>
      </tp>
      <tp t="s">
        <v>16.70%</v>
        <stp/>
        <stp>IMPL_VOL</stp>
        <stp>.SPX250620P5920</stp>
        <tr r="EQ100" s="1"/>
      </tp>
      <tp t="s">
        <v>14.36%</v>
        <stp/>
        <stp>IMPL_VOL</stp>
        <stp>.SPX250620C5920</stp>
        <tr r="EP100" s="1"/>
      </tp>
      <tp t="s">
        <v>16.58%</v>
        <stp/>
        <stp>IMPL_VOL</stp>
        <stp>.SPX250620P5930</stp>
        <tr r="EQ99" s="1"/>
      </tp>
      <tp t="s">
        <v>14.26%</v>
        <stp/>
        <stp>IMPL_VOL</stp>
        <stp>.SPX250620C5930</stp>
        <tr r="EP99" s="1"/>
      </tp>
      <tp t="s">
        <v>16.46%</v>
        <stp/>
        <stp>IMPL_VOL</stp>
        <stp>.SPX250620P5940</stp>
        <tr r="EQ98" s="1"/>
      </tp>
      <tp t="s">
        <v>14.16%</v>
        <stp/>
        <stp>IMPL_VOL</stp>
        <stp>.SPX250620C5940</stp>
        <tr r="EP98" s="1"/>
      </tp>
      <tp t="s">
        <v>16.34%</v>
        <stp/>
        <stp>IMPL_VOL</stp>
        <stp>.SPX250620P5950</stp>
        <tr r="EQ97" s="1"/>
      </tp>
      <tp t="s">
        <v>14.06%</v>
        <stp/>
        <stp>IMPL_VOL</stp>
        <stp>.SPX250620C5950</stp>
        <tr r="EP97" s="1"/>
      </tp>
      <tp t="s">
        <v>16.24%</v>
        <stp/>
        <stp>IMPL_VOL</stp>
        <stp>.SPX250620P5960</stp>
        <tr r="EQ96" s="1"/>
      </tp>
      <tp t="s">
        <v>13.99%</v>
        <stp/>
        <stp>IMPL_VOL</stp>
        <stp>.SPX250620C5960</stp>
        <tr r="EP96" s="1"/>
      </tp>
      <tp t="s">
        <v>16.13%</v>
        <stp/>
        <stp>IMPL_VOL</stp>
        <stp>.SPX250620P5970</stp>
        <tr r="EQ95" s="1"/>
      </tp>
      <tp t="s">
        <v>13.89%</v>
        <stp/>
        <stp>IMPL_VOL</stp>
        <stp>.SPX250620C5970</stp>
        <tr r="EP95" s="1"/>
      </tp>
      <tp t="s">
        <v>16.03%</v>
        <stp/>
        <stp>IMPL_VOL</stp>
        <stp>.SPX250620P5980</stp>
        <tr r="EQ94" s="1"/>
      </tp>
      <tp t="s">
        <v>13.79%</v>
        <stp/>
        <stp>IMPL_VOL</stp>
        <stp>.SPX250620C5980</stp>
        <tr r="EP94" s="1"/>
      </tp>
      <tp t="s">
        <v>15.93%</v>
        <stp/>
        <stp>IMPL_VOL</stp>
        <stp>.SPX250620P5990</stp>
        <tr r="EQ93" s="1"/>
      </tp>
      <tp t="s">
        <v>13.70%</v>
        <stp/>
        <stp>IMPL_VOL</stp>
        <stp>.SPX250620C5990</stp>
        <tr r="EP93" s="1"/>
      </tp>
      <tp>
        <v>430</v>
        <stp/>
        <stp>BID</stp>
        <stp>.NDXP250519C20975</stp>
        <tr r="DE160" s="1"/>
        <tr r="DE160" s="1"/>
      </tp>
      <tp>
        <v>810</v>
        <stp/>
        <stp>ASK</stp>
        <stp>.NDXP250519C20675</stp>
        <tr r="DC172" s="1"/>
        <tr r="DC172" s="1"/>
      </tp>
      <tp>
        <v>454</v>
        <stp/>
        <stp>BID</stp>
        <stp>.NDXP250519C20950</stp>
        <tr r="DE161" s="1"/>
        <tr r="DE161" s="1"/>
      </tp>
      <tp>
        <v>834</v>
        <stp/>
        <stp>ASK</stp>
        <stp>.NDXP250519C20650</stp>
        <tr r="DC173" s="1"/>
        <tr r="DC173" s="1"/>
      </tp>
      <tp>
        <v>480</v>
        <stp/>
        <stp>BID</stp>
        <stp>.NDXP250519C20925</stp>
        <tr r="DE162" s="1"/>
        <tr r="DE162" s="1"/>
      </tp>
      <tp>
        <v>860</v>
        <stp/>
        <stp>ASK</stp>
        <stp>.NDXP250519C20625</stp>
        <tr r="DC174" s="1"/>
        <tr r="DC174" s="1"/>
      </tp>
      <tp>
        <v>504</v>
        <stp/>
        <stp>BID</stp>
        <stp>.NDXP250519C20900</stp>
        <tr r="DE163" s="1"/>
        <tr r="DE163" s="1"/>
      </tp>
      <tp>
        <v>1000</v>
        <stp/>
        <stp>ASK</stp>
        <stp>.NDXP250519C20600</stp>
        <tr r="DC175" s="1"/>
        <tr r="DC175" s="1"/>
      </tp>
      <tp>
        <v>0</v>
        <stp/>
        <stp>BID</stp>
        <stp>.NDXP250519P20950</stp>
        <tr r="DF161" s="1"/>
        <tr r="DF161" s="1"/>
      </tp>
      <tp>
        <v>20</v>
        <stp/>
        <stp>ASK</stp>
        <stp>.NDXP250519P20650</stp>
        <tr r="DD173" s="1"/>
        <tr r="DD173" s="1"/>
      </tp>
      <tp>
        <v>0</v>
        <stp/>
        <stp>BID</stp>
        <stp>.NDXP250519P20975</stp>
        <tr r="DF160" s="1"/>
        <tr r="DF160" s="1"/>
      </tp>
      <tp>
        <v>20</v>
        <stp/>
        <stp>ASK</stp>
        <stp>.NDXP250519P20675</stp>
        <tr r="DD172" s="1"/>
        <tr r="DD172" s="1"/>
      </tp>
      <tp>
        <v>0</v>
        <stp/>
        <stp>BID</stp>
        <stp>.NDXP250519P20900</stp>
        <tr r="DF163" s="1"/>
        <tr r="DF163" s="1"/>
      </tp>
      <tp>
        <v>0.05</v>
        <stp/>
        <stp>ASK</stp>
        <stp>.NDXP250519P20600</stp>
        <tr r="DD175" s="1"/>
        <tr r="DD175" s="1"/>
      </tp>
      <tp>
        <v>0</v>
        <stp/>
        <stp>BID</stp>
        <stp>.NDXP250519P20925</stp>
        <tr r="DF162" s="1"/>
        <tr r="DF162" s="1"/>
      </tp>
      <tp>
        <v>20</v>
        <stp/>
        <stp>ASK</stp>
        <stp>.NDXP250519P20625</stp>
        <tr r="DD174" s="1"/>
        <tr r="DD174" s="1"/>
      </tp>
      <tp t="s">
        <v>N/A</v>
        <stp/>
        <stp>VOLUME</stp>
        <stp>.NDXPP20775</stp>
        <tr r="J169" s="2"/>
        <tr r="F169" s="2"/>
        <tr r="B169" s="2"/>
      </tp>
      <tp t="s">
        <v>N/A</v>
        <stp/>
        <stp>VOLUME</stp>
        <stp>.NDXPP20750</stp>
        <tr r="B170" s="2"/>
        <tr r="J170" s="2"/>
        <tr r="F170" s="2"/>
      </tp>
      <tp t="s">
        <v>N/A</v>
        <stp/>
        <stp>VOLUME</stp>
        <stp>.NDXPP20725</stp>
        <tr r="F171" s="2"/>
        <tr r="J171" s="2"/>
        <tr r="B171" s="2"/>
      </tp>
      <tp t="s">
        <v>N/A</v>
        <stp/>
        <stp>VOLUME</stp>
        <stp>.NDXPP20700</stp>
        <tr r="F172" s="2"/>
        <tr r="B172" s="2"/>
        <tr r="J172" s="2"/>
      </tp>
      <tp>
        <v>0.03</v>
        <stp/>
        <stp>LAST</stp>
        <stp>.SPXW250519P5680</stp>
        <tr r="DB124" s="1"/>
        <tr r="DB124" s="1"/>
      </tp>
      <tp>
        <v>270.48</v>
        <stp/>
        <stp>LAST</stp>
        <stp>.SPXW250519C5680</stp>
        <tr r="DA124" s="1"/>
        <tr r="DA124" s="1"/>
      </tp>
      <tp>
        <v>0.05</v>
        <stp/>
        <stp>LAST</stp>
        <stp>.SPXW250519P5690</stp>
        <tr r="DB123" s="1"/>
        <tr r="DB123" s="1"/>
      </tp>
      <tp>
        <v>275.8</v>
        <stp/>
        <stp>LAST</stp>
        <stp>.SPXW250519C5690</stp>
        <tr r="DA123" s="1"/>
        <tr r="DA123" s="1"/>
      </tp>
      <tp>
        <v>0.05</v>
        <stp/>
        <stp>LAST</stp>
        <stp>.SPXW250519P5620</stp>
        <tr r="DB130" s="1"/>
        <tr r="DB130" s="1"/>
      </tp>
      <tp t="s">
        <v>N/A</v>
        <stp/>
        <stp>VOLUME</stp>
        <stp>.NDXPC20750</stp>
        <tr r="B170" s="2"/>
        <tr r="J170" s="2"/>
        <tr r="F170" s="2"/>
      </tp>
      <tp>
        <v>331.42</v>
        <stp/>
        <stp>LAST</stp>
        <stp>.SPXW250519C5620</stp>
        <tr r="DA130" s="1"/>
        <tr r="DA130" s="1"/>
      </tp>
      <tp>
        <v>0.05</v>
        <stp/>
        <stp>LAST</stp>
        <stp>.SPXW250519P5630</stp>
        <tr r="DB129" s="1"/>
        <tr r="DB129" s="1"/>
      </tp>
      <tp>
        <v>287.45999999999998</v>
        <stp/>
        <stp>LAST</stp>
        <stp>.SPXW250519C5630</stp>
        <tr r="DA129" s="1"/>
        <tr r="DA129" s="1"/>
      </tp>
      <tp t="s">
        <v>N/A</v>
        <stp/>
        <stp>VOLUME</stp>
        <stp>.NDXPC20775</stp>
        <tr r="J169" s="2"/>
        <tr r="F169" s="2"/>
        <tr r="B169" s="2"/>
      </tp>
      <tp>
        <v>0.05</v>
        <stp/>
        <stp>LAST</stp>
        <stp>.SPXW250519P5660</stp>
        <tr r="DB126" s="1"/>
        <tr r="DB126" s="1"/>
      </tp>
      <tp>
        <v>296.5</v>
        <stp/>
        <stp>LAST</stp>
        <stp>.SPXW250519C5660</stp>
        <tr r="DA126" s="1"/>
        <tr r="DA126" s="1"/>
      </tp>
      <tp>
        <v>7.0000000000000007E-2</v>
        <stp/>
        <stp>LAST</stp>
        <stp>.SPXW250519P5670</stp>
        <tr r="DB125" s="1"/>
        <tr r="DB125" s="1"/>
      </tp>
      <tp t="s">
        <v>N/A</v>
        <stp/>
        <stp>VOLUME</stp>
        <stp>.NDXPC20700</stp>
        <tr r="F172" s="2"/>
        <tr r="B172" s="2"/>
        <tr r="J172" s="2"/>
      </tp>
      <tp>
        <v>276.75</v>
        <stp/>
        <stp>LAST</stp>
        <stp>.SPXW250519C5670</stp>
        <tr r="DA125" s="1"/>
        <tr r="DA125" s="1"/>
      </tp>
      <tp>
        <v>0.05</v>
        <stp/>
        <stp>LAST</stp>
        <stp>.SPXW250519P5640</stp>
        <tr r="DB128" s="1"/>
        <tr r="DB128" s="1"/>
      </tp>
      <tp>
        <v>300.12</v>
        <stp/>
        <stp>LAST</stp>
        <stp>.SPXW250519C5640</stp>
        <tr r="DA128" s="1"/>
        <tr r="DA128" s="1"/>
      </tp>
      <tp>
        <v>0.05</v>
        <stp/>
        <stp>LAST</stp>
        <stp>.SPXW250519P5650</stp>
        <tr r="DB127" s="1"/>
        <tr r="DB127" s="1"/>
      </tp>
      <tp>
        <v>298.29000000000002</v>
        <stp/>
        <stp>LAST</stp>
        <stp>.SPXW250519C5650</stp>
        <tr r="DA127" s="1"/>
        <tr r="DA127" s="1"/>
      </tp>
      <tp t="s">
        <v>N/A</v>
        <stp/>
        <stp>VOLUME</stp>
        <stp>.NDXPC20725</stp>
        <tr r="F171" s="2"/>
        <tr r="J171" s="2"/>
        <tr r="B171" s="2"/>
      </tp>
      <tp>
        <v>530</v>
        <stp/>
        <stp>BID</stp>
        <stp>.NDXP250519C20875</stp>
        <tr r="DE164" s="1"/>
        <tr r="DE164" s="1"/>
      </tp>
      <tp>
        <v>710</v>
        <stp/>
        <stp>ASK</stp>
        <stp>.NDXP250519C20775</stp>
        <tr r="DC168" s="1"/>
        <tr r="DC168" s="1"/>
      </tp>
      <tp>
        <v>554</v>
        <stp/>
        <stp>BID</stp>
        <stp>.NDXP250519C20850</stp>
        <tr r="DE165" s="1"/>
        <tr r="DE165" s="1"/>
      </tp>
      <tp>
        <v>734</v>
        <stp/>
        <stp>ASK</stp>
        <stp>.NDXP250519C20750</stp>
        <tr r="DC169" s="1"/>
        <tr r="DC169" s="1"/>
      </tp>
      <tp>
        <v>580</v>
        <stp/>
        <stp>BID</stp>
        <stp>.NDXP250519C20825</stp>
        <tr r="DE166" s="1"/>
        <tr r="DE166" s="1"/>
      </tp>
      <tp>
        <v>760</v>
        <stp/>
        <stp>ASK</stp>
        <stp>.NDXP250519C20725</stp>
        <tr r="DC170" s="1"/>
        <tr r="DC170" s="1"/>
      </tp>
      <tp>
        <v>604</v>
        <stp/>
        <stp>BID</stp>
        <stp>.NDXP250519C20800</stp>
        <tr r="DE167" s="1"/>
        <tr r="DE167" s="1"/>
      </tp>
      <tp>
        <v>784</v>
        <stp/>
        <stp>ASK</stp>
        <stp>.NDXP250519C20700</stp>
        <tr r="DC171" s="1"/>
        <tr r="DC171" s="1"/>
      </tp>
      <tp>
        <v>0</v>
        <stp/>
        <stp>BID</stp>
        <stp>.NDXP250519P20850</stp>
        <tr r="DF165" s="1"/>
        <tr r="DF165" s="1"/>
      </tp>
      <tp>
        <v>19.899999999999999</v>
        <stp/>
        <stp>ASK</stp>
        <stp>.NDXP250519P20750</stp>
        <tr r="DD169" s="1"/>
        <tr r="DD169" s="1"/>
      </tp>
      <tp>
        <v>0</v>
        <stp/>
        <stp>BID</stp>
        <stp>.NDXP250519P20875</stp>
        <tr r="DF164" s="1"/>
        <tr r="DF164" s="1"/>
      </tp>
      <tp>
        <v>20</v>
        <stp/>
        <stp>ASK</stp>
        <stp>.NDXP250519P20775</stp>
        <tr r="DD168" s="1"/>
        <tr r="DD168" s="1"/>
      </tp>
      <tp>
        <v>0</v>
        <stp/>
        <stp>BID</stp>
        <stp>.NDXP250519P20800</stp>
        <tr r="DF167" s="1"/>
        <tr r="DF167" s="1"/>
      </tp>
      <tp>
        <v>20</v>
        <stp/>
        <stp>ASK</stp>
        <stp>.NDXP250519P20700</stp>
        <tr r="DD171" s="1"/>
        <tr r="DD171" s="1"/>
      </tp>
      <tp>
        <v>0</v>
        <stp/>
        <stp>BID</stp>
        <stp>.NDXP250519P20825</stp>
        <tr r="DF166" s="1"/>
        <tr r="DF166" s="1"/>
      </tp>
      <tp>
        <v>20</v>
        <stp/>
        <stp>ASK</stp>
        <stp>.NDXP250519P20725</stp>
        <tr r="DD170" s="1"/>
        <tr r="DD170" s="1"/>
      </tp>
      <tp t="s">
        <v>N/A</v>
        <stp/>
        <stp>VOLUME</stp>
        <stp>.NDXPP20675</stp>
        <tr r="F173" s="2"/>
        <tr r="B173" s="2"/>
        <tr r="J173" s="2"/>
      </tp>
      <tp t="s">
        <v>N/A</v>
        <stp/>
        <stp>VOLUME</stp>
        <stp>.NDXPP20650</stp>
        <tr r="F174" s="2"/>
        <tr r="B174" s="2"/>
        <tr r="J174" s="2"/>
      </tp>
      <tp t="s">
        <v>N/A</v>
        <stp/>
        <stp>VOLUME</stp>
        <stp>.NDXPP20625</stp>
        <tr r="B175" s="2"/>
        <tr r="J175" s="2"/>
        <tr r="F175" s="2"/>
      </tp>
      <tp t="s">
        <v>N/A</v>
        <stp/>
        <stp>VOLUME</stp>
        <stp>.NDXPP20600</stp>
        <tr r="F176" s="2"/>
        <tr r="B176" s="2"/>
        <tr r="J176" s="2"/>
      </tp>
      <tp>
        <v>0.05</v>
        <stp/>
        <stp>LAST</stp>
        <stp>.SPXW250519P5780</stp>
        <tr r="DB114" s="1"/>
        <tr r="DB114" s="1"/>
      </tp>
      <tp>
        <v>175.02</v>
        <stp/>
        <stp>LAST</stp>
        <stp>.SPXW250519C5780</stp>
        <tr r="DA114" s="1"/>
        <tr r="DA114" s="1"/>
      </tp>
      <tp>
        <v>0.05</v>
        <stp/>
        <stp>LAST</stp>
        <stp>.SPXW250519P5790</stp>
        <tr r="DB113" s="1"/>
        <tr r="DB113" s="1"/>
      </tp>
      <tp>
        <v>167.91</v>
        <stp/>
        <stp>LAST</stp>
        <stp>.SPXW250519C5790</stp>
        <tr r="DA113" s="1"/>
        <tr r="DA113" s="1"/>
      </tp>
      <tp>
        <v>0.05</v>
        <stp/>
        <stp>LAST</stp>
        <stp>.SPXW250519P5720</stp>
        <tr r="DB120" s="1"/>
        <tr r="DB120" s="1"/>
      </tp>
      <tp t="s">
        <v>N/A</v>
        <stp/>
        <stp>VOLUME</stp>
        <stp>.NDXPC20650</stp>
        <tr r="F174" s="2"/>
        <tr r="B174" s="2"/>
        <tr r="J174" s="2"/>
      </tp>
      <tp>
        <v>230.96</v>
        <stp/>
        <stp>LAST</stp>
        <stp>.SPXW250519C5720</stp>
        <tr r="DA120" s="1"/>
        <tr r="DA120" s="1"/>
      </tp>
      <tp>
        <v>0.05</v>
        <stp/>
        <stp>LAST</stp>
        <stp>.SPXW250519P5730</stp>
        <tr r="DB119" s="1"/>
        <tr r="DB119" s="1"/>
      </tp>
      <tp>
        <v>229.1</v>
        <stp/>
        <stp>LAST</stp>
        <stp>.SPXW250519C5730</stp>
        <tr r="DA119" s="1"/>
        <tr r="DA119" s="1"/>
      </tp>
      <tp>
        <v>0.03</v>
        <stp/>
        <stp>LAST</stp>
        <stp>.SPXW250519P5700</stp>
        <tr r="DB122" s="1"/>
        <tr r="DB122" s="1"/>
      </tp>
      <tp>
        <v>266.94</v>
        <stp/>
        <stp>LAST</stp>
        <stp>.SPXW250519C5700</stp>
        <tr r="DA122" s="1"/>
        <tr r="DA122" s="1"/>
      </tp>
      <tp t="s">
        <v>N/A</v>
        <stp/>
        <stp>VOLUME</stp>
        <stp>.NDXPC20675</stp>
        <tr r="F173" s="2"/>
        <tr r="B173" s="2"/>
        <tr r="J173" s="2"/>
      </tp>
      <tp>
        <v>0.03</v>
        <stp/>
        <stp>LAST</stp>
        <stp>.SPXW250519P5710</stp>
        <tr r="DB121" s="1"/>
        <tr r="DB121" s="1"/>
      </tp>
      <tp>
        <v>249.5</v>
        <stp/>
        <stp>LAST</stp>
        <stp>.SPXW250519C5710</stp>
        <tr r="DA121" s="1"/>
        <tr r="DA121" s="1"/>
      </tp>
      <tp>
        <v>0.03</v>
        <stp/>
        <stp>LAST</stp>
        <stp>.SPXW250519P5760</stp>
        <tr r="DB116" s="1"/>
        <tr r="DB116" s="1"/>
      </tp>
      <tp>
        <v>205.4</v>
        <stp/>
        <stp>LAST</stp>
        <stp>.SPXW250519C5760</stp>
        <tr r="DA116" s="1"/>
        <tr r="DA116" s="1"/>
      </tp>
      <tp>
        <v>0.03</v>
        <stp/>
        <stp>LAST</stp>
        <stp>.SPXW250519P5770</stp>
        <tr r="DB115" s="1"/>
        <tr r="DB115" s="1"/>
      </tp>
      <tp t="s">
        <v>N/A</v>
        <stp/>
        <stp>VOLUME</stp>
        <stp>.NDXPC20600</stp>
        <tr r="F176" s="2"/>
        <tr r="B176" s="2"/>
        <tr r="J176" s="2"/>
      </tp>
      <tp>
        <v>188.12</v>
        <stp/>
        <stp>LAST</stp>
        <stp>.SPXW250519C5770</stp>
        <tr r="DA115" s="1"/>
        <tr r="DA115" s="1"/>
      </tp>
      <tp>
        <v>0.05</v>
        <stp/>
        <stp>LAST</stp>
        <stp>.SPXW250519P5740</stp>
        <tr r="DB118" s="1"/>
        <tr r="DB118" s="1"/>
      </tp>
      <tp>
        <v>209.74</v>
        <stp/>
        <stp>LAST</stp>
        <stp>.SPXW250519C5740</stp>
        <tr r="DA118" s="1"/>
        <tr r="DA118" s="1"/>
      </tp>
      <tp>
        <v>0.05</v>
        <stp/>
        <stp>LAST</stp>
        <stp>.SPXW250519P5750</stp>
        <tr r="DB117" s="1"/>
        <tr r="DB117" s="1"/>
      </tp>
      <tp>
        <v>205.2</v>
        <stp/>
        <stp>LAST</stp>
        <stp>.SPXW250519C5750</stp>
        <tr r="DA117" s="1"/>
        <tr r="DA117" s="1"/>
      </tp>
      <tp t="s">
        <v>N/A</v>
        <stp/>
        <stp>VOLUME</stp>
        <stp>.NDXPC20625</stp>
        <tr r="B175" s="2"/>
        <tr r="J175" s="2"/>
        <tr r="F175" s="2"/>
      </tp>
      <tp>
        <v>0.6</v>
        <stp/>
        <stp>ASK</stp>
        <stp>.NDXP250519C21475</stp>
        <tr r="DC140" s="1"/>
        <tr r="DC140" s="1"/>
      </tp>
      <tp>
        <v>1070</v>
        <stp/>
        <stp>ASK</stp>
        <stp>.NDXP250519C20475</stp>
        <tr r="DC180" s="1"/>
        <tr r="DC180" s="1"/>
      </tp>
      <tp>
        <v>2.6</v>
        <stp/>
        <stp>ASK</stp>
        <stp>.NDXP250519C21450</stp>
        <tr r="DC141" s="1"/>
        <tr r="DC141" s="1"/>
      </tp>
      <tp>
        <v>1094</v>
        <stp/>
        <stp>ASK</stp>
        <stp>.NDXP250519C20450</stp>
        <tr r="DC181" s="1"/>
        <tr r="DC181" s="1"/>
      </tp>
      <tp>
        <v>24.6</v>
        <stp/>
        <stp>ASK</stp>
        <stp>.NDXP250519C21425</stp>
        <tr r="DC142" s="1"/>
        <tr r="DC142" s="1"/>
      </tp>
      <tp>
        <v>1120</v>
        <stp/>
        <stp>ASK</stp>
        <stp>.NDXP250519C20425</stp>
        <tr r="DC182" s="1"/>
        <tr r="DC182" s="1"/>
      </tp>
      <tp>
        <v>49.6</v>
        <stp/>
        <stp>ASK</stp>
        <stp>.NDXP250519C21400</stp>
        <tr r="DC143" s="1"/>
        <tr r="DC143" s="1"/>
      </tp>
      <tp>
        <v>1144</v>
        <stp/>
        <stp>ASK</stp>
        <stp>.NDXP250519C20400</stp>
        <tr r="DC183" s="1"/>
        <tr r="DC183" s="1"/>
      </tp>
      <tp>
        <v>10.3</v>
        <stp/>
        <stp>ASK</stp>
        <stp>.NDXP250519P21450</stp>
        <tr r="DD141" s="1"/>
        <tr r="DD141" s="1"/>
      </tp>
      <tp>
        <v>20</v>
        <stp/>
        <stp>ASK</stp>
        <stp>.NDXP250519P20450</stp>
        <tr r="DD181" s="1"/>
        <tr r="DD181" s="1"/>
      </tp>
      <tp>
        <v>40</v>
        <stp/>
        <stp>ASK</stp>
        <stp>.NDXP250519P21475</stp>
        <tr r="DD140" s="1"/>
        <tr r="DD140" s="1"/>
      </tp>
      <tp>
        <v>20</v>
        <stp/>
        <stp>ASK</stp>
        <stp>.NDXP250519P20475</stp>
        <tr r="DD180" s="1"/>
        <tr r="DD180" s="1"/>
      </tp>
      <tp>
        <v>0.05</v>
        <stp/>
        <stp>ASK</stp>
        <stp>.NDXP250519P21400</stp>
        <tr r="DD143" s="1"/>
        <tr r="DD143" s="1"/>
      </tp>
      <tp>
        <v>0.05</v>
        <stp/>
        <stp>ASK</stp>
        <stp>.NDXP250519P20400</stp>
        <tr r="DD183" s="1"/>
        <tr r="DD183" s="1"/>
      </tp>
      <tp>
        <v>0.5</v>
        <stp/>
        <stp>ASK</stp>
        <stp>.NDXP250519P21425</stp>
        <tr r="DD142" s="1"/>
        <tr r="DD142" s="1"/>
      </tp>
      <tp>
        <v>20</v>
        <stp/>
        <stp>ASK</stp>
        <stp>.NDXP250519P20425</stp>
        <tr r="DD182" s="1"/>
        <tr r="DD182" s="1"/>
      </tp>
      <tp t="s">
        <v>N/A</v>
        <stp/>
        <stp>VOLUME</stp>
        <stp>.NDXPP20575</stp>
        <tr r="J177" s="2"/>
        <tr r="B177" s="2"/>
        <tr r="F177" s="2"/>
      </tp>
      <tp t="s">
        <v>N/A</v>
        <stp/>
        <stp>VOLUME</stp>
        <stp>.NDXPP20550</stp>
        <tr r="B178" s="2"/>
        <tr r="J178" s="2"/>
        <tr r="F178" s="2"/>
      </tp>
      <tp t="s">
        <v>N/A</v>
        <stp/>
        <stp>VOLUME</stp>
        <stp>.NDXPP21550</stp>
        <tr r="J138" s="2"/>
        <tr r="F138" s="2"/>
        <tr r="B138" s="2"/>
      </tp>
      <tp t="s">
        <v>N/A</v>
        <stp/>
        <stp>VOLUME</stp>
        <stp>.NDXPP20525</stp>
        <tr r="F179" s="2"/>
        <tr r="B179" s="2"/>
        <tr r="J179" s="2"/>
      </tp>
      <tp t="s">
        <v>N/A</v>
        <stp/>
        <stp>VOLUME</stp>
        <stp>.NDXPP21525</stp>
        <tr r="J139" s="2"/>
        <tr r="F139" s="2"/>
        <tr r="B139" s="2"/>
      </tp>
      <tp t="s">
        <v>N/A</v>
        <stp/>
        <stp>VOLUME</stp>
        <stp>.NDXPP20500</stp>
        <tr r="J180" s="2"/>
        <tr r="F180" s="2"/>
        <tr r="B180" s="2"/>
      </tp>
      <tp t="s">
        <v>N/A</v>
        <stp/>
        <stp>VOLUME</stp>
        <stp>.NDXPP21500</stp>
        <tr r="J140" s="2"/>
        <tr r="F140" s="2"/>
        <tr r="B140" s="2"/>
      </tp>
      <tp t="s">
        <v>N/A</v>
        <stp/>
        <stp>VOLUME</stp>
        <stp>.NDXPC20550</stp>
        <tr r="B178" s="2"/>
        <tr r="J178" s="2"/>
        <tr r="F178" s="2"/>
      </tp>
      <tp t="s">
        <v>N/A</v>
        <stp/>
        <stp>VOLUME</stp>
        <stp>.NDXPC21550</stp>
        <tr r="J138" s="2"/>
        <tr r="F138" s="2"/>
        <tr r="B138" s="2"/>
      </tp>
      <tp t="s">
        <v>N/A</v>
        <stp/>
        <stp>VOLUME</stp>
        <stp>.NDXPC20575</stp>
        <tr r="J177" s="2"/>
        <tr r="B177" s="2"/>
        <tr r="F177" s="2"/>
      </tp>
      <tp t="s">
        <v>N/A</v>
        <stp/>
        <stp>VOLUME</stp>
        <stp>.NDXPC20500</stp>
        <tr r="J180" s="2"/>
        <tr r="F180" s="2"/>
        <tr r="B180" s="2"/>
      </tp>
      <tp t="s">
        <v>N/A</v>
        <stp/>
        <stp>VOLUME</stp>
        <stp>.NDXPC21500</stp>
        <tr r="J140" s="2"/>
        <tr r="F140" s="2"/>
        <tr r="B140" s="2"/>
      </tp>
      <tp t="s">
        <v>N/A</v>
        <stp/>
        <stp>VOLUME</stp>
        <stp>.NDXPC20525</stp>
        <tr r="F179" s="2"/>
        <tr r="B179" s="2"/>
        <tr r="J179" s="2"/>
      </tp>
      <tp t="s">
        <v>N/A</v>
        <stp/>
        <stp>VOLUME</stp>
        <stp>.NDXPC21525</stp>
        <tr r="J139" s="2"/>
        <tr r="F139" s="2"/>
        <tr r="B139" s="2"/>
      </tp>
      <tp>
        <v>1000</v>
        <stp/>
        <stp>ASK</stp>
        <stp>.NDXP250519C20575</stp>
        <tr r="DC176" s="1"/>
        <tr r="DC176" s="1"/>
      </tp>
      <tp>
        <v>0.05</v>
        <stp/>
        <stp>ASK</stp>
        <stp>.NDXP250519C21550</stp>
        <tr r="DC137" s="1"/>
        <tr r="DC137" s="1"/>
      </tp>
      <tp>
        <v>1000</v>
        <stp/>
        <stp>ASK</stp>
        <stp>.NDXP250519C20550</stp>
        <tr r="DC177" s="1"/>
        <tr r="DC177" s="1"/>
      </tp>
      <tp t="s">
        <v>N/A</v>
        <stp/>
        <stp>ASK</stp>
        <stp>.NDXP250519C21525</stp>
        <tr r="DC138" s="1"/>
      </tp>
      <tp>
        <v>1020</v>
        <stp/>
        <stp>ASK</stp>
        <stp>.NDXP250519C20525</stp>
        <tr r="DC178" s="1"/>
        <tr r="DC178" s="1"/>
      </tp>
      <tp>
        <v>0.05</v>
        <stp/>
        <stp>ASK</stp>
        <stp>.NDXP250519C21500</stp>
        <tr r="DC139" s="1"/>
        <tr r="DC139" s="1"/>
      </tp>
      <tp>
        <v>1044</v>
        <stp/>
        <stp>ASK</stp>
        <stp>.NDXP250519C20500</stp>
        <tr r="DC179" s="1"/>
        <tr r="DC179" s="1"/>
      </tp>
      <tp>
        <v>116</v>
        <stp/>
        <stp>ASK</stp>
        <stp>.NDXP250519P21550</stp>
        <tr r="DD137" s="1"/>
        <tr r="DD137" s="1"/>
      </tp>
      <tp>
        <v>20</v>
        <stp/>
        <stp>ASK</stp>
        <stp>.NDXP250519P20550</stp>
        <tr r="DD177" s="1"/>
        <tr r="DD177" s="1"/>
      </tp>
      <tp>
        <v>20</v>
        <stp/>
        <stp>ASK</stp>
        <stp>.NDXP250519P20575</stp>
        <tr r="DD176" s="1"/>
        <tr r="DD176" s="1"/>
      </tp>
      <tp>
        <v>66</v>
        <stp/>
        <stp>ASK</stp>
        <stp>.NDXP250519P21500</stp>
        <tr r="DD139" s="1"/>
        <tr r="DD139" s="1"/>
      </tp>
      <tp>
        <v>20</v>
        <stp/>
        <stp>ASK</stp>
        <stp>.NDXP250519P20500</stp>
        <tr r="DD179" s="1"/>
        <tr r="DD179" s="1"/>
      </tp>
      <tp t="s">
        <v>N/A</v>
        <stp/>
        <stp>ASK</stp>
        <stp>.NDXP250519P21525</stp>
        <tr r="DD138" s="1"/>
      </tp>
      <tp>
        <v>20</v>
        <stp/>
        <stp>ASK</stp>
        <stp>.NDXP250519P20525</stp>
        <tr r="DD178" s="1"/>
        <tr r="DD178" s="1"/>
      </tp>
      <tp t="s">
        <v>N/A</v>
        <stp/>
        <stp>VOLUME</stp>
        <stp>.NDXPP20475</stp>
        <tr r="B181" s="2"/>
        <tr r="F181" s="2"/>
        <tr r="J181" s="2"/>
      </tp>
      <tp t="s">
        <v>N/A</v>
        <stp/>
        <stp>VOLUME</stp>
        <stp>.NDXPP21475</stp>
        <tr r="J141" s="2"/>
        <tr r="F141" s="2"/>
        <tr r="B141" s="2"/>
      </tp>
      <tp t="s">
        <v>N/A</v>
        <stp/>
        <stp>VOLUME</stp>
        <stp>.NDXPP20450</stp>
        <tr r="J182" s="2"/>
        <tr r="B182" s="2"/>
        <tr r="F182" s="2"/>
      </tp>
      <tp t="s">
        <v>N/A</v>
        <stp/>
        <stp>VOLUME</stp>
        <stp>.NDXPP21450</stp>
        <tr r="J142" s="2"/>
        <tr r="F142" s="2"/>
        <tr r="B142" s="2"/>
      </tp>
      <tp t="s">
        <v>N/A</v>
        <stp/>
        <stp>VOLUME</stp>
        <stp>.NDXPP20425</stp>
        <tr r="J183" s="2"/>
        <tr r="B183" s="2"/>
        <tr r="F183" s="2"/>
      </tp>
      <tp t="s">
        <v>N/A</v>
        <stp/>
        <stp>VOLUME</stp>
        <stp>.NDXPP21425</stp>
        <tr r="J143" s="2"/>
        <tr r="F143" s="2"/>
        <tr r="B143" s="2"/>
      </tp>
      <tp t="s">
        <v>N/A</v>
        <stp/>
        <stp>VOLUME</stp>
        <stp>.NDXPP20400</stp>
        <tr r="F184" s="2"/>
        <tr r="B184" s="2"/>
        <tr r="J184" s="2"/>
      </tp>
      <tp t="s">
        <v>N/A</v>
        <stp/>
        <stp>VOLUME</stp>
        <stp>.NDXPP21400</stp>
        <tr r="J144" s="2"/>
        <tr r="F144" s="2"/>
        <tr r="B144" s="2"/>
      </tp>
      <tp t="s">
        <v>N/A</v>
        <stp/>
        <stp>VOLUME</stp>
        <stp>.NDXPC20450</stp>
        <tr r="J182" s="2"/>
        <tr r="B182" s="2"/>
        <tr r="F182" s="2"/>
      </tp>
      <tp t="s">
        <v>N/A</v>
        <stp/>
        <stp>VOLUME</stp>
        <stp>.NDXPC21450</stp>
        <tr r="J142" s="2"/>
        <tr r="F142" s="2"/>
        <tr r="B142" s="2"/>
      </tp>
      <tp t="s">
        <v>N/A</v>
        <stp/>
        <stp>VOLUME</stp>
        <stp>.NDXPC20475</stp>
        <tr r="B181" s="2"/>
        <tr r="F181" s="2"/>
        <tr r="J181" s="2"/>
      </tp>
      <tp t="s">
        <v>N/A</v>
        <stp/>
        <stp>VOLUME</stp>
        <stp>.NDXPC21475</stp>
        <tr r="J141" s="2"/>
        <tr r="F141" s="2"/>
        <tr r="B141" s="2"/>
      </tp>
      <tp t="s">
        <v>N/A</v>
        <stp/>
        <stp>VOLUME</stp>
        <stp>.NDXPC20400</stp>
        <tr r="F184" s="2"/>
        <tr r="B184" s="2"/>
        <tr r="J184" s="2"/>
      </tp>
      <tp t="s">
        <v>N/A</v>
        <stp/>
        <stp>VOLUME</stp>
        <stp>.NDXPC21400</stp>
        <tr r="J144" s="2"/>
        <tr r="F144" s="2"/>
        <tr r="B144" s="2"/>
      </tp>
      <tp t="s">
        <v>N/A</v>
        <stp/>
        <stp>VOLUME</stp>
        <stp>.NDXPC20425</stp>
        <tr r="J183" s="2"/>
        <tr r="B183" s="2"/>
        <tr r="F183" s="2"/>
      </tp>
      <tp t="s">
        <v>N/A</v>
        <stp/>
        <stp>VOLUME</stp>
        <stp>.NDXPC21425</stp>
        <tr r="J143" s="2"/>
        <tr r="F143" s="2"/>
        <tr r="B143" s="2"/>
      </tp>
      <tp>
        <v>293.5</v>
        <stp/>
        <stp>ASK</stp>
        <stp>.SPXW250519C5680</stp>
        <tr r="DC124" s="1"/>
        <tr r="DC124" s="1"/>
      </tp>
      <tp>
        <v>0.05</v>
        <stp/>
        <stp>ASK</stp>
        <stp>.SPXW250519P5680</stp>
        <tr r="DD124" s="1"/>
        <tr r="DD124" s="1"/>
      </tp>
      <tp>
        <v>283.5</v>
        <stp/>
        <stp>ASK</stp>
        <stp>.SPXW250519C5690</stp>
        <tr r="DC123" s="1"/>
        <tr r="DC123" s="1"/>
      </tp>
      <tp>
        <v>0.05</v>
        <stp/>
        <stp>ASK</stp>
        <stp>.SPXW250519P5690</stp>
        <tr r="DD123" s="1"/>
        <tr r="DD123" s="1"/>
      </tp>
      <tp>
        <v>313.5</v>
        <stp/>
        <stp>ASK</stp>
        <stp>.SPXW250519C5660</stp>
        <tr r="DC126" s="1"/>
        <tr r="DC126" s="1"/>
      </tp>
      <tp>
        <v>0.05</v>
        <stp/>
        <stp>ASK</stp>
        <stp>.SPXW250519P5660</stp>
        <tr r="DD126" s="1"/>
        <tr r="DD126" s="1"/>
      </tp>
      <tp>
        <v>303.5</v>
        <stp/>
        <stp>ASK</stp>
        <stp>.SPXW250519C5670</stp>
        <tr r="DC125" s="1"/>
        <tr r="DC125" s="1"/>
      </tp>
      <tp>
        <v>0.05</v>
        <stp/>
        <stp>ASK</stp>
        <stp>.SPXW250519P5670</stp>
        <tr r="DD125" s="1"/>
        <tr r="DD125" s="1"/>
      </tp>
      <tp>
        <v>333.5</v>
        <stp/>
        <stp>ASK</stp>
        <stp>.SPXW250519C5640</stp>
        <tr r="DC128" s="1"/>
        <tr r="DC128" s="1"/>
      </tp>
      <tp>
        <v>0.05</v>
        <stp/>
        <stp>ASK</stp>
        <stp>.SPXW250519P5640</stp>
        <tr r="DD128" s="1"/>
        <tr r="DD128" s="1"/>
      </tp>
      <tp>
        <v>323.5</v>
        <stp/>
        <stp>ASK</stp>
        <stp>.SPXW250519C5650</stp>
        <tr r="DC127" s="1"/>
        <tr r="DC127" s="1"/>
      </tp>
      <tp>
        <v>0.05</v>
        <stp/>
        <stp>ASK</stp>
        <stp>.SPXW250519P5650</stp>
        <tr r="DD127" s="1"/>
        <tr r="DD127" s="1"/>
      </tp>
      <tp>
        <v>353.5</v>
        <stp/>
        <stp>ASK</stp>
        <stp>.SPXW250519C5620</stp>
        <tr r="DC130" s="1"/>
        <tr r="DC130" s="1"/>
      </tp>
      <tp>
        <v>0.05</v>
        <stp/>
        <stp>ASK</stp>
        <stp>.SPXW250519P5620</stp>
        <tr r="DD130" s="1"/>
        <tr r="DD130" s="1"/>
      </tp>
      <tp>
        <v>343.5</v>
        <stp/>
        <stp>ASK</stp>
        <stp>.SPXW250519C5630</stp>
        <tr r="DC129" s="1"/>
        <tr r="DC129" s="1"/>
      </tp>
      <tp>
        <v>0.05</v>
        <stp/>
        <stp>ASK</stp>
        <stp>.SPXW250519P5630</stp>
        <tr r="DD129" s="1"/>
        <tr r="DD129" s="1"/>
      </tp>
      <tp>
        <v>187.2</v>
        <stp/>
        <stp>ASK</stp>
        <stp>.SPXW250519C5780</stp>
        <tr r="DC114" s="1"/>
        <tr r="DC114" s="1"/>
      </tp>
      <tp>
        <v>0.05</v>
        <stp/>
        <stp>ASK</stp>
        <stp>.SPXW250519P5780</stp>
        <tr r="DD114" s="1"/>
        <tr r="DD114" s="1"/>
      </tp>
      <tp>
        <v>177.2</v>
        <stp/>
        <stp>ASK</stp>
        <stp>.SPXW250519C5790</stp>
        <tr r="DC113" s="1"/>
        <tr r="DC113" s="1"/>
      </tp>
      <tp>
        <v>0.05</v>
        <stp/>
        <stp>ASK</stp>
        <stp>.SPXW250519P5790</stp>
        <tr r="DD113" s="1"/>
        <tr r="DD113" s="1"/>
      </tp>
      <tp>
        <v>210.5</v>
        <stp/>
        <stp>ASK</stp>
        <stp>.SPXW250519C5760</stp>
        <tr r="DC116" s="1"/>
        <tr r="DC116" s="1"/>
      </tp>
      <tp>
        <v>0.05</v>
        <stp/>
        <stp>ASK</stp>
        <stp>.SPXW250519P5760</stp>
        <tr r="DD116" s="1"/>
        <tr r="DD116" s="1"/>
      </tp>
      <tp>
        <v>197.2</v>
        <stp/>
        <stp>ASK</stp>
        <stp>.SPXW250519C5770</stp>
        <tr r="DC115" s="1"/>
        <tr r="DC115" s="1"/>
      </tp>
      <tp>
        <v>0.05</v>
        <stp/>
        <stp>ASK</stp>
        <stp>.SPXW250519P5770</stp>
        <tr r="DD115" s="1"/>
        <tr r="DD115" s="1"/>
      </tp>
      <tp>
        <v>232.7</v>
        <stp/>
        <stp>ASK</stp>
        <stp>.SPXW250519C5740</stp>
        <tr r="DC118" s="1"/>
        <tr r="DC118" s="1"/>
      </tp>
      <tp>
        <v>0.05</v>
        <stp/>
        <stp>ASK</stp>
        <stp>.SPXW250519P5740</stp>
        <tr r="DD118" s="1"/>
        <tr r="DD118" s="1"/>
      </tp>
      <tp>
        <v>220.5</v>
        <stp/>
        <stp>ASK</stp>
        <stp>.SPXW250519C5750</stp>
        <tr r="DC117" s="1"/>
        <tr r="DC117" s="1"/>
      </tp>
      <tp>
        <v>0.05</v>
        <stp/>
        <stp>ASK</stp>
        <stp>.SPXW250519P5750</stp>
        <tr r="DD117" s="1"/>
        <tr r="DD117" s="1"/>
      </tp>
      <tp>
        <v>253.5</v>
        <stp/>
        <stp>ASK</stp>
        <stp>.SPXW250519C5720</stp>
        <tr r="DC120" s="1"/>
        <tr r="DC120" s="1"/>
      </tp>
      <tp>
        <v>0.05</v>
        <stp/>
        <stp>ASK</stp>
        <stp>.SPXW250519P5720</stp>
        <tr r="DD120" s="1"/>
        <tr r="DD120" s="1"/>
      </tp>
      <tp>
        <v>243.5</v>
        <stp/>
        <stp>ASK</stp>
        <stp>.SPXW250519C5730</stp>
        <tr r="DC119" s="1"/>
        <tr r="DC119" s="1"/>
      </tp>
      <tp>
        <v>0.05</v>
        <stp/>
        <stp>ASK</stp>
        <stp>.SPXW250519P5730</stp>
        <tr r="DD119" s="1"/>
        <tr r="DD119" s="1"/>
      </tp>
      <tp>
        <v>273.5</v>
        <stp/>
        <stp>ASK</stp>
        <stp>.SPXW250519C5700</stp>
        <tr r="DC122" s="1"/>
        <tr r="DC122" s="1"/>
      </tp>
      <tp>
        <v>0.05</v>
        <stp/>
        <stp>ASK</stp>
        <stp>.SPXW250519P5700</stp>
        <tr r="DD122" s="1"/>
        <tr r="DD122" s="1"/>
      </tp>
      <tp>
        <v>263.5</v>
        <stp/>
        <stp>ASK</stp>
        <stp>.SPXW250519C5710</stp>
        <tr r="DC121" s="1"/>
        <tr r="DC121" s="1"/>
      </tp>
      <tp>
        <v>0.05</v>
        <stp/>
        <stp>ASK</stp>
        <stp>.SPXW250519P5710</stp>
        <tr r="DD121" s="1"/>
        <tr r="DD121" s="1"/>
      </tp>
      <tp>
        <v>0.05</v>
        <stp/>
        <stp>ASK</stp>
        <stp>.SPXW250519C6060</stp>
        <tr r="DC86" s="1"/>
        <tr r="DC86" s="1"/>
      </tp>
      <tp>
        <v>100.4</v>
        <stp/>
        <stp>ASK</stp>
        <stp>.SPXW250519P6060</stp>
        <tr r="DD86" s="1"/>
        <tr r="DD86" s="1"/>
      </tp>
      <tp>
        <v>-0.28999999999999998</v>
        <stp/>
        <stp>DELTA</stp>
        <stp>.NDX250620P20825</stp>
        <tr r="CI166" s="1"/>
        <tr r="CI166" s="1"/>
      </tp>
      <tp>
        <v>0.05</v>
        <stp/>
        <stp>ASK</stp>
        <stp>.SPXW250519C6070</stp>
        <tr r="DC85" s="1"/>
        <tr r="DC85" s="1"/>
      </tp>
      <tp>
        <v>109.3</v>
        <stp/>
        <stp>ASK</stp>
        <stp>.SPXW250519P6070</stp>
        <tr r="DD85" s="1"/>
        <tr r="DD85" s="1"/>
      </tp>
      <tp>
        <v>0.05</v>
        <stp/>
        <stp>ASK</stp>
        <stp>.SPXW250519C6040</stp>
        <tr r="DC88" s="1"/>
        <tr r="DC88" s="1"/>
      </tp>
      <tp>
        <v>78.7</v>
        <stp/>
        <stp>ASK</stp>
        <stp>.SPXW250519P6040</stp>
        <tr r="DD88" s="1"/>
        <tr r="DD88" s="1"/>
      </tp>
      <tp>
        <v>-0.28999999999999998</v>
        <stp/>
        <stp>DELTA</stp>
        <stp>.NDX250620P20800</stp>
        <tr r="CI167" s="1"/>
        <tr r="CI167" s="1"/>
      </tp>
      <tp>
        <v>0.05</v>
        <stp/>
        <stp>ASK</stp>
        <stp>.SPXW250519C6050</stp>
        <tr r="DC87" s="1"/>
        <tr r="DC87" s="1"/>
      </tp>
      <tp>
        <v>90.4</v>
        <stp/>
        <stp>ASK</stp>
        <stp>.SPXW250519P6050</stp>
        <tr r="DD87" s="1"/>
        <tr r="DD87" s="1"/>
      </tp>
      <tp>
        <v>0.05</v>
        <stp/>
        <stp>ASK</stp>
        <stp>.SPXW250519C6020</stp>
        <tr r="DC90" s="1"/>
        <tr r="DC90" s="1"/>
      </tp>
      <tp>
        <v>58.7</v>
        <stp/>
        <stp>ASK</stp>
        <stp>.SPXW250519P6020</stp>
        <tr r="DD90" s="1"/>
        <tr r="DD90" s="1"/>
      </tp>
      <tp>
        <v>0.05</v>
        <stp/>
        <stp>ASK</stp>
        <stp>.SPXW250519C6030</stp>
        <tr r="DC89" s="1"/>
        <tr r="DC89" s="1"/>
      </tp>
      <tp>
        <v>68.7</v>
        <stp/>
        <stp>ASK</stp>
        <stp>.SPXW250519P6030</stp>
        <tr r="DD89" s="1"/>
        <tr r="DD89" s="1"/>
      </tp>
      <tp>
        <v>-0.3</v>
        <stp/>
        <stp>DELTA</stp>
        <stp>.NDX250620P20875</stp>
        <tr r="CI164" s="1"/>
        <tr r="CI164" s="1"/>
      </tp>
      <tp>
        <v>0.05</v>
        <stp/>
        <stp>ASK</stp>
        <stp>.SPXW250519C6000</stp>
        <tr r="DC92" s="1"/>
        <tr r="DC92" s="1"/>
      </tp>
      <tp>
        <v>38.700000000000003</v>
        <stp/>
        <stp>ASK</stp>
        <stp>.SPXW250519P6000</stp>
        <tr r="DD92" s="1"/>
        <tr r="DD92" s="1"/>
      </tp>
      <tp>
        <v>0.05</v>
        <stp/>
        <stp>ASK</stp>
        <stp>.SPXW250519C6010</stp>
        <tr r="DC91" s="1"/>
        <tr r="DC91" s="1"/>
      </tp>
      <tp>
        <v>48.7</v>
        <stp/>
        <stp>ASK</stp>
        <stp>.SPXW250519P6010</stp>
        <tr r="DD91" s="1"/>
        <tr r="DD91" s="1"/>
      </tp>
      <tp>
        <v>-0.3</v>
        <stp/>
        <stp>DELTA</stp>
        <stp>.NDX250620P20850</stp>
        <tr r="CI165" s="1"/>
        <tr r="CI165" s="1"/>
      </tp>
      <tp>
        <v>0.73</v>
        <stp/>
        <stp>DELTA</stp>
        <stp>.NDX250620C20800</stp>
        <tr r="CH167" s="1"/>
        <tr r="CH167" s="1"/>
      </tp>
      <tp>
        <v>0.72</v>
        <stp/>
        <stp>DELTA</stp>
        <stp>.NDX250620C20825</stp>
        <tr r="CH166" s="1"/>
        <tr r="CH166" s="1"/>
      </tp>
      <tp>
        <v>0.72</v>
        <stp/>
        <stp>DELTA</stp>
        <stp>.NDX250620C20850</stp>
        <tr r="CH165" s="1"/>
        <tr r="CH165" s="1"/>
      </tp>
      <tp>
        <v>0.71</v>
        <stp/>
        <stp>DELTA</stp>
        <stp>.NDX250620C20875</stp>
        <tr r="CH164" s="1"/>
        <tr r="CH164" s="1"/>
      </tp>
      <tp>
        <v>-0.32</v>
        <stp/>
        <stp>DELTA</stp>
        <stp>.NDX250620P20925</stp>
        <tr r="CI162" s="1"/>
        <tr r="CI162" s="1"/>
      </tp>
      <tp>
        <v>-0.31</v>
        <stp/>
        <stp>DELTA</stp>
        <stp>.NDX250620P20900</stp>
        <tr r="CI163" s="1"/>
        <tr r="CI163" s="1"/>
      </tp>
      <tp>
        <v>-0.33</v>
        <stp/>
        <stp>DELTA</stp>
        <stp>.NDX250620P20975</stp>
        <tr r="CI160" s="1"/>
        <tr r="CI160" s="1"/>
      </tp>
      <tp>
        <v>-0.32</v>
        <stp/>
        <stp>DELTA</stp>
        <stp>.NDX250620P20950</stp>
        <tr r="CI161" s="1"/>
        <tr r="CI161" s="1"/>
      </tp>
      <tp>
        <v>0.71</v>
        <stp/>
        <stp>DELTA</stp>
        <stp>.NDX250620C20900</stp>
        <tr r="CH163" s="1"/>
        <tr r="CH163" s="1"/>
      </tp>
      <tp>
        <v>0.7</v>
        <stp/>
        <stp>DELTA</stp>
        <stp>.NDX250620C20925</stp>
        <tr r="CH162" s="1"/>
        <tr r="CH162" s="1"/>
      </tp>
      <tp>
        <v>0.69</v>
        <stp/>
        <stp>DELTA</stp>
        <stp>.NDX250620C20950</stp>
        <tr r="CH161" s="1"/>
        <tr r="CH161" s="1"/>
      </tp>
      <tp>
        <v>0.68</v>
        <stp/>
        <stp>DELTA</stp>
        <stp>.NDX250620C20975</stp>
        <tr r="CH160" s="1"/>
        <tr r="CH160" s="1"/>
      </tp>
      <tp>
        <v>0.2</v>
        <stp/>
        <stp>LAST</stp>
        <stp>.NDXP250519P20875</stp>
        <tr r="DB164" s="1"/>
        <tr r="DB164" s="1"/>
      </tp>
      <tp>
        <v>0.1</v>
        <stp/>
        <stp>LAST</stp>
        <stp>.NDXP250519P20850</stp>
        <tr r="DB165" s="1"/>
        <tr r="DB165" s="1"/>
      </tp>
      <tp>
        <v>0.33</v>
        <stp/>
        <stp>LAST</stp>
        <stp>.NDXP250519P20825</stp>
        <tr r="DB166" s="1"/>
        <tr r="DB166" s="1"/>
      </tp>
      <tp>
        <v>0.05</v>
        <stp/>
        <stp>LAST</stp>
        <stp>.NDXP250519P20800</stp>
        <tr r="DB167" s="1"/>
        <tr r="DB167" s="1"/>
      </tp>
      <tp>
        <v>159.25</v>
        <stp/>
        <stp>LAST</stp>
        <stp>.NDXP250519C20850</stp>
        <tr r="DA165" s="1"/>
        <tr r="DA165" s="1"/>
      </tp>
      <tp>
        <v>487.33</v>
        <stp/>
        <stp>LAST</stp>
        <stp>.NDXP250519C20875</stp>
        <tr r="DA164" s="1"/>
        <tr r="DA164" s="1"/>
      </tp>
      <tp>
        <v>585.85</v>
        <stp/>
        <stp>LAST</stp>
        <stp>.NDXP250519C20800</stp>
        <tr r="DA167" s="1"/>
        <tr r="DA167" s="1"/>
      </tp>
      <tp>
        <v>42.9</v>
        <stp/>
        <stp>LAST</stp>
        <stp>.NDXP250519C20825</stp>
        <tr r="DA166" s="1"/>
        <tr r="DA166" s="1"/>
      </tp>
      <tp>
        <v>0.28999999999999998</v>
        <stp/>
        <stp>LAST</stp>
        <stp>.NDXP250519P20975</stp>
        <tr r="DB160" s="1"/>
        <tr r="DB160" s="1"/>
      </tp>
      <tp>
        <v>0.05</v>
        <stp/>
        <stp>LAST</stp>
        <stp>.NDXP250519P20950</stp>
        <tr r="DB161" s="1"/>
        <tr r="DB161" s="1"/>
      </tp>
      <tp>
        <v>0.35</v>
        <stp/>
        <stp>LAST</stp>
        <stp>.NDXP250519P20925</stp>
        <tr r="DB162" s="1"/>
        <tr r="DB162" s="1"/>
      </tp>
      <tp>
        <v>0.21</v>
        <stp/>
        <stp>LAST</stp>
        <stp>.NDXP250519P20900</stp>
        <tr r="DB163" s="1"/>
        <tr r="DB163" s="1"/>
      </tp>
      <tp>
        <v>0</v>
        <stp/>
        <stp>LAST</stp>
        <stp>.NDXP250519C20950</stp>
        <tr r="DA161" s="1"/>
        <tr r="DA161" s="1"/>
      </tp>
      <tp>
        <v>371.45</v>
        <stp/>
        <stp>LAST</stp>
        <stp>.NDXP250519C20975</stp>
        <tr r="DA160" s="1"/>
        <tr r="DA160" s="1"/>
      </tp>
      <tp>
        <v>497.95</v>
        <stp/>
        <stp>LAST</stp>
        <stp>.NDXP250519C20900</stp>
        <tr r="DA163" s="1"/>
        <tr r="DA163" s="1"/>
      </tp>
      <tp>
        <v>32.6</v>
        <stp/>
        <stp>LAST</stp>
        <stp>.NDXP250519C20925</stp>
        <tr r="DA162" s="1"/>
        <tr r="DA162" s="1"/>
      </tp>
      <tp>
        <v>-0.46</v>
        <stp/>
        <stp>DELTA</stp>
        <stp>.NDX250620P21425</stp>
        <tr r="CI142" s="1"/>
        <tr r="CI142" s="1"/>
      </tp>
      <tp>
        <v>-0.21</v>
        <stp/>
        <stp>DELTA</stp>
        <stp>.NDX250620P20425</stp>
        <tr r="CI182" s="1"/>
        <tr r="CI182" s="1"/>
      </tp>
      <tp>
        <v>-0.45</v>
        <stp/>
        <stp>DELTA</stp>
        <stp>.NDX250620P21400</stp>
        <tr r="CI143" s="1"/>
        <tr r="CI143" s="1"/>
      </tp>
      <tp>
        <v>-0.21</v>
        <stp/>
        <stp>DELTA</stp>
        <stp>.NDX250620P20400</stp>
        <tr r="CI183" s="1"/>
        <tr r="CI183" s="1"/>
      </tp>
      <tp>
        <v>-0.47</v>
        <stp/>
        <stp>DELTA</stp>
        <stp>.NDX250620P21475</stp>
        <tr r="CI140" s="1"/>
        <tr r="CI140" s="1"/>
      </tp>
      <tp>
        <v>-0.22</v>
        <stp/>
        <stp>DELTA</stp>
        <stp>.NDX250620P20475</stp>
        <tr r="CI180" s="1"/>
        <tr r="CI180" s="1"/>
      </tp>
      <tp>
        <v>-0.46</v>
        <stp/>
        <stp>DELTA</stp>
        <stp>.NDX250620P21450</stp>
        <tr r="CI141" s="1"/>
        <tr r="CI141" s="1"/>
      </tp>
      <tp>
        <v>-0.22</v>
        <stp/>
        <stp>DELTA</stp>
        <stp>.NDX250620P20450</stp>
        <tr r="CI181" s="1"/>
        <tr r="CI181" s="1"/>
      </tp>
      <tp>
        <v>0.56000000000000005</v>
        <stp/>
        <stp>DELTA</stp>
        <stp>.NDX250620C21400</stp>
        <tr r="CH143" s="1"/>
        <tr r="CH143" s="1"/>
      </tp>
      <tp>
        <v>0.81</v>
        <stp/>
        <stp>DELTA</stp>
        <stp>.NDX250620C20400</stp>
        <tr r="CH183" s="1"/>
        <tr r="CH183" s="1"/>
      </tp>
      <tp>
        <v>0.55000000000000004</v>
        <stp/>
        <stp>DELTA</stp>
        <stp>.NDX250620C21425</stp>
        <tr r="CH142" s="1"/>
        <tr r="CH142" s="1"/>
      </tp>
      <tp>
        <v>0.81</v>
        <stp/>
        <stp>DELTA</stp>
        <stp>.NDX250620C20425</stp>
        <tr r="CH182" s="1"/>
        <tr r="CH182" s="1"/>
      </tp>
      <tp>
        <v>0.54</v>
        <stp/>
        <stp>DELTA</stp>
        <stp>.NDX250620C21450</stp>
        <tr r="CH141" s="1"/>
        <tr r="CH141" s="1"/>
      </tp>
      <tp>
        <v>0.81</v>
        <stp/>
        <stp>DELTA</stp>
        <stp>.NDX250620C20450</stp>
        <tr r="CH181" s="1"/>
        <tr r="CH181" s="1"/>
      </tp>
      <tp>
        <v>0.53</v>
        <stp/>
        <stp>DELTA</stp>
        <stp>.NDX250620C21475</stp>
        <tr r="CH140" s="1"/>
        <tr r="CH140" s="1"/>
      </tp>
      <tp>
        <v>0.8</v>
        <stp/>
        <stp>DELTA</stp>
        <stp>.NDX250620C20475</stp>
        <tr r="CH180" s="1"/>
        <tr r="CH180" s="1"/>
      </tp>
      <tp>
        <v>0.6</v>
        <stp/>
        <stp>LAST</stp>
        <stp>.NDXP250519P20675</stp>
        <tr r="DB172" s="1"/>
        <tr r="DB172" s="1"/>
      </tp>
      <tp>
        <v>0.05</v>
        <stp/>
        <stp>LAST</stp>
        <stp>.NDXP250519P20650</stp>
        <tr r="DB173" s="1"/>
        <tr r="DB173" s="1"/>
      </tp>
      <tp>
        <v>4.1100000000000003</v>
        <stp/>
        <stp>LAST</stp>
        <stp>.NDXP250519P20625</stp>
        <tr r="DB174" s="1"/>
        <tr r="DB174" s="1"/>
      </tp>
      <tp>
        <v>0.05</v>
        <stp/>
        <stp>LAST</stp>
        <stp>.NDXP250519P20600</stp>
        <tr r="DB175" s="1"/>
        <tr r="DB175" s="1"/>
      </tp>
      <tp>
        <v>725.15</v>
        <stp/>
        <stp>LAST</stp>
        <stp>.NDXP250519C20650</stp>
        <tr r="DA173" s="1"/>
        <tr r="DA173" s="1"/>
      </tp>
      <tp>
        <v>0</v>
        <stp/>
        <stp>LAST</stp>
        <stp>.NDXP250519C20675</stp>
        <tr r="DA172" s="1"/>
        <tr r="DA172" s="1"/>
      </tp>
      <tp>
        <v>750</v>
        <stp/>
        <stp>LAST</stp>
        <stp>.NDXP250519C20600</stp>
        <tr r="DA175" s="1"/>
        <tr r="DA175" s="1"/>
      </tp>
      <tp>
        <v>642.48</v>
        <stp/>
        <stp>LAST</stp>
        <stp>.NDXP250519C20625</stp>
        <tr r="DA174" s="1"/>
        <tr r="DA174" s="1"/>
      </tp>
      <tp>
        <v>-0.49</v>
        <stp/>
        <stp>DELTA</stp>
        <stp>.NDX250620P21525</stp>
        <tr r="CI138" s="1"/>
        <tr r="CI138" s="1"/>
      </tp>
      <tp>
        <v>-0.23</v>
        <stp/>
        <stp>DELTA</stp>
        <stp>.NDX250620P20525</stp>
        <tr r="CI178" s="1"/>
        <tr r="CI178" s="1"/>
      </tp>
      <tp>
        <v>-0.48</v>
        <stp/>
        <stp>DELTA</stp>
        <stp>.NDX250620P21500</stp>
        <tr r="CI139" s="1"/>
        <tr r="CI139" s="1"/>
      </tp>
      <tp>
        <v>-0.23</v>
        <stp/>
        <stp>DELTA</stp>
        <stp>.NDX250620P20500</stp>
        <tr r="CI179" s="1"/>
        <tr r="CI179" s="1"/>
      </tp>
      <tp>
        <v>-0.24</v>
        <stp/>
        <stp>DELTA</stp>
        <stp>.NDX250620P20575</stp>
        <tr r="CI176" s="1"/>
        <tr r="CI176" s="1"/>
      </tp>
      <tp>
        <v>-0.49</v>
        <stp/>
        <stp>DELTA</stp>
        <stp>.NDX250620P21550</stp>
        <tr r="CI137" s="1"/>
        <tr r="CI137" s="1"/>
      </tp>
      <tp>
        <v>-0.24</v>
        <stp/>
        <stp>DELTA</stp>
        <stp>.NDX250620P20550</stp>
        <tr r="CI177" s="1"/>
        <tr r="CI177" s="1"/>
      </tp>
      <tp>
        <v>0.52</v>
        <stp/>
        <stp>DELTA</stp>
        <stp>.NDX250620C21500</stp>
        <tr r="CH139" s="1"/>
        <tr r="CH139" s="1"/>
      </tp>
      <tp>
        <v>0.8</v>
        <stp/>
        <stp>DELTA</stp>
        <stp>.NDX250620C20500</stp>
        <tr r="CH179" s="1"/>
        <tr r="CH179" s="1"/>
      </tp>
      <tp>
        <v>0.51</v>
        <stp/>
        <stp>DELTA</stp>
        <stp>.NDX250620C21525</stp>
        <tr r="CH138" s="1"/>
        <tr r="CH138" s="1"/>
      </tp>
      <tp>
        <v>0.8</v>
        <stp/>
        <stp>DELTA</stp>
        <stp>.NDX250620C20525</stp>
        <tr r="CH178" s="1"/>
        <tr r="CH178" s="1"/>
      </tp>
      <tp>
        <v>0.5</v>
        <stp/>
        <stp>DELTA</stp>
        <stp>.NDX250620C21550</stp>
        <tr r="CH137" s="1"/>
        <tr r="CH137" s="1"/>
      </tp>
      <tp>
        <v>0.79</v>
        <stp/>
        <stp>DELTA</stp>
        <stp>.NDX250620C20550</stp>
        <tr r="CH177" s="1"/>
        <tr r="CH177" s="1"/>
      </tp>
      <tp>
        <v>0.78</v>
        <stp/>
        <stp>DELTA</stp>
        <stp>.NDX250620C20575</stp>
        <tr r="CH176" s="1"/>
        <tr r="CH176" s="1"/>
      </tp>
      <tp>
        <v>0.85</v>
        <stp/>
        <stp>LAST</stp>
        <stp>.NDXP250519P20775</stp>
        <tr r="DB168" s="1"/>
        <tr r="DB168" s="1"/>
      </tp>
      <tp>
        <v>0.48</v>
        <stp/>
        <stp>LAST</stp>
        <stp>.NDXP250519P20750</stp>
        <tr r="DB169" s="1"/>
        <tr r="DB169" s="1"/>
      </tp>
      <tp>
        <v>0.64</v>
        <stp/>
        <stp>LAST</stp>
        <stp>.NDXP250519P20725</stp>
        <tr r="DB170" s="1"/>
        <tr r="DB170" s="1"/>
      </tp>
      <tp>
        <v>0.05</v>
        <stp/>
        <stp>LAST</stp>
        <stp>.NDXP250519P20700</stp>
        <tr r="DB171" s="1"/>
        <tr r="DB171" s="1"/>
      </tp>
      <tp>
        <v>712.37</v>
        <stp/>
        <stp>LAST</stp>
        <stp>.NDXP250519C20750</stp>
        <tr r="DA169" s="1"/>
        <tr r="DA169" s="1"/>
      </tp>
      <tp>
        <v>577.64</v>
        <stp/>
        <stp>LAST</stp>
        <stp>.NDXP250519C20775</stp>
        <tr r="DA168" s="1"/>
        <tr r="DA168" s="1"/>
      </tp>
      <tp>
        <v>592.5</v>
        <stp/>
        <stp>LAST</stp>
        <stp>.NDXP250519C20700</stp>
        <tr r="DA171" s="1"/>
        <tr r="DA171" s="1"/>
      </tp>
      <tp>
        <v>647.54999999999995</v>
        <stp/>
        <stp>LAST</stp>
        <stp>.NDXP250519C20725</stp>
        <tr r="DA170" s="1"/>
        <tr r="DA170" s="1"/>
      </tp>
      <tp>
        <v>-0.25</v>
        <stp/>
        <stp>DELTA</stp>
        <stp>.NDX250620P20625</stp>
        <tr r="CI174" s="1"/>
        <tr r="CI174" s="1"/>
      </tp>
      <tp>
        <v>-0.24</v>
        <stp/>
        <stp>DELTA</stp>
        <stp>.NDX250620P20600</stp>
        <tr r="CI175" s="1"/>
        <tr r="CI175" s="1"/>
      </tp>
      <tp>
        <v>-0.26</v>
        <stp/>
        <stp>DELTA</stp>
        <stp>.NDX250620P20675</stp>
        <tr r="CI172" s="1"/>
        <tr r="CI172" s="1"/>
      </tp>
      <tp>
        <v>-0.25</v>
        <stp/>
        <stp>DELTA</stp>
        <stp>.NDX250620P20650</stp>
        <tr r="CI173" s="1"/>
        <tr r="CI173" s="1"/>
      </tp>
      <tp>
        <v>0.78</v>
        <stp/>
        <stp>DELTA</stp>
        <stp>.NDX250620C20600</stp>
        <tr r="CH175" s="1"/>
        <tr r="CH175" s="1"/>
      </tp>
      <tp>
        <v>0.77</v>
        <stp/>
        <stp>DELTA</stp>
        <stp>.NDX250620C20625</stp>
        <tr r="CH174" s="1"/>
        <tr r="CH174" s="1"/>
      </tp>
      <tp>
        <v>0.77</v>
        <stp/>
        <stp>DELTA</stp>
        <stp>.NDX250620C20650</stp>
        <tr r="CH173" s="1"/>
        <tr r="CH173" s="1"/>
      </tp>
      <tp>
        <v>0.76</v>
        <stp/>
        <stp>DELTA</stp>
        <stp>.NDX250620C20675</stp>
        <tr r="CH172" s="1"/>
        <tr r="CH172" s="1"/>
      </tp>
      <tp>
        <v>49.4</v>
        <stp/>
        <stp>LAST</stp>
        <stp>.NDXP250519P21475</stp>
        <tr r="DB140" s="1"/>
        <tr r="DB140" s="1"/>
      </tp>
      <tp>
        <v>0.65</v>
        <stp/>
        <stp>LAST</stp>
        <stp>.NDXP250519P20475</stp>
        <tr r="DB180" s="1"/>
        <tr r="DB180" s="1"/>
      </tp>
      <tp>
        <v>16.23</v>
        <stp/>
        <stp>LAST</stp>
        <stp>.NDXP250519P21450</stp>
        <tr r="DB141" s="1"/>
        <tr r="DB141" s="1"/>
      </tp>
      <tp>
        <v>0.05</v>
        <stp/>
        <stp>LAST</stp>
        <stp>.NDXP250519P20450</stp>
        <tr r="DB181" s="1"/>
        <tr r="DB181" s="1"/>
      </tp>
      <tp>
        <v>0.41</v>
        <stp/>
        <stp>LAST</stp>
        <stp>.NDXP250519P21425</stp>
        <tr r="DB142" s="1"/>
        <tr r="DB142" s="1"/>
      </tp>
      <tp>
        <v>0.35</v>
        <stp/>
        <stp>LAST</stp>
        <stp>.NDXP250519P20425</stp>
        <tr r="DB182" s="1"/>
        <tr r="DB182" s="1"/>
      </tp>
      <tp>
        <v>0.1</v>
        <stp/>
        <stp>LAST</stp>
        <stp>.NDXP250519P21400</stp>
        <tr r="DB143" s="1"/>
        <tr r="DB143" s="1"/>
      </tp>
      <tp>
        <v>0.1</v>
        <stp/>
        <stp>LAST</stp>
        <stp>.NDXP250519P20400</stp>
        <tr r="DB183" s="1"/>
        <tr r="DB183" s="1"/>
      </tp>
      <tp>
        <v>1</v>
        <stp/>
        <stp>LAST</stp>
        <stp>.NDXP250519C21450</stp>
        <tr r="DA141" s="1"/>
        <tr r="DA141" s="1"/>
      </tp>
      <tp>
        <v>123</v>
        <stp/>
        <stp>LAST</stp>
        <stp>.NDXP250519C20450</stp>
        <tr r="DA181" s="1"/>
        <tr r="DA181" s="1"/>
      </tp>
      <tp>
        <v>0.35</v>
        <stp/>
        <stp>LAST</stp>
        <stp>.NDXP250519C21475</stp>
        <tr r="DA140" s="1"/>
        <tr r="DA140" s="1"/>
      </tp>
      <tp>
        <v>0</v>
        <stp/>
        <stp>LAST</stp>
        <stp>.NDXP250519C20475</stp>
        <tr r="DA180" s="1"/>
        <tr r="DA180" s="1"/>
      </tp>
      <tp>
        <v>40</v>
        <stp/>
        <stp>LAST</stp>
        <stp>.NDXP250519C21400</stp>
        <tr r="DA143" s="1"/>
        <tr r="DA143" s="1"/>
      </tp>
      <tp>
        <v>845</v>
        <stp/>
        <stp>LAST</stp>
        <stp>.NDXP250519C20400</stp>
        <tr r="DA183" s="1"/>
        <tr r="DA183" s="1"/>
      </tp>
      <tp>
        <v>21.6</v>
        <stp/>
        <stp>LAST</stp>
        <stp>.NDXP250519C21425</stp>
        <tr r="DA142" s="1"/>
        <tr r="DA142" s="1"/>
      </tp>
      <tp>
        <v>820.85</v>
        <stp/>
        <stp>LAST</stp>
        <stp>.NDXP250519C20425</stp>
        <tr r="DA182" s="1"/>
        <tr r="DA182" s="1"/>
      </tp>
      <tp>
        <v>-0.27</v>
        <stp/>
        <stp>DELTA</stp>
        <stp>.NDX250620P20725</stp>
        <tr r="CI170" s="1"/>
        <tr r="CI170" s="1"/>
      </tp>
      <tp>
        <v>-0.27</v>
        <stp/>
        <stp>DELTA</stp>
        <stp>.NDX250620P20700</stp>
        <tr r="CI171" s="1"/>
        <tr r="CI171" s="1"/>
      </tp>
      <tp>
        <v>-0.28000000000000003</v>
        <stp/>
        <stp>DELTA</stp>
        <stp>.NDX250620P20775</stp>
        <tr r="CI168" s="1"/>
        <tr r="CI168" s="1"/>
      </tp>
      <tp>
        <v>-0.28000000000000003</v>
        <stp/>
        <stp>DELTA</stp>
        <stp>.NDX250620P20750</stp>
        <tr r="CI169" s="1"/>
        <tr r="CI169" s="1"/>
      </tp>
      <tp>
        <v>0.76</v>
        <stp/>
        <stp>DELTA</stp>
        <stp>.NDX250620C20700</stp>
        <tr r="CH171" s="1"/>
        <tr r="CH171" s="1"/>
      </tp>
      <tp>
        <v>0.75</v>
        <stp/>
        <stp>DELTA</stp>
        <stp>.NDX250620C20725</stp>
        <tr r="CH170" s="1"/>
        <tr r="CH170" s="1"/>
      </tp>
      <tp>
        <v>0.74</v>
        <stp/>
        <stp>DELTA</stp>
        <stp>.NDX250620C20750</stp>
        <tr r="CH169" s="1"/>
        <tr r="CH169" s="1"/>
      </tp>
      <tp>
        <v>0.74</v>
        <stp/>
        <stp>DELTA</stp>
        <stp>.NDX250620C20775</stp>
        <tr r="CH168" s="1"/>
        <tr r="CH168" s="1"/>
      </tp>
      <tp>
        <v>0.92</v>
        <stp/>
        <stp>LAST</stp>
        <stp>.NDXP250519P20575</stp>
        <tr r="DB176" s="1"/>
        <tr r="DB176" s="1"/>
      </tp>
      <tp>
        <v>99.65</v>
        <stp/>
        <stp>LAST</stp>
        <stp>.NDXP250519P21550</stp>
        <tr r="DB137" s="1"/>
        <tr r="DB137" s="1"/>
      </tp>
      <tp>
        <v>0.37</v>
        <stp/>
        <stp>LAST</stp>
        <stp>.NDXP250519P20550</stp>
        <tr r="DB177" s="1"/>
        <tr r="DB177" s="1"/>
      </tp>
      <tp t="s">
        <v>N/A</v>
        <stp/>
        <stp>LAST</stp>
        <stp>.NDXP250519P21525</stp>
        <tr r="DB138" s="1"/>
      </tp>
      <tp>
        <v>1</v>
        <stp/>
        <stp>LAST</stp>
        <stp>.NDXP250519P20525</stp>
        <tr r="DB178" s="1"/>
        <tr r="DB178" s="1"/>
      </tp>
      <tp>
        <v>69.2</v>
        <stp/>
        <stp>LAST</stp>
        <stp>.NDXP250519P21500</stp>
        <tr r="DB139" s="1"/>
        <tr r="DB139" s="1"/>
      </tp>
      <tp>
        <v>0.1</v>
        <stp/>
        <stp>LAST</stp>
        <stp>.NDXP250519P20500</stp>
        <tr r="DB179" s="1"/>
        <tr r="DB179" s="1"/>
      </tp>
      <tp>
        <v>0.1</v>
        <stp/>
        <stp>LAST</stp>
        <stp>.NDXP250519C21550</stp>
        <tr r="DA137" s="1"/>
        <tr r="DA137" s="1"/>
      </tp>
      <tp>
        <v>0</v>
        <stp/>
        <stp>LAST</stp>
        <stp>.NDXP250519C20550</stp>
        <tr r="DA177" s="1"/>
        <tr r="DA177" s="1"/>
      </tp>
      <tp>
        <v>475.3</v>
        <stp/>
        <stp>LAST</stp>
        <stp>.NDXP250519C20575</stp>
        <tr r="DA176" s="1"/>
        <tr r="DA176" s="1"/>
      </tp>
      <tp>
        <v>0.1</v>
        <stp/>
        <stp>LAST</stp>
        <stp>.NDXP250519C21500</stp>
        <tr r="DA139" s="1"/>
        <tr r="DA139" s="1"/>
      </tp>
      <tp>
        <v>311.68</v>
        <stp/>
        <stp>LAST</stp>
        <stp>.NDXP250519C20500</stp>
        <tr r="DA179" s="1"/>
        <tr r="DA179" s="1"/>
      </tp>
      <tp t="s">
        <v>N/A</v>
        <stp/>
        <stp>LAST</stp>
        <stp>.NDXP250519C21525</stp>
        <tr r="DA138" s="1"/>
      </tp>
      <tp>
        <v>0</v>
        <stp/>
        <stp>LAST</stp>
        <stp>.NDXP250519C20525</stp>
        <tr r="DA178" s="1"/>
        <tr r="DA178" s="1"/>
      </tp>
      <tp>
        <v>84.9</v>
        <stp/>
        <stp>ASK</stp>
        <stp>.SPXW250519C5880</stp>
        <tr r="DC104" s="1"/>
        <tr r="DC104" s="1"/>
      </tp>
      <tp>
        <v>0.05</v>
        <stp/>
        <stp>ASK</stp>
        <stp>.SPXW250519P5880</stp>
        <tr r="DD104" s="1"/>
        <tr r="DD104" s="1"/>
      </tp>
      <tp>
        <v>74.900000000000006</v>
        <stp/>
        <stp>ASK</stp>
        <stp>.SPXW250519C5890</stp>
        <tr r="DC103" s="1"/>
        <tr r="DC103" s="1"/>
      </tp>
      <tp>
        <v>0.05</v>
        <stp/>
        <stp>ASK</stp>
        <stp>.SPXW250519P5890</stp>
        <tr r="DD103" s="1"/>
        <tr r="DD103" s="1"/>
      </tp>
      <tp>
        <v>104.9</v>
        <stp/>
        <stp>ASK</stp>
        <stp>.SPXW250519C5860</stp>
        <tr r="DC106" s="1"/>
        <tr r="DC106" s="1"/>
      </tp>
      <tp>
        <v>0.05</v>
        <stp/>
        <stp>ASK</stp>
        <stp>.SPXW250519P5860</stp>
        <tr r="DD106" s="1"/>
        <tr r="DD106" s="1"/>
      </tp>
      <tp>
        <v>-0.34</v>
        <stp/>
        <stp>DELTA</stp>
        <stp>.NDX250620P21025</stp>
        <tr r="CI158" s="1"/>
        <tr r="CI158" s="1"/>
      </tp>
      <tp>
        <v>94.9</v>
        <stp/>
        <stp>ASK</stp>
        <stp>.SPXW250519C5870</stp>
        <tr r="DC105" s="1"/>
        <tr r="DC105" s="1"/>
      </tp>
      <tp>
        <v>0.05</v>
        <stp/>
        <stp>ASK</stp>
        <stp>.SPXW250519P5870</stp>
        <tr r="DD105" s="1"/>
        <tr r="DD105" s="1"/>
      </tp>
      <tp>
        <v>124.9</v>
        <stp/>
        <stp>ASK</stp>
        <stp>.SPXW250519C5840</stp>
        <tr r="DC108" s="1"/>
        <tr r="DC108" s="1"/>
      </tp>
      <tp>
        <v>0.05</v>
        <stp/>
        <stp>ASK</stp>
        <stp>.SPXW250519P5840</stp>
        <tr r="DD108" s="1"/>
        <tr r="DD108" s="1"/>
      </tp>
      <tp>
        <v>-0.33</v>
        <stp/>
        <stp>DELTA</stp>
        <stp>.NDX250620P21000</stp>
        <tr r="CI159" s="1"/>
        <tr r="CI159" s="1"/>
      </tp>
      <tp>
        <v>114.9</v>
        <stp/>
        <stp>ASK</stp>
        <stp>.SPXW250519C5850</stp>
        <tr r="DC107" s="1"/>
        <tr r="DC107" s="1"/>
      </tp>
      <tp>
        <v>0.05</v>
        <stp/>
        <stp>ASK</stp>
        <stp>.SPXW250519P5850</stp>
        <tr r="DD107" s="1"/>
        <tr r="DD107" s="1"/>
      </tp>
      <tp>
        <v>144.9</v>
        <stp/>
        <stp>ASK</stp>
        <stp>.SPXW250519C5820</stp>
        <tr r="DC110" s="1"/>
        <tr r="DC110" s="1"/>
      </tp>
      <tp>
        <v>0.05</v>
        <stp/>
        <stp>ASK</stp>
        <stp>.SPXW250519P5820</stp>
        <tr r="DD110" s="1"/>
        <tr r="DD110" s="1"/>
      </tp>
      <tp>
        <v>134.9</v>
        <stp/>
        <stp>ASK</stp>
        <stp>.SPXW250519C5830</stp>
        <tr r="DC109" s="1"/>
        <tr r="DC109" s="1"/>
      </tp>
      <tp>
        <v>0.05</v>
        <stp/>
        <stp>ASK</stp>
        <stp>.SPXW250519P5830</stp>
        <tr r="DD109" s="1"/>
        <tr r="DD109" s="1"/>
      </tp>
      <tp>
        <v>-0.35</v>
        <stp/>
        <stp>DELTA</stp>
        <stp>.NDX250620P21075</stp>
        <tr r="CI156" s="1"/>
        <tr r="CI156" s="1"/>
      </tp>
      <tp>
        <v>167.2</v>
        <stp/>
        <stp>ASK</stp>
        <stp>.SPXW250519C5800</stp>
        <tr r="DC112" s="1"/>
        <tr r="DC112" s="1"/>
      </tp>
      <tp>
        <v>0.05</v>
        <stp/>
        <stp>ASK</stp>
        <stp>.SPXW250519P5800</stp>
        <tr r="DD112" s="1"/>
        <tr r="DD112" s="1"/>
      </tp>
      <tp>
        <v>157.19999999999999</v>
        <stp/>
        <stp>ASK</stp>
        <stp>.SPXW250519C5810</stp>
        <tr r="DC111" s="1"/>
        <tr r="DC111" s="1"/>
      </tp>
      <tp>
        <v>0.05</v>
        <stp/>
        <stp>ASK</stp>
        <stp>.SPXW250519P5810</stp>
        <tr r="DD111" s="1"/>
        <tr r="DD111" s="1"/>
      </tp>
      <tp>
        <v>-0.35</v>
        <stp/>
        <stp>DELTA</stp>
        <stp>.NDX250620P21050</stp>
        <tr r="CI157" s="1"/>
        <tr r="CI157" s="1"/>
      </tp>
      <tp>
        <v>0.68</v>
        <stp/>
        <stp>DELTA</stp>
        <stp>.NDX250620C21000</stp>
        <tr r="CH159" s="1"/>
        <tr r="CH159" s="1"/>
      </tp>
      <tp>
        <v>0.67</v>
        <stp/>
        <stp>DELTA</stp>
        <stp>.NDX250620C21025</stp>
        <tr r="CH158" s="1"/>
        <tr r="CH158" s="1"/>
      </tp>
      <tp>
        <v>0.67</v>
        <stp/>
        <stp>DELTA</stp>
        <stp>.NDX250620C21050</stp>
        <tr r="CH157" s="1"/>
        <tr r="CH157" s="1"/>
      </tp>
      <tp>
        <v>0.66</v>
        <stp/>
        <stp>DELTA</stp>
        <stp>.NDX250620C21075</stp>
        <tr r="CH156" s="1"/>
        <tr r="CH156" s="1"/>
      </tp>
      <tp>
        <v>0.05</v>
        <stp/>
        <stp>LAST</stp>
        <stp>.NDXP250519P21275</stp>
        <tr r="DB148" s="1"/>
        <tr r="DB148" s="1"/>
      </tp>
      <tp>
        <v>1.2</v>
        <stp/>
        <stp>LAST</stp>
        <stp>.NDXP250519P20275</stp>
        <tr r="DB188" s="1"/>
        <tr r="DB188" s="1"/>
      </tp>
      <tp>
        <v>0.05</v>
        <stp/>
        <stp>LAST</stp>
        <stp>.NDXP250519P21250</stp>
        <tr r="DB149" s="1"/>
        <tr r="DB149" s="1"/>
      </tp>
      <tp>
        <v>0.35</v>
        <stp/>
        <stp>LAST</stp>
        <stp>.NDXP250519P20250</stp>
        <tr r="DB189" s="1"/>
        <tr r="DB189" s="1"/>
      </tp>
      <tp>
        <v>0.31</v>
        <stp/>
        <stp>LAST</stp>
        <stp>.NDXP250519P21225</stp>
        <tr r="DB150" s="1"/>
        <tr r="DB150" s="1"/>
      </tp>
      <tp>
        <v>0.1</v>
        <stp/>
        <stp>LAST</stp>
        <stp>.NDXP250519P21200</stp>
        <tr r="DB151" s="1"/>
        <tr r="DB151" s="1"/>
      </tp>
      <tp>
        <v>185</v>
        <stp/>
        <stp>LAST</stp>
        <stp>.NDXP250519C21250</stp>
        <tr r="DA149" s="1"/>
        <tr r="DA149" s="1"/>
      </tp>
      <tp>
        <v>308.35000000000002</v>
        <stp/>
        <stp>LAST</stp>
        <stp>.NDXP250519C20250</stp>
        <tr r="DA189" s="1"/>
        <tr r="DA189" s="1"/>
      </tp>
      <tp>
        <v>113.75</v>
        <stp/>
        <stp>LAST</stp>
        <stp>.NDXP250519C21275</stp>
        <tr r="DA148" s="1"/>
        <tr r="DA148" s="1"/>
      </tp>
      <tp>
        <v>295.07</v>
        <stp/>
        <stp>LAST</stp>
        <stp>.NDXP250519C20275</stp>
        <tr r="DA188" s="1"/>
        <tr r="DA188" s="1"/>
      </tp>
      <tp>
        <v>184.9</v>
        <stp/>
        <stp>LAST</stp>
        <stp>.NDXP250519C21200</stp>
        <tr r="DA151" s="1"/>
        <tr r="DA151" s="1"/>
      </tp>
      <tp>
        <v>151.53</v>
        <stp/>
        <stp>LAST</stp>
        <stp>.NDXP250519C21225</stp>
        <tr r="DA150" s="1"/>
        <tr r="DA150" s="1"/>
      </tp>
      <tp>
        <v>0.05</v>
        <stp/>
        <stp>ASK</stp>
        <stp>.SPXW250519C5980</stp>
        <tr r="DC94" s="1"/>
        <tr r="DC94" s="1"/>
      </tp>
      <tp>
        <v>18.399999999999999</v>
        <stp/>
        <stp>ASK</stp>
        <stp>.SPXW250519P5980</stp>
        <tr r="DD94" s="1"/>
        <tr r="DD94" s="1"/>
      </tp>
      <tp>
        <v>0.05</v>
        <stp/>
        <stp>ASK</stp>
        <stp>.SPXW250519C5990</stp>
        <tr r="DC93" s="1"/>
        <tr r="DC93" s="1"/>
      </tp>
      <tp>
        <v>28.7</v>
        <stp/>
        <stp>ASK</stp>
        <stp>.SPXW250519P5990</stp>
        <tr r="DD93" s="1"/>
        <tr r="DD93" s="1"/>
      </tp>
      <tp>
        <v>3.9</v>
        <stp/>
        <stp>ASK</stp>
        <stp>.SPXW250519C5960</stp>
        <tr r="DC96" s="1"/>
        <tr r="DC96" s="1"/>
      </tp>
      <tp>
        <v>0.05</v>
        <stp/>
        <stp>ASK</stp>
        <stp>.SPXW250519P5960</stp>
        <tr r="DD96" s="1"/>
        <tr r="DD96" s="1"/>
      </tp>
      <tp>
        <v>-0.37</v>
        <stp/>
        <stp>DELTA</stp>
        <stp>.NDX250620P21125</stp>
        <tr r="CI154" s="1"/>
        <tr r="CI154" s="1"/>
      </tp>
      <tp>
        <v>0.05</v>
        <stp/>
        <stp>ASK</stp>
        <stp>.SPXW250519C5970</stp>
        <tr r="DC95" s="1"/>
        <tr r="DC95" s="1"/>
      </tp>
      <tp>
        <v>7.7</v>
        <stp/>
        <stp>ASK</stp>
        <stp>.SPXW250519P5970</stp>
        <tr r="DD95" s="1"/>
        <tr r="DD95" s="1"/>
      </tp>
      <tp>
        <v>24.9</v>
        <stp/>
        <stp>ASK</stp>
        <stp>.SPXW250519C5940</stp>
        <tr r="DC98" s="1"/>
        <tr r="DC98" s="1"/>
      </tp>
      <tp>
        <v>0.05</v>
        <stp/>
        <stp>ASK</stp>
        <stp>.SPXW250519P5940</stp>
        <tr r="DD98" s="1"/>
        <tr r="DD98" s="1"/>
      </tp>
      <tp>
        <v>-0.36</v>
        <stp/>
        <stp>DELTA</stp>
        <stp>.NDX250620P21100</stp>
        <tr r="CI155" s="1"/>
        <tr r="CI155" s="1"/>
      </tp>
      <tp>
        <v>13.9</v>
        <stp/>
        <stp>ASK</stp>
        <stp>.SPXW250519C5950</stp>
        <tr r="DC97" s="1"/>
        <tr r="DC97" s="1"/>
      </tp>
      <tp>
        <v>0.05</v>
        <stp/>
        <stp>ASK</stp>
        <stp>.SPXW250519P5950</stp>
        <tr r="DD97" s="1"/>
        <tr r="DD97" s="1"/>
      </tp>
      <tp>
        <v>44.9</v>
        <stp/>
        <stp>ASK</stp>
        <stp>.SPXW250519C5920</stp>
        <tr r="DC100" s="1"/>
        <tr r="DC100" s="1"/>
      </tp>
      <tp>
        <v>0.05</v>
        <stp/>
        <stp>ASK</stp>
        <stp>.SPXW250519P5920</stp>
        <tr r="DD100" s="1"/>
        <tr r="DD100" s="1"/>
      </tp>
      <tp>
        <v>34.9</v>
        <stp/>
        <stp>ASK</stp>
        <stp>.SPXW250519C5930</stp>
        <tr r="DC99" s="1"/>
        <tr r="DC99" s="1"/>
      </tp>
      <tp>
        <v>0.05</v>
        <stp/>
        <stp>ASK</stp>
        <stp>.SPXW250519P5930</stp>
        <tr r="DD99" s="1"/>
        <tr r="DD99" s="1"/>
      </tp>
      <tp>
        <v>-0.38</v>
        <stp/>
        <stp>DELTA</stp>
        <stp>.NDX250620P21175</stp>
        <tr r="CI152" s="1"/>
        <tr r="CI152" s="1"/>
      </tp>
      <tp>
        <v>64.900000000000006</v>
        <stp/>
        <stp>ASK</stp>
        <stp>.SPXW250519C5900</stp>
        <tr r="DC102" s="1"/>
        <tr r="DC102" s="1"/>
      </tp>
      <tp>
        <v>0.05</v>
        <stp/>
        <stp>ASK</stp>
        <stp>.SPXW250519P5900</stp>
        <tr r="DD102" s="1"/>
        <tr r="DD102" s="1"/>
      </tp>
      <tp>
        <v>54.9</v>
        <stp/>
        <stp>ASK</stp>
        <stp>.SPXW250519C5910</stp>
        <tr r="DC101" s="1"/>
        <tr r="DC101" s="1"/>
      </tp>
      <tp>
        <v>0.05</v>
        <stp/>
        <stp>ASK</stp>
        <stp>.SPXW250519P5910</stp>
        <tr r="DD101" s="1"/>
        <tr r="DD101" s="1"/>
      </tp>
      <tp>
        <v>-0.37</v>
        <stp/>
        <stp>DELTA</stp>
        <stp>.NDX250620P21150</stp>
        <tr r="CI153" s="1"/>
        <tr r="CI153" s="1"/>
      </tp>
      <tp>
        <v>0.65</v>
        <stp/>
        <stp>DELTA</stp>
        <stp>.NDX250620C21100</stp>
        <tr r="CH155" s="1"/>
        <tr r="CH155" s="1"/>
      </tp>
      <tp>
        <v>0.64</v>
        <stp/>
        <stp>DELTA</stp>
        <stp>.NDX250620C21125</stp>
        <tr r="CH154" s="1"/>
        <tr r="CH154" s="1"/>
      </tp>
      <tp>
        <v>0.64</v>
        <stp/>
        <stp>DELTA</stp>
        <stp>.NDX250620C21150</stp>
        <tr r="CH153" s="1"/>
        <tr r="CH153" s="1"/>
      </tp>
      <tp>
        <v>0.63</v>
        <stp/>
        <stp>DELTA</stp>
        <stp>.NDX250620C21175</stp>
        <tr r="CH152" s="1"/>
        <tr r="CH152" s="1"/>
      </tp>
      <tp>
        <v>0.18</v>
        <stp/>
        <stp>LAST</stp>
        <stp>.NDXP250519P21375</stp>
        <tr r="DB144" s="1"/>
        <tr r="DB144" s="1"/>
      </tp>
      <tp>
        <v>0.05</v>
        <stp/>
        <stp>LAST</stp>
        <stp>.NDXP250519P20375</stp>
        <tr r="DB184" s="1"/>
        <tr r="DB184" s="1"/>
      </tp>
      <tp>
        <v>0.05</v>
        <stp/>
        <stp>LAST</stp>
        <stp>.NDXP250519P21350</stp>
        <tr r="DB145" s="1"/>
        <tr r="DB145" s="1"/>
      </tp>
      <tp>
        <v>0.2</v>
        <stp/>
        <stp>LAST</stp>
        <stp>.NDXP250519P20350</stp>
        <tr r="DB185" s="1"/>
        <tr r="DB185" s="1"/>
      </tp>
      <tp>
        <v>0.15</v>
        <stp/>
        <stp>LAST</stp>
        <stp>.NDXP250519P21325</stp>
        <tr r="DB146" s="1"/>
        <tr r="DB146" s="1"/>
      </tp>
      <tp>
        <v>0.5</v>
        <stp/>
        <stp>LAST</stp>
        <stp>.NDXP250519P20325</stp>
        <tr r="DB186" s="1"/>
        <tr r="DB186" s="1"/>
      </tp>
      <tp>
        <v>0.19</v>
        <stp/>
        <stp>LAST</stp>
        <stp>.NDXP250519P21300</stp>
        <tr r="DB147" s="1"/>
        <tr r="DB147" s="1"/>
      </tp>
      <tp>
        <v>0.35</v>
        <stp/>
        <stp>LAST</stp>
        <stp>.NDXP250519P20300</stp>
        <tr r="DB187" s="1"/>
        <tr r="DB187" s="1"/>
      </tp>
      <tp>
        <v>80</v>
        <stp/>
        <stp>LAST</stp>
        <stp>.NDXP250519C21350</stp>
        <tr r="DA145" s="1"/>
        <tr r="DA145" s="1"/>
      </tp>
      <tp>
        <v>153.19999999999999</v>
        <stp/>
        <stp>LAST</stp>
        <stp>.NDXP250519C20350</stp>
        <tr r="DA185" s="1"/>
        <tr r="DA185" s="1"/>
      </tp>
      <tp>
        <v>60</v>
        <stp/>
        <stp>LAST</stp>
        <stp>.NDXP250519C21375</stp>
        <tr r="DA144" s="1"/>
        <tr r="DA144" s="1"/>
      </tp>
      <tp>
        <v>0</v>
        <stp/>
        <stp>LAST</stp>
        <stp>.NDXP250519C20375</stp>
        <tr r="DA184" s="1"/>
        <tr r="DA184" s="1"/>
      </tp>
      <tp>
        <v>119.8</v>
        <stp/>
        <stp>LAST</stp>
        <stp>.NDXP250519C21300</stp>
        <tr r="DA147" s="1"/>
        <tr r="DA147" s="1"/>
      </tp>
      <tp>
        <v>1121.06</v>
        <stp/>
        <stp>LAST</stp>
        <stp>.NDXP250519C20300</stp>
        <tr r="DA187" s="1"/>
        <tr r="DA187" s="1"/>
      </tp>
      <tp>
        <v>98.6</v>
        <stp/>
        <stp>LAST</stp>
        <stp>.NDXP250519C21325</stp>
        <tr r="DA146" s="1"/>
        <tr r="DA146" s="1"/>
      </tp>
      <tp>
        <v>0</v>
        <stp/>
        <stp>LAST</stp>
        <stp>.NDXP250519C20325</stp>
        <tr r="DA186" s="1"/>
        <tr r="DA186" s="1"/>
      </tp>
      <tp>
        <v>-0.4</v>
        <stp/>
        <stp>DELTA</stp>
        <stp>.NDX250620P21225</stp>
        <tr r="CI150" s="1"/>
        <tr r="CI150" s="1"/>
      </tp>
      <tp>
        <v>-0.39</v>
        <stp/>
        <stp>DELTA</stp>
        <stp>.NDX250620P21200</stp>
        <tr r="CI151" s="1"/>
        <tr r="CI151" s="1"/>
      </tp>
      <tp>
        <v>-0.41</v>
        <stp/>
        <stp>DELTA</stp>
        <stp>.NDX250620P21275</stp>
        <tr r="CI148" s="1"/>
        <tr r="CI148" s="1"/>
      </tp>
      <tp>
        <v>-0.19</v>
        <stp/>
        <stp>DELTA</stp>
        <stp>.NDX250620P20275</stp>
        <tr r="CI188" s="1"/>
        <tr r="CI188" s="1"/>
      </tp>
      <tp>
        <v>-0.4</v>
        <stp/>
        <stp>DELTA</stp>
        <stp>.NDX250620P21250</stp>
        <tr r="CI149" s="1"/>
        <tr r="CI149" s="1"/>
      </tp>
      <tp>
        <v>-0.18</v>
        <stp/>
        <stp>DELTA</stp>
        <stp>.NDX250620P20250</stp>
        <tr r="CI189" s="1"/>
        <tr r="CI189" s="1"/>
      </tp>
      <tp>
        <v>0.62</v>
        <stp/>
        <stp>DELTA</stp>
        <stp>.NDX250620C21200</stp>
        <tr r="CH151" s="1"/>
        <tr r="CH151" s="1"/>
      </tp>
      <tp>
        <v>0.61</v>
        <stp/>
        <stp>DELTA</stp>
        <stp>.NDX250620C21225</stp>
        <tr r="CH150" s="1"/>
        <tr r="CH150" s="1"/>
      </tp>
      <tp>
        <v>0.6</v>
        <stp/>
        <stp>DELTA</stp>
        <stp>.NDX250620C21250</stp>
        <tr r="CH149" s="1"/>
        <tr r="CH149" s="1"/>
      </tp>
      <tp>
        <v>0.84</v>
        <stp/>
        <stp>DELTA</stp>
        <stp>.NDX250620C20250</stp>
        <tr r="CH189" s="1"/>
        <tr r="CH189" s="1"/>
      </tp>
      <tp>
        <v>0.6</v>
        <stp/>
        <stp>DELTA</stp>
        <stp>.NDX250620C21275</stp>
        <tr r="CH148" s="1"/>
        <tr r="CH148" s="1"/>
      </tp>
      <tp>
        <v>0.84</v>
        <stp/>
        <stp>DELTA</stp>
        <stp>.NDX250620C20275</stp>
        <tr r="CH188" s="1"/>
        <tr r="CH188" s="1"/>
      </tp>
      <tp>
        <v>0.25</v>
        <stp/>
        <stp>LAST</stp>
        <stp>.NDXP250519P21075</stp>
        <tr r="DB156" s="1"/>
        <tr r="DB156" s="1"/>
      </tp>
      <tp>
        <v>0.05</v>
        <stp/>
        <stp>LAST</stp>
        <stp>.NDXP250519P21050</stp>
        <tr r="DB157" s="1"/>
        <tr r="DB157" s="1"/>
      </tp>
      <tp>
        <v>0.5</v>
        <stp/>
        <stp>LAST</stp>
        <stp>.NDXP250519P21025</stp>
        <tr r="DB158" s="1"/>
        <tr r="DB158" s="1"/>
      </tp>
      <tp>
        <v>0.13</v>
        <stp/>
        <stp>LAST</stp>
        <stp>.NDXP250519P21000</stp>
        <tr r="DB159" s="1"/>
        <tr r="DB159" s="1"/>
      </tp>
      <tp>
        <v>353.4</v>
        <stp/>
        <stp>LAST</stp>
        <stp>.NDXP250519C21050</stp>
        <tr r="DA157" s="1"/>
        <tr r="DA157" s="1"/>
      </tp>
      <tp>
        <v>207.9</v>
        <stp/>
        <stp>LAST</stp>
        <stp>.NDXP250519C21075</stp>
        <tr r="DA156" s="1"/>
        <tr r="DA156" s="1"/>
      </tp>
      <tp>
        <v>349.65</v>
        <stp/>
        <stp>LAST</stp>
        <stp>.NDXP250519C21000</stp>
        <tr r="DA159" s="1"/>
        <tr r="DA159" s="1"/>
      </tp>
      <tp>
        <v>162.05000000000001</v>
        <stp/>
        <stp>LAST</stp>
        <stp>.NDXP250519C21025</stp>
        <tr r="DA158" s="1"/>
        <tr r="DA158" s="1"/>
      </tp>
      <tp>
        <v>-0.42</v>
        <stp/>
        <stp>DELTA</stp>
        <stp>.NDX250620P21325</stp>
        <tr r="CI146" s="1"/>
        <tr r="CI146" s="1"/>
      </tp>
      <tp>
        <v>-0.2</v>
        <stp/>
        <stp>DELTA</stp>
        <stp>.NDX250620P20325</stp>
        <tr r="CI186" s="1"/>
        <tr r="CI186" s="1"/>
      </tp>
      <tp>
        <v>-0.42</v>
        <stp/>
        <stp>DELTA</stp>
        <stp>.NDX250620P21300</stp>
        <tr r="CI147" s="1"/>
        <tr r="CI147" s="1"/>
      </tp>
      <tp>
        <v>-0.19</v>
        <stp/>
        <stp>DELTA</stp>
        <stp>.NDX250620P20300</stp>
        <tr r="CI187" s="1"/>
        <tr r="CI187" s="1"/>
      </tp>
      <tp>
        <v>-0.44</v>
        <stp/>
        <stp>DELTA</stp>
        <stp>.NDX250620P21375</stp>
        <tr r="CI144" s="1"/>
        <tr r="CI144" s="1"/>
      </tp>
      <tp>
        <v>-0.2</v>
        <stp/>
        <stp>DELTA</stp>
        <stp>.NDX250620P20375</stp>
        <tr r="CI184" s="1"/>
        <tr r="CI184" s="1"/>
      </tp>
      <tp>
        <v>-0.43</v>
        <stp/>
        <stp>DELTA</stp>
        <stp>.NDX250620P21350</stp>
        <tr r="CI145" s="1"/>
        <tr r="CI145" s="1"/>
      </tp>
      <tp>
        <v>-0.2</v>
        <stp/>
        <stp>DELTA</stp>
        <stp>.NDX250620P20350</stp>
        <tr r="CI185" s="1"/>
        <tr r="CI185" s="1"/>
      </tp>
      <tp>
        <v>0.59</v>
        <stp/>
        <stp>DELTA</stp>
        <stp>.NDX250620C21300</stp>
        <tr r="CH147" s="1"/>
        <tr r="CH147" s="1"/>
      </tp>
      <tp>
        <v>0.83</v>
        <stp/>
        <stp>DELTA</stp>
        <stp>.NDX250620C20300</stp>
        <tr r="CH187" s="1"/>
        <tr r="CH187" s="1"/>
      </tp>
      <tp>
        <v>0.57999999999999996</v>
        <stp/>
        <stp>DELTA</stp>
        <stp>.NDX250620C21325</stp>
        <tr r="CH146" s="1"/>
        <tr r="CH146" s="1"/>
      </tp>
      <tp>
        <v>0.84</v>
        <stp/>
        <stp>DELTA</stp>
        <stp>.NDX250620C20325</stp>
        <tr r="CH186" s="1"/>
        <tr r="CH186" s="1"/>
      </tp>
      <tp>
        <v>0.56999999999999995</v>
        <stp/>
        <stp>DELTA</stp>
        <stp>.NDX250620C21350</stp>
        <tr r="CH145" s="1"/>
        <tr r="CH145" s="1"/>
      </tp>
      <tp>
        <v>0.82</v>
        <stp/>
        <stp>DELTA</stp>
        <stp>.NDX250620C20350</stp>
        <tr r="CH185" s="1"/>
        <tr r="CH185" s="1"/>
      </tp>
      <tp>
        <v>0.56000000000000005</v>
        <stp/>
        <stp>DELTA</stp>
        <stp>.NDX250620C21375</stp>
        <tr r="CH144" s="1"/>
        <tr r="CH144" s="1"/>
      </tp>
      <tp>
        <v>0.82</v>
        <stp/>
        <stp>DELTA</stp>
        <stp>.NDX250620C20375</stp>
        <tr r="CH184" s="1"/>
        <tr r="CH184" s="1"/>
      </tp>
      <tp>
        <v>0.25</v>
        <stp/>
        <stp>LAST</stp>
        <stp>.NDXP250519P21175</stp>
        <tr r="DB152" s="1"/>
        <tr r="DB152" s="1"/>
      </tp>
      <tp>
        <v>0.05</v>
        <stp/>
        <stp>LAST</stp>
        <stp>.NDXP250519P21150</stp>
        <tr r="DB153" s="1"/>
        <tr r="DB153" s="1"/>
      </tp>
      <tp>
        <v>0.05</v>
        <stp/>
        <stp>LAST</stp>
        <stp>.NDXP250519P21125</stp>
        <tr r="DB154" s="1"/>
        <tr r="DB154" s="1"/>
      </tp>
      <tp>
        <v>0.16</v>
        <stp/>
        <stp>LAST</stp>
        <stp>.NDXP250519P21100</stp>
        <tr r="DB155" s="1"/>
        <tr r="DB155" s="1"/>
      </tp>
      <tp>
        <v>252.57</v>
        <stp/>
        <stp>LAST</stp>
        <stp>.NDXP250519C21150</stp>
        <tr r="DA153" s="1"/>
        <tr r="DA153" s="1"/>
      </tp>
      <tp>
        <v>150.69999999999999</v>
        <stp/>
        <stp>LAST</stp>
        <stp>.NDXP250519C21175</stp>
        <tr r="DA152" s="1"/>
        <tr r="DA152" s="1"/>
      </tp>
      <tp>
        <v>257.89999999999998</v>
        <stp/>
        <stp>LAST</stp>
        <stp>.NDXP250519C21100</stp>
        <tr r="DA155" s="1"/>
        <tr r="DA155" s="1"/>
      </tp>
      <tp>
        <v>233.95</v>
        <stp/>
        <stp>LAST</stp>
        <stp>.NDXP250519C21125</stp>
        <tr r="DA154" s="1"/>
        <tr r="DA154" s="1"/>
      </tp>
      <tp t="s">
        <v>N/A</v>
        <stp/>
        <stp>VOLUME</stp>
        <stp>.SPY250725P593</stp>
        <tr r="M14" s="2"/>
      </tp>
      <tp>
        <v>13</v>
        <stp/>
        <stp>VOLUME</stp>
        <stp>.SPY250731P587</stp>
        <tr r="N20" s="2"/>
        <tr r="N20" s="2"/>
      </tp>
      <tp t="s">
        <v>N/A</v>
        <stp/>
        <stp>VOLUME</stp>
        <stp>.SPY250725C593</stp>
        <tr r="M14" s="2"/>
      </tp>
      <tp>
        <v>34</v>
        <stp/>
        <stp>VOLUME</stp>
        <stp>.SPY250731C587</stp>
        <tr r="N20" s="2"/>
        <tr r="N20" s="2"/>
      </tp>
      <tp t="s">
        <v>N/A</v>
        <stp/>
        <stp>VOLUME</stp>
        <stp>.SPY250725P592</stp>
        <tr r="M15" s="2"/>
      </tp>
      <tp>
        <v>46</v>
        <stp/>
        <stp>VOLUME</stp>
        <stp>.SPY250731P586</stp>
        <tr r="N21" s="2"/>
        <tr r="N21" s="2"/>
      </tp>
      <tp t="s">
        <v>N/A</v>
        <stp/>
        <stp>VOLUME</stp>
        <stp>.SPY250725C592</stp>
        <tr r="M15" s="2"/>
      </tp>
      <tp>
        <v>29</v>
        <stp/>
        <stp>VOLUME</stp>
        <stp>.SPY250731C586</stp>
        <tr r="N21" s="2"/>
        <tr r="N21" s="2"/>
      </tp>
      <tp t="s">
        <v>N/A</v>
        <stp/>
        <stp>VOLUME</stp>
        <stp>.SPY250725P591</stp>
        <tr r="M16" s="2"/>
      </tp>
      <tp>
        <v>82</v>
        <stp/>
        <stp>VOLUME</stp>
        <stp>.SPY250731P585</stp>
        <tr r="N22" s="2"/>
        <tr r="N22" s="2"/>
      </tp>
      <tp t="s">
        <v>N/A</v>
        <stp/>
        <stp>VOLUME</stp>
        <stp>.SPY250725C591</stp>
        <tr r="M16" s="2"/>
      </tp>
      <tp>
        <v>381</v>
        <stp/>
        <stp>VOLUME</stp>
        <stp>.SPY250731C585</stp>
        <tr r="N22" s="2"/>
        <tr r="N22" s="2"/>
      </tp>
      <tp t="s">
        <v>N/A</v>
        <stp/>
        <stp>VOLUME</stp>
        <stp>.SPY250725P590</stp>
        <tr r="M17" s="2"/>
      </tp>
      <tp>
        <v>5</v>
        <stp/>
        <stp>VOLUME</stp>
        <stp>.SPY250731P584</stp>
        <tr r="N23" s="2"/>
        <tr r="N23" s="2"/>
      </tp>
      <tp t="s">
        <v>N/A</v>
        <stp/>
        <stp>VOLUME</stp>
        <stp>.SPY250725C590</stp>
        <tr r="M17" s="2"/>
      </tp>
      <tp t="s">
        <v>N/A</v>
        <stp/>
        <stp>VOLUME</stp>
        <stp>.SPY250731C584</stp>
        <tr r="N23" s="2"/>
      </tp>
      <tp t="s">
        <v>N/A</v>
        <stp/>
        <stp>VOLUME</stp>
        <stp>.SPY250725P597</stp>
        <tr r="M10" s="2"/>
      </tp>
      <tp>
        <v>1</v>
        <stp/>
        <stp>VOLUME</stp>
        <stp>.SPY250731P583</stp>
        <tr r="N24" s="2"/>
        <tr r="N24" s="2"/>
      </tp>
      <tp t="s">
        <v>N/A</v>
        <stp/>
        <stp>VOLUME</stp>
        <stp>.SPY250725C597</stp>
        <tr r="M10" s="2"/>
      </tp>
      <tp t="s">
        <v>N/A</v>
        <stp/>
        <stp>VOLUME</stp>
        <stp>.SPY250731C583</stp>
        <tr r="N24" s="2"/>
      </tp>
      <tp t="s">
        <v>N/A</v>
        <stp/>
        <stp>VOLUME</stp>
        <stp>.SPY250725P596</stp>
        <tr r="M11" s="2"/>
      </tp>
      <tp>
        <v>2</v>
        <stp/>
        <stp>VOLUME</stp>
        <stp>.SPY250731P582</stp>
        <tr r="N25" s="2"/>
        <tr r="N25" s="2"/>
      </tp>
      <tp t="s">
        <v>N/A</v>
        <stp/>
        <stp>VOLUME</stp>
        <stp>.SPY250725C596</stp>
        <tr r="M11" s="2"/>
      </tp>
      <tp t="s">
        <v>N/A</v>
        <stp/>
        <stp>VOLUME</stp>
        <stp>.SPY250731C582</stp>
        <tr r="N25" s="2"/>
      </tp>
      <tp t="s">
        <v>N/A</v>
        <stp/>
        <stp>VOLUME</stp>
        <stp>.SPY250725P595</stp>
        <tr r="M12" s="2"/>
      </tp>
      <tp>
        <v>12</v>
        <stp/>
        <stp>VOLUME</stp>
        <stp>.SPY250731P581</stp>
        <tr r="N26" s="2"/>
        <tr r="N26" s="2"/>
      </tp>
      <tp t="s">
        <v>N/A</v>
        <stp/>
        <stp>VOLUME</stp>
        <stp>.SPY250725C595</stp>
        <tr r="M12" s="2"/>
      </tp>
      <tp>
        <v>11</v>
        <stp/>
        <stp>VOLUME</stp>
        <stp>.SPY250731C581</stp>
        <tr r="N26" s="2"/>
        <tr r="N26" s="2"/>
      </tp>
      <tp t="s">
        <v>N/A</v>
        <stp/>
        <stp>VOLUME</stp>
        <stp>.SPY250725P594</stp>
        <tr r="M13" s="2"/>
      </tp>
      <tp>
        <v>387</v>
        <stp/>
        <stp>VOLUME</stp>
        <stp>.SPY250731P580</stp>
        <tr r="N27" s="2"/>
        <tr r="N27" s="2"/>
      </tp>
      <tp t="s">
        <v>N/A</v>
        <stp/>
        <stp>VOLUME</stp>
        <stp>.SPY250725C594</stp>
        <tr r="M13" s="2"/>
      </tp>
      <tp>
        <v>36</v>
        <stp/>
        <stp>VOLUME</stp>
        <stp>.SPY250731C580</stp>
        <tr r="N27" s="2"/>
        <tr r="N27" s="2"/>
      </tp>
      <tp t="s">
        <v>N/A</v>
        <stp/>
        <stp>VOLUME</stp>
        <stp>.SPY250725P599</stp>
        <tr r="M8" s="2"/>
      </tp>
      <tp t="s">
        <v>N/A</v>
        <stp/>
        <stp>VOLUME</stp>
        <stp>.SPY250725C599</stp>
        <tr r="M8" s="2"/>
      </tp>
      <tp t="s">
        <v>N/A</v>
        <stp/>
        <stp>VOLUME</stp>
        <stp>.SPY250725P598</stp>
        <tr r="M9" s="2"/>
      </tp>
      <tp t="s">
        <v>N/A</v>
        <stp/>
        <stp>VOLUME</stp>
        <stp>.SPY250725C598</stp>
        <tr r="M9" s="2"/>
      </tp>
      <tp>
        <v>38</v>
        <stp/>
        <stp>VOLUME</stp>
        <stp>.SPY250731P589</stp>
        <tr r="N18" s="2"/>
        <tr r="N18" s="2"/>
      </tp>
      <tp>
        <v>45</v>
        <stp/>
        <stp>VOLUME</stp>
        <stp>.SPY250731C589</stp>
        <tr r="N18" s="2"/>
        <tr r="N18" s="2"/>
      </tp>
      <tp>
        <v>74</v>
        <stp/>
        <stp>VOLUME</stp>
        <stp>.SPY250731P588</stp>
        <tr r="N19" s="2"/>
        <tr r="N19" s="2"/>
      </tp>
      <tp>
        <v>43</v>
        <stp/>
        <stp>VOLUME</stp>
        <stp>.SPY250731C588</stp>
        <tr r="N19" s="2"/>
        <tr r="N19" s="2"/>
      </tp>
      <tp t="s">
        <v>N/A</v>
        <stp/>
        <stp>VOLUME</stp>
        <stp>.SPY250725P583</stp>
        <tr r="M24" s="2"/>
      </tp>
      <tp>
        <v>21</v>
        <stp/>
        <stp>VOLUME</stp>
        <stp>.SPY250731P597</stp>
        <tr r="N10" s="2"/>
        <tr r="N10" s="2"/>
      </tp>
      <tp t="s">
        <v>N/A</v>
        <stp/>
        <stp>VOLUME</stp>
        <stp>.SPY250725C583</stp>
        <tr r="M24" s="2"/>
      </tp>
      <tp>
        <v>23</v>
        <stp/>
        <stp>VOLUME</stp>
        <stp>.SPY250731C597</stp>
        <tr r="N10" s="2"/>
        <tr r="N10" s="2"/>
      </tp>
      <tp t="s">
        <v>N/A</v>
        <stp/>
        <stp>VOLUME</stp>
        <stp>.SPY250725P582</stp>
        <tr r="M25" s="2"/>
      </tp>
      <tp>
        <v>4</v>
        <stp/>
        <stp>VOLUME</stp>
        <stp>.SPY250731P596</stp>
        <tr r="N11" s="2"/>
        <tr r="N11" s="2"/>
      </tp>
      <tp t="s">
        <v>N/A</v>
        <stp/>
        <stp>VOLUME</stp>
        <stp>.SPY250725C582</stp>
        <tr r="M25" s="2"/>
      </tp>
      <tp>
        <v>9</v>
        <stp/>
        <stp>VOLUME</stp>
        <stp>.SPY250731C596</stp>
        <tr r="N11" s="2"/>
        <tr r="N11" s="2"/>
      </tp>
      <tp t="s">
        <v>N/A</v>
        <stp/>
        <stp>VOLUME</stp>
        <stp>.SPY250725P581</stp>
        <tr r="M26" s="2"/>
      </tp>
      <tp>
        <v>19</v>
        <stp/>
        <stp>VOLUME</stp>
        <stp>.SPY250731P595</stp>
        <tr r="N12" s="2"/>
        <tr r="N12" s="2"/>
      </tp>
      <tp t="s">
        <v>N/A</v>
        <stp/>
        <stp>VOLUME</stp>
        <stp>.SPY250725C581</stp>
        <tr r="M26" s="2"/>
      </tp>
      <tp>
        <v>88</v>
        <stp/>
        <stp>VOLUME</stp>
        <stp>.SPY250731C595</stp>
        <tr r="N12" s="2"/>
        <tr r="N12" s="2"/>
      </tp>
      <tp t="s">
        <v>N/A</v>
        <stp/>
        <stp>VOLUME</stp>
        <stp>.SPY250725P580</stp>
        <tr r="M27" s="2"/>
      </tp>
      <tp>
        <v>49</v>
        <stp/>
        <stp>VOLUME</stp>
        <stp>.SPY250731P594</stp>
        <tr r="N13" s="2"/>
        <tr r="N13" s="2"/>
      </tp>
      <tp t="s">
        <v>N/A</v>
        <stp/>
        <stp>VOLUME</stp>
        <stp>.SPY250725C580</stp>
        <tr r="M27" s="2"/>
      </tp>
      <tp>
        <v>26</v>
        <stp/>
        <stp>VOLUME</stp>
        <stp>.SPY250731C594</stp>
        <tr r="N13" s="2"/>
        <tr r="N13" s="2"/>
      </tp>
      <tp t="s">
        <v>N/A</v>
        <stp/>
        <stp>VOLUME</stp>
        <stp>.SPY250725P587</stp>
        <tr r="M20" s="2"/>
      </tp>
      <tp>
        <v>247</v>
        <stp/>
        <stp>VOLUME</stp>
        <stp>.SPY250731P593</stp>
        <tr r="N14" s="2"/>
        <tr r="N14" s="2"/>
      </tp>
      <tp t="s">
        <v>N/A</v>
        <stp/>
        <stp>VOLUME</stp>
        <stp>.SPY250725C587</stp>
        <tr r="M20" s="2"/>
      </tp>
      <tp>
        <v>59</v>
        <stp/>
        <stp>VOLUME</stp>
        <stp>.SPY250731C593</stp>
        <tr r="N14" s="2"/>
        <tr r="N14" s="2"/>
      </tp>
      <tp t="s">
        <v>N/A</v>
        <stp/>
        <stp>VOLUME</stp>
        <stp>.SPY250725P586</stp>
        <tr r="M21" s="2"/>
      </tp>
      <tp>
        <v>75</v>
        <stp/>
        <stp>VOLUME</stp>
        <stp>.SPY250731P592</stp>
        <tr r="N15" s="2"/>
        <tr r="N15" s="2"/>
      </tp>
      <tp t="s">
        <v>N/A</v>
        <stp/>
        <stp>VOLUME</stp>
        <stp>.SPY250725C586</stp>
        <tr r="M21" s="2"/>
      </tp>
      <tp>
        <v>63</v>
        <stp/>
        <stp>VOLUME</stp>
        <stp>.SPY250731C592</stp>
        <tr r="N15" s="2"/>
        <tr r="N15" s="2"/>
      </tp>
      <tp t="s">
        <v>N/A</v>
        <stp/>
        <stp>VOLUME</stp>
        <stp>.SPY250725P585</stp>
        <tr r="M22" s="2"/>
      </tp>
      <tp>
        <v>66</v>
        <stp/>
        <stp>VOLUME</stp>
        <stp>.SPY250731P591</stp>
        <tr r="N16" s="2"/>
        <tr r="N16" s="2"/>
      </tp>
      <tp t="s">
        <v>N/A</v>
        <stp/>
        <stp>VOLUME</stp>
        <stp>.SPY250725C585</stp>
        <tr r="M22" s="2"/>
      </tp>
      <tp>
        <v>33</v>
        <stp/>
        <stp>VOLUME</stp>
        <stp>.SPY250731C591</stp>
        <tr r="N16" s="2"/>
        <tr r="N16" s="2"/>
      </tp>
      <tp t="s">
        <v>N/A</v>
        <stp/>
        <stp>VOLUME</stp>
        <stp>.SPY250725P584</stp>
        <tr r="M23" s="2"/>
      </tp>
      <tp>
        <v>291</v>
        <stp/>
        <stp>VOLUME</stp>
        <stp>.SPY250731P590</stp>
        <tr r="N17" s="2"/>
        <tr r="N17" s="2"/>
      </tp>
      <tp t="s">
        <v>N/A</v>
        <stp/>
        <stp>VOLUME</stp>
        <stp>.SPY250725C584</stp>
        <tr r="M23" s="2"/>
      </tp>
      <tp>
        <v>103</v>
        <stp/>
        <stp>VOLUME</stp>
        <stp>.SPY250731C590</stp>
        <tr r="N17" s="2"/>
        <tr r="N17" s="2"/>
      </tp>
      <tp t="s">
        <v>N/A</v>
        <stp/>
        <stp>VOLUME</stp>
        <stp>.SPY250725P589</stp>
        <tr r="M18" s="2"/>
      </tp>
      <tp t="s">
        <v>N/A</v>
        <stp/>
        <stp>VOLUME</stp>
        <stp>.SPY250725C589</stp>
        <tr r="M18" s="2"/>
      </tp>
      <tp t="s">
        <v>N/A</v>
        <stp/>
        <stp>VOLUME</stp>
        <stp>.SPY250725P588</stp>
        <tr r="M19" s="2"/>
      </tp>
      <tp t="s">
        <v>N/A</v>
        <stp/>
        <stp>VOLUME</stp>
        <stp>.SPY250725C588</stp>
        <tr r="M19" s="2"/>
      </tp>
      <tp>
        <v>2</v>
        <stp/>
        <stp>VOLUME</stp>
        <stp>.SPY250731P599</stp>
        <tr r="N8" s="2"/>
        <tr r="N8" s="2"/>
      </tp>
      <tp>
        <v>40</v>
        <stp/>
        <stp>VOLUME</stp>
        <stp>.SPY250731C599</stp>
        <tr r="N8" s="2"/>
        <tr r="N8" s="2"/>
      </tp>
      <tp t="s">
        <v>N/A</v>
        <stp/>
        <stp>VOLUME</stp>
        <stp>.SPY250731P598</stp>
        <tr r="N9" s="2"/>
      </tp>
      <tp>
        <v>35</v>
        <stp/>
        <stp>VOLUME</stp>
        <stp>.SPY250731C598</stp>
        <tr r="N9" s="2"/>
        <tr r="N9" s="2"/>
      </tp>
      <tp t="s">
        <v>N/A</v>
        <stp/>
        <stp>VOLUME</stp>
        <stp>.SPY250725P573</stp>
        <tr r="M34" s="2"/>
      </tp>
      <tp t="s">
        <v>N/A</v>
        <stp/>
        <stp>VOLUME</stp>
        <stp>.SPY250725C573</stp>
        <tr r="M34" s="2"/>
      </tp>
      <tp t="s">
        <v>N/A</v>
        <stp/>
        <stp>VOLUME</stp>
        <stp>.SPY250725P572</stp>
        <tr r="M35" s="2"/>
      </tp>
      <tp t="s">
        <v>N/A</v>
        <stp/>
        <stp>VOLUME</stp>
        <stp>.SPY250725C572</stp>
        <tr r="M35" s="2"/>
      </tp>
      <tp t="s">
        <v>N/A</v>
        <stp/>
        <stp>VOLUME</stp>
        <stp>.SPY250725P571</stp>
        <tr r="M36" s="2"/>
      </tp>
      <tp t="s">
        <v>N/A</v>
        <stp/>
        <stp>VOLUME</stp>
        <stp>.SPY250725C571</stp>
        <tr r="M36" s="2"/>
      </tp>
      <tp t="s">
        <v>N/A</v>
        <stp/>
        <stp>VOLUME</stp>
        <stp>.SPY250725P570</stp>
        <tr r="M37" s="2"/>
      </tp>
      <tp t="s">
        <v>N/A</v>
        <stp/>
        <stp>VOLUME</stp>
        <stp>.SPY250725C570</stp>
        <tr r="M37" s="2"/>
      </tp>
      <tp t="s">
        <v>N/A</v>
        <stp/>
        <stp>VOLUME</stp>
        <stp>.SPY250725P577</stp>
        <tr r="M30" s="2"/>
      </tp>
      <tp t="s">
        <v>N/A</v>
        <stp/>
        <stp>VOLUME</stp>
        <stp>.SPY250725C577</stp>
        <tr r="M30" s="2"/>
      </tp>
      <tp t="s">
        <v>N/A</v>
        <stp/>
        <stp>VOLUME</stp>
        <stp>.SPY250725P576</stp>
        <tr r="M31" s="2"/>
      </tp>
      <tp t="s">
        <v>N/A</v>
        <stp/>
        <stp>VOLUME</stp>
        <stp>.SPY250725C576</stp>
        <tr r="M31" s="2"/>
      </tp>
      <tp t="s">
        <v>N/A</v>
        <stp/>
        <stp>VOLUME</stp>
        <stp>.SPY250725P575</stp>
        <tr r="M32" s="2"/>
      </tp>
      <tp t="s">
        <v>N/A</v>
        <stp/>
        <stp>VOLUME</stp>
        <stp>.SPY250725C575</stp>
        <tr r="M32" s="2"/>
      </tp>
      <tp t="s">
        <v>N/A</v>
        <stp/>
        <stp>VOLUME</stp>
        <stp>.SPY250725P574</stp>
        <tr r="M33" s="2"/>
      </tp>
      <tp t="s">
        <v>N/A</v>
        <stp/>
        <stp>VOLUME</stp>
        <stp>.SPY250725C574</stp>
        <tr r="M33" s="2"/>
      </tp>
      <tp t="s">
        <v>N/A</v>
        <stp/>
        <stp>VOLUME</stp>
        <stp>.SPY250725P579</stp>
        <tr r="M28" s="2"/>
      </tp>
      <tp t="s">
        <v>N/A</v>
        <stp/>
        <stp>VOLUME</stp>
        <stp>.SPY250725C579</stp>
        <tr r="M28" s="2"/>
      </tp>
      <tp t="s">
        <v>N/A</v>
        <stp/>
        <stp>VOLUME</stp>
        <stp>.SPY250725P578</stp>
        <tr r="M29" s="2"/>
      </tp>
      <tp t="s">
        <v>N/A</v>
        <stp/>
        <stp>VOLUME</stp>
        <stp>.SPY250725C578</stp>
        <tr r="M29" s="2"/>
      </tp>
      <tp>
        <v>40</v>
        <stp/>
        <stp>VOLUME</stp>
        <stp>.SPY250731P569</stp>
        <tr r="N38" s="2"/>
        <tr r="N38" s="2"/>
      </tp>
      <tp t="s">
        <v>N/A</v>
        <stp/>
        <stp>VOLUME</stp>
        <stp>.SPY250731C569</stp>
        <tr r="N38" s="2"/>
      </tp>
      <tp>
        <v>1</v>
        <stp/>
        <stp>VOLUME</stp>
        <stp>.SPY250731P568</stp>
        <tr r="N39" s="2"/>
        <tr r="N39" s="2"/>
      </tp>
      <tp t="s">
        <v>N/A</v>
        <stp/>
        <stp>VOLUME</stp>
        <stp>.SPY250731C568</stp>
        <tr r="N39" s="2"/>
      </tp>
      <tp>
        <v>20</v>
        <stp/>
        <stp>VOLUME</stp>
        <stp>.SPY250731P577</stp>
        <tr r="N30" s="2"/>
        <tr r="N30" s="2"/>
      </tp>
      <tp>
        <v>1</v>
        <stp/>
        <stp>VOLUME</stp>
        <stp>.SPY250731C577</stp>
        <tr r="N30" s="2"/>
        <tr r="N30" s="2"/>
      </tp>
      <tp>
        <v>21</v>
        <stp/>
        <stp>VOLUME</stp>
        <stp>.SPY250731P576</stp>
        <tr r="N31" s="2"/>
        <tr r="N31" s="2"/>
      </tp>
      <tp>
        <v>132</v>
        <stp/>
        <stp>VOLUME</stp>
        <stp>.SPY250731C576</stp>
        <tr r="N31" s="2"/>
        <tr r="N31" s="2"/>
      </tp>
      <tp>
        <v>51</v>
        <stp/>
        <stp>VOLUME</stp>
        <stp>.SPY250731P575</stp>
        <tr r="N32" s="2"/>
        <tr r="N32" s="2"/>
      </tp>
      <tp>
        <v>219</v>
        <stp/>
        <stp>VOLUME</stp>
        <stp>.SPY250731C575</stp>
        <tr r="N32" s="2"/>
        <tr r="N32" s="2"/>
      </tp>
      <tp>
        <v>24</v>
        <stp/>
        <stp>VOLUME</stp>
        <stp>.SPY250731P574</stp>
        <tr r="N33" s="2"/>
        <tr r="N33" s="2"/>
      </tp>
      <tp t="s">
        <v>N/A</v>
        <stp/>
        <stp>VOLUME</stp>
        <stp>.SPY250731C574</stp>
        <tr r="N33" s="2"/>
      </tp>
      <tp>
        <v>22</v>
        <stp/>
        <stp>VOLUME</stp>
        <stp>.SPY250731P573</stp>
        <tr r="N34" s="2"/>
        <tr r="N34" s="2"/>
      </tp>
      <tp>
        <v>2</v>
        <stp/>
        <stp>VOLUME</stp>
        <stp>.SPY250731C573</stp>
        <tr r="N34" s="2"/>
        <tr r="N34" s="2"/>
      </tp>
      <tp>
        <v>18</v>
        <stp/>
        <stp>VOLUME</stp>
        <stp>.SPY250731P572</stp>
        <tr r="N35" s="2"/>
        <tr r="N35" s="2"/>
      </tp>
      <tp t="s">
        <v>N/A</v>
        <stp/>
        <stp>VOLUME</stp>
        <stp>.SPY250731C572</stp>
        <tr r="N35" s="2"/>
      </tp>
      <tp>
        <v>29</v>
        <stp/>
        <stp>VOLUME</stp>
        <stp>.SPY250731P571</stp>
        <tr r="N36" s="2"/>
        <tr r="N36" s="2"/>
      </tp>
      <tp>
        <v>1</v>
        <stp/>
        <stp>VOLUME</stp>
        <stp>.SPY250731C571</stp>
        <tr r="N36" s="2"/>
        <tr r="N36" s="2"/>
      </tp>
      <tp>
        <v>457</v>
        <stp/>
        <stp>VOLUME</stp>
        <stp>.SPY250731P570</stp>
        <tr r="N37" s="2"/>
        <tr r="N37" s="2"/>
      </tp>
      <tp>
        <v>12</v>
        <stp/>
        <stp>VOLUME</stp>
        <stp>.SPY250731C570</stp>
        <tr r="N37" s="2"/>
        <tr r="N37" s="2"/>
      </tp>
      <tp t="s">
        <v>N/A</v>
        <stp/>
        <stp>VOLUME</stp>
        <stp>.SPY250725P569</stp>
        <tr r="M38" s="2"/>
      </tp>
      <tp t="s">
        <v>N/A</v>
        <stp/>
        <stp>VOLUME</stp>
        <stp>.SPY250725C569</stp>
        <tr r="M38" s="2"/>
      </tp>
      <tp t="s">
        <v>N/A</v>
        <stp/>
        <stp>VOLUME</stp>
        <stp>.SPY250725P568</stp>
        <tr r="M39" s="2"/>
      </tp>
      <tp t="s">
        <v>N/A</v>
        <stp/>
        <stp>VOLUME</stp>
        <stp>.SPY250725C568</stp>
        <tr r="M39" s="2"/>
      </tp>
      <tp>
        <v>24</v>
        <stp/>
        <stp>VOLUME</stp>
        <stp>.SPY250731P579</stp>
        <tr r="N28" s="2"/>
        <tr r="N28" s="2"/>
      </tp>
      <tp>
        <v>4</v>
        <stp/>
        <stp>VOLUME</stp>
        <stp>.SPY250731C579</stp>
        <tr r="N28" s="2"/>
        <tr r="N28" s="2"/>
      </tp>
      <tp>
        <v>3</v>
        <stp/>
        <stp>VOLUME</stp>
        <stp>.SPY250731P578</stp>
        <tr r="N29" s="2"/>
        <tr r="N29" s="2"/>
      </tp>
      <tp>
        <v>9</v>
        <stp/>
        <stp>VOLUME</stp>
        <stp>.SPY250731C578</stp>
        <tr r="N29" s="2"/>
        <tr r="N29" s="2"/>
      </tp>
      <tp>
        <v>0</v>
        <stp/>
        <stp>DELTA</stp>
        <stp>.SPXW250519P5720</stp>
        <tr r="CE120" s="1"/>
        <tr r="CE120" s="1"/>
      </tp>
      <tp>
        <v>0.98</v>
        <stp/>
        <stp>DELTA</stp>
        <stp>.SPXW250519C5720</stp>
        <tr r="CD120" s="1"/>
        <tr r="CD120" s="1"/>
      </tp>
      <tp>
        <v>0</v>
        <stp/>
        <stp>DELTA</stp>
        <stp>.SPXW250519P5730</stp>
        <tr r="CE119" s="1"/>
        <tr r="CE119" s="1"/>
      </tp>
      <tp>
        <v>0.98</v>
        <stp/>
        <stp>DELTA</stp>
        <stp>.SPXW250519C5730</stp>
        <tr r="CD119" s="1"/>
        <tr r="CD119" s="1"/>
      </tp>
      <tp>
        <v>0</v>
        <stp/>
        <stp>DELTA</stp>
        <stp>.SPXW250519P5700</stp>
        <tr r="CE122" s="1"/>
        <tr r="CE122" s="1"/>
      </tp>
      <tp>
        <v>0.98</v>
        <stp/>
        <stp>DELTA</stp>
        <stp>.SPXW250519C5700</stp>
        <tr r="CD122" s="1"/>
        <tr r="CD122" s="1"/>
      </tp>
      <tp>
        <v>0</v>
        <stp/>
        <stp>DELTA</stp>
        <stp>.SPXW250519P5710</stp>
        <tr r="CE121" s="1"/>
        <tr r="CE121" s="1"/>
      </tp>
      <tp>
        <v>0.98</v>
        <stp/>
        <stp>DELTA</stp>
        <stp>.SPXW250519C5710</stp>
        <tr r="CD121" s="1"/>
        <tr r="CD121" s="1"/>
      </tp>
      <tp>
        <v>0</v>
        <stp/>
        <stp>DELTA</stp>
        <stp>.SPXW250519P5760</stp>
        <tr r="CE116" s="1"/>
        <tr r="CE116" s="1"/>
      </tp>
      <tp>
        <v>0.98</v>
        <stp/>
        <stp>DELTA</stp>
        <stp>.SPXW250519C5760</stp>
        <tr r="CD116" s="1"/>
        <tr r="CD116" s="1"/>
      </tp>
      <tp>
        <v>0</v>
        <stp/>
        <stp>DELTA</stp>
        <stp>.SPXW250519P5770</stp>
        <tr r="CE115" s="1"/>
        <tr r="CE115" s="1"/>
      </tp>
      <tp>
        <v>0.98</v>
        <stp/>
        <stp>DELTA</stp>
        <stp>.SPXW250519C5770</stp>
        <tr r="CD115" s="1"/>
        <tr r="CD115" s="1"/>
      </tp>
      <tp>
        <v>0</v>
        <stp/>
        <stp>DELTA</stp>
        <stp>.SPXW250519P5740</stp>
        <tr r="CE118" s="1"/>
        <tr r="CE118" s="1"/>
      </tp>
      <tp>
        <v>1</v>
        <stp/>
        <stp>DELTA</stp>
        <stp>.SPXW250519C5740</stp>
        <tr r="CD118" s="1"/>
        <tr r="CD118" s="1"/>
      </tp>
      <tp>
        <v>0</v>
        <stp/>
        <stp>DELTA</stp>
        <stp>.SPXW250519P5750</stp>
        <tr r="CE117" s="1"/>
        <tr r="CE117" s="1"/>
      </tp>
      <tp>
        <v>0.98</v>
        <stp/>
        <stp>DELTA</stp>
        <stp>.SPXW250519C5750</stp>
        <tr r="CD117" s="1"/>
        <tr r="CD117" s="1"/>
      </tp>
      <tp>
        <v>0</v>
        <stp/>
        <stp>DELTA</stp>
        <stp>.SPXW250519P5780</stp>
        <tr r="CE114" s="1"/>
        <tr r="CE114" s="1"/>
      </tp>
      <tp>
        <v>0.98</v>
        <stp/>
        <stp>DELTA</stp>
        <stp>.SPXW250519C5780</stp>
        <tr r="CD114" s="1"/>
        <tr r="CD114" s="1"/>
      </tp>
      <tp>
        <v>0</v>
        <stp/>
        <stp>DELTA</stp>
        <stp>.SPXW250519P5790</stp>
        <tr r="CE113" s="1"/>
        <tr r="CE113" s="1"/>
      </tp>
      <tp>
        <v>0.98</v>
        <stp/>
        <stp>DELTA</stp>
        <stp>.SPXW250519C5790</stp>
        <tr r="CD113" s="1"/>
        <tr r="CD113" s="1"/>
      </tp>
      <tp>
        <v>2281</v>
        <stp/>
        <stp>VOLUME</stp>
        <stp>.SPY250606P590</stp>
        <tr r="H17" s="2"/>
        <tr r="H17" s="2"/>
      </tp>
      <tp>
        <v>2600</v>
        <stp/>
        <stp>VOLUME</stp>
        <stp>.SPY250613P585</stp>
        <tr r="I22" s="2"/>
        <tr r="I22" s="2"/>
      </tp>
      <tp>
        <v>746</v>
        <stp/>
        <stp>VOLUME</stp>
        <stp>.SPY250606C590</stp>
        <tr r="H17" s="2"/>
        <tr r="H17" s="2"/>
      </tp>
      <tp>
        <v>1581</v>
        <stp/>
        <stp>VOLUME</stp>
        <stp>.SPY250613C585</stp>
        <tr r="I22" s="2"/>
        <tr r="I22" s="2"/>
      </tp>
      <tp>
        <v>228</v>
        <stp/>
        <stp>VOLUME</stp>
        <stp>.SPY250606P591</stp>
        <tr r="H16" s="2"/>
        <tr r="H16" s="2"/>
      </tp>
      <tp>
        <v>100</v>
        <stp/>
        <stp>VOLUME</stp>
        <stp>.SPY250613P584</stp>
        <tr r="I23" s="2"/>
        <tr r="I23" s="2"/>
      </tp>
      <tp>
        <v>438</v>
        <stp/>
        <stp>VOLUME</stp>
        <stp>.SPY250606C591</stp>
        <tr r="H16" s="2"/>
        <tr r="H16" s="2"/>
      </tp>
      <tp>
        <v>28</v>
        <stp/>
        <stp>VOLUME</stp>
        <stp>.SPY250613C584</stp>
        <tr r="I23" s="2"/>
        <tr r="I23" s="2"/>
      </tp>
      <tp>
        <v>555</v>
        <stp/>
        <stp>VOLUME</stp>
        <stp>.SPY250606P592</stp>
        <tr r="H15" s="2"/>
        <tr r="H15" s="2"/>
      </tp>
      <tp>
        <v>176</v>
        <stp/>
        <stp>VOLUME</stp>
        <stp>.SPY250613P587</stp>
        <tr r="I20" s="2"/>
        <tr r="I20" s="2"/>
      </tp>
      <tp>
        <v>1545</v>
        <stp/>
        <stp>VOLUME</stp>
        <stp>.SPY250606C592</stp>
        <tr r="H15" s="2"/>
        <tr r="H15" s="2"/>
      </tp>
      <tp>
        <v>114</v>
        <stp/>
        <stp>VOLUME</stp>
        <stp>.SPY250613C587</stp>
        <tr r="I20" s="2"/>
        <tr r="I20" s="2"/>
      </tp>
      <tp>
        <v>235</v>
        <stp/>
        <stp>VOLUME</stp>
        <stp>.SPY250606P593</stp>
        <tr r="H14" s="2"/>
        <tr r="H14" s="2"/>
      </tp>
      <tp>
        <v>124</v>
        <stp/>
        <stp>VOLUME</stp>
        <stp>.SPY250613P586</stp>
        <tr r="I21" s="2"/>
        <tr r="I21" s="2"/>
      </tp>
      <tp>
        <v>715</v>
        <stp/>
        <stp>VOLUME</stp>
        <stp>.SPY250606C593</stp>
        <tr r="H14" s="2"/>
        <tr r="H14" s="2"/>
      </tp>
      <tp>
        <v>149</v>
        <stp/>
        <stp>VOLUME</stp>
        <stp>.SPY250613C586</stp>
        <tr r="I21" s="2"/>
        <tr r="I21" s="2"/>
      </tp>
      <tp>
        <v>362</v>
        <stp/>
        <stp>VOLUME</stp>
        <stp>.SPY250606P594</stp>
        <tr r="H13" s="2"/>
        <tr r="H13" s="2"/>
      </tp>
      <tp>
        <v>252</v>
        <stp/>
        <stp>VOLUME</stp>
        <stp>.SPY250613P581</stp>
        <tr r="I26" s="2"/>
        <tr r="I26" s="2"/>
      </tp>
      <tp>
        <v>1862</v>
        <stp/>
        <stp>VOLUME</stp>
        <stp>.SPY250606C594</stp>
        <tr r="H13" s="2"/>
        <tr r="H13" s="2"/>
      </tp>
      <tp>
        <v>11</v>
        <stp/>
        <stp>VOLUME</stp>
        <stp>.SPY250613C581</stp>
        <tr r="I26" s="2"/>
        <tr r="I26" s="2"/>
      </tp>
      <tp>
        <v>710</v>
        <stp/>
        <stp>VOLUME</stp>
        <stp>.SPY250606P595</stp>
        <tr r="H12" s="2"/>
        <tr r="H12" s="2"/>
      </tp>
      <tp>
        <v>10975</v>
        <stp/>
        <stp>VOLUME</stp>
        <stp>.SPY250613P580</stp>
        <tr r="I27" s="2"/>
        <tr r="I27" s="2"/>
      </tp>
      <tp>
        <v>3131</v>
        <stp/>
        <stp>VOLUME</stp>
        <stp>.SPY250606C595</stp>
        <tr r="H12" s="2"/>
        <tr r="H12" s="2"/>
      </tp>
      <tp>
        <v>3489</v>
        <stp/>
        <stp>VOLUME</stp>
        <stp>.SPY250613C580</stp>
        <tr r="I27" s="2"/>
        <tr r="I27" s="2"/>
      </tp>
      <tp>
        <v>70</v>
        <stp/>
        <stp>VOLUME</stp>
        <stp>.SPY250606P596</stp>
        <tr r="H11" s="2"/>
        <tr r="H11" s="2"/>
      </tp>
      <tp>
        <v>186</v>
        <stp/>
        <stp>VOLUME</stp>
        <stp>.SPY250613P583</stp>
        <tr r="I24" s="2"/>
        <tr r="I24" s="2"/>
      </tp>
      <tp>
        <v>820</v>
        <stp/>
        <stp>VOLUME</stp>
        <stp>.SPY250606C596</stp>
        <tr r="H11" s="2"/>
        <tr r="H11" s="2"/>
      </tp>
      <tp>
        <v>21</v>
        <stp/>
        <stp>VOLUME</stp>
        <stp>.SPY250613C583</stp>
        <tr r="I24" s="2"/>
        <tr r="I24" s="2"/>
      </tp>
      <tp>
        <v>11</v>
        <stp/>
        <stp>VOLUME</stp>
        <stp>.SPY250606P597</stp>
        <tr r="H10" s="2"/>
        <tr r="H10" s="2"/>
      </tp>
      <tp>
        <v>427</v>
        <stp/>
        <stp>VOLUME</stp>
        <stp>.SPY250613P582</stp>
        <tr r="I25" s="2"/>
        <tr r="I25" s="2"/>
      </tp>
      <tp>
        <v>180</v>
        <stp/>
        <stp>VOLUME</stp>
        <stp>.SPY250606C597</stp>
        <tr r="H10" s="2"/>
        <tr r="H10" s="2"/>
      </tp>
      <tp>
        <v>37</v>
        <stp/>
        <stp>VOLUME</stp>
        <stp>.SPY250613C582</stp>
        <tr r="I25" s="2"/>
        <tr r="I25" s="2"/>
      </tp>
      <tp>
        <v>58</v>
        <stp/>
        <stp>VOLUME</stp>
        <stp>.SPY250606P598</stp>
        <tr r="H9" s="2"/>
        <tr r="H9" s="2"/>
      </tp>
      <tp>
        <v>591</v>
        <stp/>
        <stp>VOLUME</stp>
        <stp>.SPY250606C598</stp>
        <tr r="H9" s="2"/>
        <tr r="H9" s="2"/>
      </tp>
      <tp>
        <v>1</v>
        <stp/>
        <stp>VOLUME</stp>
        <stp>.SPY250606P599</stp>
        <tr r="H8" s="2"/>
        <tr r="H8" s="2"/>
      </tp>
      <tp>
        <v>170</v>
        <stp/>
        <stp>VOLUME</stp>
        <stp>.SPY250606C599</stp>
        <tr r="H8" s="2"/>
        <tr r="H8" s="2"/>
      </tp>
      <tp>
        <v>318</v>
        <stp/>
        <stp>VOLUME</stp>
        <stp>.SPY250613P589</stp>
        <tr r="I18" s="2"/>
        <tr r="I18" s="2"/>
      </tp>
      <tp>
        <v>194</v>
        <stp/>
        <stp>VOLUME</stp>
        <stp>.SPY250613C589</stp>
        <tr r="I18" s="2"/>
        <tr r="I18" s="2"/>
      </tp>
      <tp>
        <v>1050</v>
        <stp/>
        <stp>VOLUME</stp>
        <stp>.SPY250613P588</stp>
        <tr r="I19" s="2"/>
        <tr r="I19" s="2"/>
      </tp>
      <tp>
        <v>109</v>
        <stp/>
        <stp>VOLUME</stp>
        <stp>.SPY250613C588</stp>
        <tr r="I19" s="2"/>
        <tr r="I19" s="2"/>
      </tp>
      <tp>
        <v>2876</v>
        <stp/>
        <stp>VOLUME</stp>
        <stp>.SPY250606P580</stp>
        <tr r="H27" s="2"/>
        <tr r="H27" s="2"/>
      </tp>
      <tp>
        <v>408</v>
        <stp/>
        <stp>VOLUME</stp>
        <stp>.SPY250613P595</stp>
        <tr r="I12" s="2"/>
        <tr r="I12" s="2"/>
      </tp>
      <tp>
        <v>405</v>
        <stp/>
        <stp>VOLUME</stp>
        <stp>.SPY250606C580</stp>
        <tr r="H27" s="2"/>
        <tr r="H27" s="2"/>
      </tp>
      <tp>
        <v>1824</v>
        <stp/>
        <stp>VOLUME</stp>
        <stp>.SPY250613C595</stp>
        <tr r="I12" s="2"/>
        <tr r="I12" s="2"/>
      </tp>
      <tp>
        <v>101</v>
        <stp/>
        <stp>VOLUME</stp>
        <stp>.SPY250606P581</stp>
        <tr r="H26" s="2"/>
        <tr r="H26" s="2"/>
      </tp>
      <tp>
        <v>400</v>
        <stp/>
        <stp>VOLUME</stp>
        <stp>.SPY250613P594</stp>
        <tr r="I13" s="2"/>
        <tr r="I13" s="2"/>
      </tp>
      <tp>
        <v>18</v>
        <stp/>
        <stp>VOLUME</stp>
        <stp>.SPY250606C581</stp>
        <tr r="H26" s="2"/>
        <tr r="H26" s="2"/>
      </tp>
      <tp>
        <v>257</v>
        <stp/>
        <stp>VOLUME</stp>
        <stp>.SPY250613C594</stp>
        <tr r="I13" s="2"/>
        <tr r="I13" s="2"/>
      </tp>
      <tp>
        <v>90</v>
        <stp/>
        <stp>VOLUME</stp>
        <stp>.SPY250606P582</stp>
        <tr r="H25" s="2"/>
        <tr r="H25" s="2"/>
      </tp>
      <tp>
        <v>45</v>
        <stp/>
        <stp>VOLUME</stp>
        <stp>.SPY250613P597</stp>
        <tr r="I10" s="2"/>
        <tr r="I10" s="2"/>
      </tp>
      <tp>
        <v>18</v>
        <stp/>
        <stp>VOLUME</stp>
        <stp>.SPY250606C582</stp>
        <tr r="H25" s="2"/>
        <tr r="H25" s="2"/>
      </tp>
      <tp>
        <v>138</v>
        <stp/>
        <stp>VOLUME</stp>
        <stp>.SPY250613C597</stp>
        <tr r="I10" s="2"/>
        <tr r="I10" s="2"/>
      </tp>
      <tp>
        <v>445</v>
        <stp/>
        <stp>VOLUME</stp>
        <stp>.SPY250606P583</stp>
        <tr r="H24" s="2"/>
        <tr r="H24" s="2"/>
      </tp>
      <tp>
        <v>56</v>
        <stp/>
        <stp>VOLUME</stp>
        <stp>.SPY250613P596</stp>
        <tr r="I11" s="2"/>
        <tr r="I11" s="2"/>
      </tp>
      <tp>
        <v>28</v>
        <stp/>
        <stp>VOLUME</stp>
        <stp>.SPY250606C583</stp>
        <tr r="H24" s="2"/>
        <tr r="H24" s="2"/>
      </tp>
      <tp>
        <v>204</v>
        <stp/>
        <stp>VOLUME</stp>
        <stp>.SPY250613C596</stp>
        <tr r="I11" s="2"/>
        <tr r="I11" s="2"/>
      </tp>
      <tp>
        <v>676</v>
        <stp/>
        <stp>VOLUME</stp>
        <stp>.SPY250606P584</stp>
        <tr r="H23" s="2"/>
        <tr r="H23" s="2"/>
      </tp>
      <tp>
        <v>312</v>
        <stp/>
        <stp>VOLUME</stp>
        <stp>.SPY250613P591</stp>
        <tr r="I16" s="2"/>
        <tr r="I16" s="2"/>
      </tp>
      <tp>
        <v>36</v>
        <stp/>
        <stp>VOLUME</stp>
        <stp>.SPY250606C584</stp>
        <tr r="H23" s="2"/>
        <tr r="H23" s="2"/>
      </tp>
      <tp>
        <v>206</v>
        <stp/>
        <stp>VOLUME</stp>
        <stp>.SPY250613C591</stp>
        <tr r="I16" s="2"/>
        <tr r="I16" s="2"/>
      </tp>
      <tp>
        <v>2973</v>
        <stp/>
        <stp>VOLUME</stp>
        <stp>.SPY250606P585</stp>
        <tr r="H22" s="2"/>
        <tr r="H22" s="2"/>
      </tp>
      <tp>
        <v>889</v>
        <stp/>
        <stp>VOLUME</stp>
        <stp>.SPY250613P590</stp>
        <tr r="I17" s="2"/>
        <tr r="I17" s="2"/>
      </tp>
      <tp>
        <v>274</v>
        <stp/>
        <stp>VOLUME</stp>
        <stp>.SPY250606C585</stp>
        <tr r="H22" s="2"/>
        <tr r="H22" s="2"/>
      </tp>
      <tp>
        <v>930</v>
        <stp/>
        <stp>VOLUME</stp>
        <stp>.SPY250613C590</stp>
        <tr r="I17" s="2"/>
        <tr r="I17" s="2"/>
      </tp>
      <tp>
        <v>181</v>
        <stp/>
        <stp>VOLUME</stp>
        <stp>.SPY250606P586</stp>
        <tr r="H21" s="2"/>
        <tr r="H21" s="2"/>
      </tp>
      <tp>
        <v>1406</v>
        <stp/>
        <stp>VOLUME</stp>
        <stp>.SPY250613P593</stp>
        <tr r="I14" s="2"/>
        <tr r="I14" s="2"/>
      </tp>
      <tp>
        <v>44</v>
        <stp/>
        <stp>VOLUME</stp>
        <stp>.SPY250606C586</stp>
        <tr r="H21" s="2"/>
        <tr r="H21" s="2"/>
      </tp>
      <tp>
        <v>509</v>
        <stp/>
        <stp>VOLUME</stp>
        <stp>.SPY250613C593</stp>
        <tr r="I14" s="2"/>
        <tr r="I14" s="2"/>
      </tp>
      <tp>
        <v>232</v>
        <stp/>
        <stp>VOLUME</stp>
        <stp>.SPY250606P587</stp>
        <tr r="H20" s="2"/>
        <tr r="H20" s="2"/>
      </tp>
      <tp>
        <v>913</v>
        <stp/>
        <stp>VOLUME</stp>
        <stp>.SPY250613P592</stp>
        <tr r="I15" s="2"/>
        <tr r="I15" s="2"/>
      </tp>
      <tp>
        <v>171</v>
        <stp/>
        <stp>VOLUME</stp>
        <stp>.SPY250606C587</stp>
        <tr r="H20" s="2"/>
        <tr r="H20" s="2"/>
      </tp>
      <tp>
        <v>530</v>
        <stp/>
        <stp>VOLUME</stp>
        <stp>.SPY250613C592</stp>
        <tr r="I15" s="2"/>
        <tr r="I15" s="2"/>
      </tp>
      <tp>
        <v>340</v>
        <stp/>
        <stp>VOLUME</stp>
        <stp>.SPY250606P588</stp>
        <tr r="H19" s="2"/>
        <tr r="H19" s="2"/>
      </tp>
      <tp>
        <v>104</v>
        <stp/>
        <stp>VOLUME</stp>
        <stp>.SPY250606C588</stp>
        <tr r="H19" s="2"/>
        <tr r="H19" s="2"/>
      </tp>
      <tp>
        <v>262</v>
        <stp/>
        <stp>VOLUME</stp>
        <stp>.SPY250606P589</stp>
        <tr r="H18" s="2"/>
        <tr r="H18" s="2"/>
      </tp>
      <tp>
        <v>257</v>
        <stp/>
        <stp>VOLUME</stp>
        <stp>.SPY250606C589</stp>
        <tr r="H18" s="2"/>
        <tr r="H18" s="2"/>
      </tp>
      <tp>
        <v>255</v>
        <stp/>
        <stp>VOLUME</stp>
        <stp>.SPY250613P599</stp>
        <tr r="I8" s="2"/>
        <tr r="I8" s="2"/>
      </tp>
      <tp>
        <v>129</v>
        <stp/>
        <stp>VOLUME</stp>
        <stp>.SPY250613C599</stp>
        <tr r="I8" s="2"/>
        <tr r="I8" s="2"/>
      </tp>
      <tp>
        <v>65</v>
        <stp/>
        <stp>VOLUME</stp>
        <stp>.SPY250613P598</stp>
        <tr r="I9" s="2"/>
        <tr r="I9" s="2"/>
      </tp>
      <tp>
        <v>241</v>
        <stp/>
        <stp>VOLUME</stp>
        <stp>.SPY250613C598</stp>
        <tr r="I9" s="2"/>
        <tr r="I9" s="2"/>
      </tp>
      <tp>
        <v>371</v>
        <stp/>
        <stp>VOLUME</stp>
        <stp>.SPY250620P596</stp>
        <tr r="BF10" s="1"/>
        <tr r="BF10" s="1"/>
      </tp>
      <tp>
        <v>90</v>
        <stp/>
        <stp>VOLUME</stp>
        <stp>.SPY250627P591</stp>
        <tr r="K16" s="2"/>
        <tr r="K16" s="2"/>
      </tp>
      <tp>
        <v>94</v>
        <stp/>
        <stp>VOLUME</stp>
        <stp>.SPY250630P586</stp>
        <tr r="L21" s="2"/>
        <tr r="L21" s="2"/>
      </tp>
      <tp>
        <v>584</v>
        <stp/>
        <stp>VOLUME</stp>
        <stp>.SPY250620C596</stp>
        <tr r="BE10" s="1"/>
        <tr r="BE10" s="1"/>
      </tp>
      <tp>
        <v>31</v>
        <stp/>
        <stp>VOLUME</stp>
        <stp>.SPY250627C591</stp>
        <tr r="K16" s="2"/>
        <tr r="K16" s="2"/>
      </tp>
      <tp>
        <v>17</v>
        <stp/>
        <stp>VOLUME</stp>
        <stp>.SPY250630C586</stp>
        <tr r="L21" s="2"/>
        <tr r="L21" s="2"/>
      </tp>
      <tp>
        <v>118</v>
        <stp/>
        <stp>VOLUME</stp>
        <stp>.SPY250620P597</stp>
        <tr r="BF9" s="1"/>
        <tr r="BF9" s="1"/>
      </tp>
      <tp>
        <v>464</v>
        <stp/>
        <stp>VOLUME</stp>
        <stp>.SPY250627P590</stp>
        <tr r="K17" s="2"/>
        <tr r="K17" s="2"/>
      </tp>
      <tp>
        <v>123</v>
        <stp/>
        <stp>VOLUME</stp>
        <stp>.SPY250630P587</stp>
        <tr r="L20" s="2"/>
        <tr r="L20" s="2"/>
      </tp>
      <tp>
        <v>2751</v>
        <stp/>
        <stp>VOLUME</stp>
        <stp>.SPY250620C597</stp>
        <tr r="BE9" s="1"/>
        <tr r="BE9" s="1"/>
      </tp>
      <tp>
        <v>384</v>
        <stp/>
        <stp>VOLUME</stp>
        <stp>.SPY250627C590</stp>
        <tr r="K17" s="2"/>
        <tr r="K17" s="2"/>
      </tp>
      <tp>
        <v>91</v>
        <stp/>
        <stp>VOLUME</stp>
        <stp>.SPY250630C587</stp>
        <tr r="L20" s="2"/>
        <tr r="L20" s="2"/>
      </tp>
      <tp>
        <v>1605</v>
        <stp/>
        <stp>VOLUME</stp>
        <stp>.SPY250620P594</stp>
        <tr r="BF12" s="1"/>
        <tr r="BF12" s="1"/>
      </tp>
      <tp>
        <v>147</v>
        <stp/>
        <stp>VOLUME</stp>
        <stp>.SPY250627P593</stp>
        <tr r="K14" s="2"/>
        <tr r="K14" s="2"/>
      </tp>
      <tp>
        <v>407</v>
        <stp/>
        <stp>VOLUME</stp>
        <stp>.SPY250630P584</stp>
        <tr r="L23" s="2"/>
        <tr r="L23" s="2"/>
      </tp>
      <tp>
        <v>2518</v>
        <stp/>
        <stp>VOLUME</stp>
        <stp>.SPY250620C594</stp>
        <tr r="BE12" s="1"/>
        <tr r="BE12" s="1"/>
      </tp>
      <tp>
        <v>121</v>
        <stp/>
        <stp>VOLUME</stp>
        <stp>.SPY250627C593</stp>
        <tr r="K14" s="2"/>
        <tr r="K14" s="2"/>
      </tp>
      <tp>
        <v>7</v>
        <stp/>
        <stp>VOLUME</stp>
        <stp>.SPY250630C584</stp>
        <tr r="L23" s="2"/>
        <tr r="L23" s="2"/>
      </tp>
      <tp>
        <v>43701</v>
        <stp/>
        <stp>VOLUME</stp>
        <stp>.SPY250620P595</stp>
        <tr r="BF11" s="1"/>
        <tr r="BF11" s="1"/>
      </tp>
      <tp>
        <v>120</v>
        <stp/>
        <stp>VOLUME</stp>
        <stp>.SPY250627P592</stp>
        <tr r="K15" s="2"/>
        <tr r="K15" s="2"/>
      </tp>
      <tp>
        <v>2580</v>
        <stp/>
        <stp>VOLUME</stp>
        <stp>.SPY250630P585</stp>
        <tr r="L22" s="2"/>
        <tr r="L22" s="2"/>
      </tp>
      <tp>
        <v>48849</v>
        <stp/>
        <stp>VOLUME</stp>
        <stp>.SPY250620C595</stp>
        <tr r="BE11" s="1"/>
        <tr r="BE11" s="1"/>
      </tp>
      <tp>
        <v>70</v>
        <stp/>
        <stp>VOLUME</stp>
        <stp>.SPY250627C592</stp>
        <tr r="K15" s="2"/>
        <tr r="K15" s="2"/>
      </tp>
      <tp>
        <v>119</v>
        <stp/>
        <stp>VOLUME</stp>
        <stp>.SPY250630C585</stp>
        <tr r="L22" s="2"/>
        <tr r="L22" s="2"/>
      </tp>
      <tp>
        <v>1768</v>
        <stp/>
        <stp>VOLUME</stp>
        <stp>.SPY250620P592</stp>
        <tr r="BF14" s="1"/>
        <tr r="BF14" s="1"/>
      </tp>
      <tp>
        <v>426</v>
        <stp/>
        <stp>VOLUME</stp>
        <stp>.SPY250627P595</stp>
        <tr r="K12" s="2"/>
        <tr r="K12" s="2"/>
      </tp>
      <tp>
        <v>52</v>
        <stp/>
        <stp>VOLUME</stp>
        <stp>.SPY250630P582</stp>
        <tr r="L25" s="2"/>
        <tr r="L25" s="2"/>
      </tp>
      <tp>
        <v>2318</v>
        <stp/>
        <stp>VOLUME</stp>
        <stp>.SPY250620C592</stp>
        <tr r="BE14" s="1"/>
        <tr r="BE14" s="1"/>
      </tp>
      <tp>
        <v>239</v>
        <stp/>
        <stp>VOLUME</stp>
        <stp>.SPY250627C595</stp>
        <tr r="K12" s="2"/>
        <tr r="K12" s="2"/>
      </tp>
      <tp>
        <v>11</v>
        <stp/>
        <stp>VOLUME</stp>
        <stp>.SPY250630C582</stp>
        <tr r="L25" s="2"/>
        <tr r="L25" s="2"/>
      </tp>
      <tp>
        <v>1545</v>
        <stp/>
        <stp>VOLUME</stp>
        <stp>.SPY250620P593</stp>
        <tr r="BF13" s="1"/>
        <tr r="BF13" s="1"/>
      </tp>
      <tp>
        <v>120</v>
        <stp/>
        <stp>VOLUME</stp>
        <stp>.SPY250627P594</stp>
        <tr r="K13" s="2"/>
        <tr r="K13" s="2"/>
      </tp>
      <tp>
        <v>121</v>
        <stp/>
        <stp>VOLUME</stp>
        <stp>.SPY250630P583</stp>
        <tr r="L24" s="2"/>
        <tr r="L24" s="2"/>
      </tp>
      <tp>
        <v>1394</v>
        <stp/>
        <stp>VOLUME</stp>
        <stp>.SPY250620C593</stp>
        <tr r="BE13" s="1"/>
        <tr r="BE13" s="1"/>
      </tp>
      <tp>
        <v>116</v>
        <stp/>
        <stp>VOLUME</stp>
        <stp>.SPY250627C594</stp>
        <tr r="K13" s="2"/>
        <tr r="K13" s="2"/>
      </tp>
      <tp>
        <v>10</v>
        <stp/>
        <stp>VOLUME</stp>
        <stp>.SPY250630C583</stp>
        <tr r="L24" s="2"/>
        <tr r="L24" s="2"/>
      </tp>
      <tp>
        <v>11011</v>
        <stp/>
        <stp>VOLUME</stp>
        <stp>.SPY250620P590</stp>
        <tr r="BF16" s="1"/>
        <tr r="BF16" s="1"/>
      </tp>
      <tp>
        <v>6</v>
        <stp/>
        <stp>VOLUME</stp>
        <stp>.SPY250627P597</stp>
        <tr r="K10" s="2"/>
        <tr r="K10" s="2"/>
      </tp>
      <tp>
        <v>3341</v>
        <stp/>
        <stp>VOLUME</stp>
        <stp>.SPY250630P580</stp>
        <tr r="L27" s="2"/>
        <tr r="L27" s="2"/>
      </tp>
      <tp>
        <v>4058</v>
        <stp/>
        <stp>VOLUME</stp>
        <stp>.SPY250620C590</stp>
        <tr r="BE16" s="1"/>
        <tr r="BE16" s="1"/>
      </tp>
      <tp>
        <v>30</v>
        <stp/>
        <stp>VOLUME</stp>
        <stp>.SPY250627C597</stp>
        <tr r="K10" s="2"/>
        <tr r="K10" s="2"/>
      </tp>
      <tp>
        <v>193</v>
        <stp/>
        <stp>VOLUME</stp>
        <stp>.SPY250630C580</stp>
        <tr r="L27" s="2"/>
        <tr r="L27" s="2"/>
      </tp>
      <tp>
        <v>1859</v>
        <stp/>
        <stp>VOLUME</stp>
        <stp>.SPY250620P591</stp>
        <tr r="BF15" s="1"/>
        <tr r="BF15" s="1"/>
      </tp>
      <tp>
        <v>3</v>
        <stp/>
        <stp>VOLUME</stp>
        <stp>.SPY250627P596</stp>
        <tr r="K11" s="2"/>
        <tr r="K11" s="2"/>
      </tp>
      <tp>
        <v>150</v>
        <stp/>
        <stp>VOLUME</stp>
        <stp>.SPY250630P581</stp>
        <tr r="L26" s="2"/>
        <tr r="L26" s="2"/>
      </tp>
      <tp>
        <v>3090</v>
        <stp/>
        <stp>VOLUME</stp>
        <stp>.SPY250620C591</stp>
        <tr r="BE15" s="1"/>
        <tr r="BE15" s="1"/>
      </tp>
      <tp>
        <v>56</v>
        <stp/>
        <stp>VOLUME</stp>
        <stp>.SPY250627C596</stp>
        <tr r="K11" s="2"/>
        <tr r="K11" s="2"/>
      </tp>
      <tp>
        <v>13</v>
        <stp/>
        <stp>VOLUME</stp>
        <stp>.SPY250630C581</stp>
        <tr r="L26" s="2"/>
        <tr r="L26" s="2"/>
      </tp>
      <tp t="s">
        <v>N/A</v>
        <stp/>
        <stp>VOLUME</stp>
        <stp>.SPY250627P599</stp>
        <tr r="K8" s="2"/>
      </tp>
      <tp>
        <v>74</v>
        <stp/>
        <stp>VOLUME</stp>
        <stp>.SPY250627C599</stp>
        <tr r="K8" s="2"/>
        <tr r="K8" s="2"/>
      </tp>
      <tp t="s">
        <v>N/A</v>
        <stp/>
        <stp>VOLUME</stp>
        <stp>.SPY250627P598</stp>
        <tr r="K9" s="2"/>
      </tp>
      <tp>
        <v>87</v>
        <stp/>
        <stp>VOLUME</stp>
        <stp>.SPY250627C598</stp>
        <tr r="K9" s="2"/>
        <tr r="K9" s="2"/>
      </tp>
      <tp>
        <v>20</v>
        <stp/>
        <stp>VOLUME</stp>
        <stp>.SPY250620P598</stp>
        <tr r="BF8" s="1"/>
        <tr r="BF8" s="1"/>
      </tp>
      <tp>
        <v>419</v>
        <stp/>
        <stp>VOLUME</stp>
        <stp>.SPY250630P588</stp>
        <tr r="L19" s="2"/>
        <tr r="L19" s="2"/>
      </tp>
      <tp>
        <v>351</v>
        <stp/>
        <stp>VOLUME</stp>
        <stp>.SPY250620C598</stp>
        <tr r="BE8" s="1"/>
        <tr r="BE8" s="1"/>
      </tp>
      <tp>
        <v>236</v>
        <stp/>
        <stp>VOLUME</stp>
        <stp>.SPY250630C588</stp>
        <tr r="L19" s="2"/>
        <tr r="L19" s="2"/>
      </tp>
      <tp>
        <v>138</v>
        <stp/>
        <stp>VOLUME</stp>
        <stp>.SPY250620P599</stp>
        <tr r="BF7" s="1"/>
        <tr r="BF7" s="1"/>
      </tp>
      <tp>
        <v>250</v>
        <stp/>
        <stp>VOLUME</stp>
        <stp>.SPY250630P589</stp>
        <tr r="L18" s="2"/>
        <tr r="L18" s="2"/>
      </tp>
      <tp>
        <v>1214</v>
        <stp/>
        <stp>VOLUME</stp>
        <stp>.SPY250620C599</stp>
        <tr r="BE7" s="1"/>
        <tr r="BE7" s="1"/>
      </tp>
      <tp>
        <v>45</v>
        <stp/>
        <stp>VOLUME</stp>
        <stp>.SPY250630C589</stp>
        <tr r="L18" s="2"/>
        <tr r="L18" s="2"/>
      </tp>
      <tp>
        <v>625</v>
        <stp/>
        <stp>VOLUME</stp>
        <stp>.SPY250620P586</stp>
        <tr r="BF20" s="1"/>
        <tr r="BF20" s="1"/>
      </tp>
      <tp>
        <v>10</v>
        <stp/>
        <stp>VOLUME</stp>
        <stp>.SPY250627P581</stp>
        <tr r="K26" s="2"/>
        <tr r="K26" s="2"/>
      </tp>
      <tp>
        <v>145</v>
        <stp/>
        <stp>VOLUME</stp>
        <stp>.SPY250630P596</stp>
        <tr r="L11" s="2"/>
        <tr r="L11" s="2"/>
      </tp>
      <tp>
        <v>32</v>
        <stp/>
        <stp>VOLUME</stp>
        <stp>.SPY250620C586</stp>
        <tr r="BE20" s="1"/>
        <tr r="BE20" s="1"/>
      </tp>
      <tp>
        <v>16</v>
        <stp/>
        <stp>VOLUME</stp>
        <stp>.SPY250627C581</stp>
        <tr r="K26" s="2"/>
        <tr r="K26" s="2"/>
      </tp>
      <tp>
        <v>37</v>
        <stp/>
        <stp>VOLUME</stp>
        <stp>.SPY250630C596</stp>
        <tr r="L11" s="2"/>
        <tr r="L11" s="2"/>
      </tp>
      <tp>
        <v>890</v>
        <stp/>
        <stp>VOLUME</stp>
        <stp>.SPY250620P587</stp>
        <tr r="BF19" s="1"/>
        <tr r="BF19" s="1"/>
      </tp>
      <tp>
        <v>470</v>
        <stp/>
        <stp>VOLUME</stp>
        <stp>.SPY250627P580</stp>
        <tr r="K27" s="2"/>
        <tr r="K27" s="2"/>
      </tp>
      <tp>
        <v>4</v>
        <stp/>
        <stp>VOLUME</stp>
        <stp>.SPY250630P597</stp>
        <tr r="L10" s="2"/>
        <tr r="L10" s="2"/>
      </tp>
      <tp>
        <v>73</v>
        <stp/>
        <stp>VOLUME</stp>
        <stp>.SPY250620C587</stp>
        <tr r="BE19" s="1"/>
        <tr r="BE19" s="1"/>
      </tp>
      <tp>
        <v>34</v>
        <stp/>
        <stp>VOLUME</stp>
        <stp>.SPY250627C580</stp>
        <tr r="K27" s="2"/>
        <tr r="K27" s="2"/>
      </tp>
      <tp>
        <v>796</v>
        <stp/>
        <stp>VOLUME</stp>
        <stp>.SPY250630C597</stp>
        <tr r="L10" s="2"/>
        <tr r="L10" s="2"/>
      </tp>
      <tp>
        <v>636</v>
        <stp/>
        <stp>VOLUME</stp>
        <stp>.SPY250620P584</stp>
        <tr r="BF22" s="1"/>
        <tr r="BF22" s="1"/>
      </tp>
      <tp>
        <v>8</v>
        <stp/>
        <stp>VOLUME</stp>
        <stp>.SPY250627P583</stp>
        <tr r="K24" s="2"/>
        <tr r="K24" s="2"/>
      </tp>
      <tp>
        <v>438</v>
        <stp/>
        <stp>VOLUME</stp>
        <stp>.SPY250630P594</stp>
        <tr r="L13" s="2"/>
        <tr r="L13" s="2"/>
      </tp>
      <tp>
        <v>30</v>
        <stp/>
        <stp>VOLUME</stp>
        <stp>.SPY250620C584</stp>
        <tr r="BE22" s="1"/>
        <tr r="BE22" s="1"/>
      </tp>
      <tp>
        <v>16</v>
        <stp/>
        <stp>VOLUME</stp>
        <stp>.SPY250627C583</stp>
        <tr r="K24" s="2"/>
        <tr r="K24" s="2"/>
      </tp>
      <tp>
        <v>180</v>
        <stp/>
        <stp>VOLUME</stp>
        <stp>.SPY250630C594</stp>
        <tr r="L13" s="2"/>
        <tr r="L13" s="2"/>
      </tp>
      <tp>
        <v>10660</v>
        <stp/>
        <stp>VOLUME</stp>
        <stp>.SPY250620P585</stp>
        <tr r="BF21" s="1"/>
        <tr r="BF21" s="1"/>
      </tp>
      <tp>
        <v>25</v>
        <stp/>
        <stp>VOLUME</stp>
        <stp>.SPY250627P582</stp>
        <tr r="K25" s="2"/>
        <tr r="K25" s="2"/>
      </tp>
      <tp>
        <v>1288</v>
        <stp/>
        <stp>VOLUME</stp>
        <stp>.SPY250630P595</stp>
        <tr r="L12" s="2"/>
        <tr r="L12" s="2"/>
      </tp>
      <tp>
        <v>8209</v>
        <stp/>
        <stp>VOLUME</stp>
        <stp>.SPY250620C585</stp>
        <tr r="BE21" s="1"/>
        <tr r="BE21" s="1"/>
      </tp>
      <tp>
        <v>18</v>
        <stp/>
        <stp>VOLUME</stp>
        <stp>.SPY250627C582</stp>
        <tr r="K25" s="2"/>
        <tr r="K25" s="2"/>
      </tp>
      <tp>
        <v>963</v>
        <stp/>
        <stp>VOLUME</stp>
        <stp>.SPY250630C595</stp>
        <tr r="L12" s="2"/>
        <tr r="L12" s="2"/>
      </tp>
      <tp>
        <v>336</v>
        <stp/>
        <stp>VOLUME</stp>
        <stp>.SPY250620P582</stp>
        <tr r="BF24" s="1"/>
        <tr r="BF24" s="1"/>
      </tp>
      <tp>
        <v>272</v>
        <stp/>
        <stp>VOLUME</stp>
        <stp>.SPY250627P585</stp>
        <tr r="K22" s="2"/>
        <tr r="K22" s="2"/>
      </tp>
      <tp>
        <v>435</v>
        <stp/>
        <stp>VOLUME</stp>
        <stp>.SPY250630P592</stp>
        <tr r="L15" s="2"/>
        <tr r="L15" s="2"/>
      </tp>
      <tp>
        <v>17</v>
        <stp/>
        <stp>VOLUME</stp>
        <stp>.SPY250620C582</stp>
        <tr r="BE24" s="1"/>
        <tr r="BE24" s="1"/>
      </tp>
      <tp>
        <v>27</v>
        <stp/>
        <stp>VOLUME</stp>
        <stp>.SPY250627C585</stp>
        <tr r="K22" s="2"/>
        <tr r="K22" s="2"/>
      </tp>
      <tp>
        <v>198</v>
        <stp/>
        <stp>VOLUME</stp>
        <stp>.SPY250630C592</stp>
        <tr r="L15" s="2"/>
        <tr r="L15" s="2"/>
      </tp>
      <tp>
        <v>711</v>
        <stp/>
        <stp>VOLUME</stp>
        <stp>.SPY250620P583</stp>
        <tr r="BF23" s="1"/>
        <tr r="BF23" s="1"/>
      </tp>
      <tp>
        <v>3</v>
        <stp/>
        <stp>VOLUME</stp>
        <stp>.SPY250627P584</stp>
        <tr r="K23" s="2"/>
        <tr r="K23" s="2"/>
      </tp>
      <tp>
        <v>649</v>
        <stp/>
        <stp>VOLUME</stp>
        <stp>.SPY250630P593</stp>
        <tr r="L14" s="2"/>
        <tr r="L14" s="2"/>
      </tp>
      <tp>
        <v>31</v>
        <stp/>
        <stp>VOLUME</stp>
        <stp>.SPY250620C583</stp>
        <tr r="BE23" s="1"/>
        <tr r="BE23" s="1"/>
      </tp>
      <tp t="s">
        <v>N/A</v>
        <stp/>
        <stp>VOLUME</stp>
        <stp>.SPY250627C584</stp>
        <tr r="K23" s="2"/>
      </tp>
      <tp>
        <v>152</v>
        <stp/>
        <stp>VOLUME</stp>
        <stp>.SPY250630C593</stp>
        <tr r="L14" s="2"/>
        <tr r="L14" s="2"/>
      </tp>
      <tp>
        <v>13493</v>
        <stp/>
        <stp>VOLUME</stp>
        <stp>.SPY250620P580</stp>
        <tr r="BF26" s="1"/>
        <tr r="BF26" s="1"/>
      </tp>
      <tp>
        <v>151</v>
        <stp/>
        <stp>VOLUME</stp>
        <stp>.SPY250627P587</stp>
        <tr r="K20" s="2"/>
        <tr r="K20" s="2"/>
      </tp>
      <tp>
        <v>1380</v>
        <stp/>
        <stp>VOLUME</stp>
        <stp>.SPY250630P590</stp>
        <tr r="L17" s="2"/>
        <tr r="L17" s="2"/>
      </tp>
      <tp>
        <v>1105</v>
        <stp/>
        <stp>VOLUME</stp>
        <stp>.SPY250620C580</stp>
        <tr r="BE26" s="1"/>
        <tr r="BE26" s="1"/>
      </tp>
      <tp>
        <v>5</v>
        <stp/>
        <stp>VOLUME</stp>
        <stp>.SPY250627C587</stp>
        <tr r="K20" s="2"/>
        <tr r="K20" s="2"/>
      </tp>
      <tp>
        <v>596</v>
        <stp/>
        <stp>VOLUME</stp>
        <stp>.SPY250630C590</stp>
        <tr r="L17" s="2"/>
        <tr r="L17" s="2"/>
      </tp>
      <tp>
        <v>462</v>
        <stp/>
        <stp>VOLUME</stp>
        <stp>.SPY250620P581</stp>
        <tr r="BF25" s="1"/>
        <tr r="BF25" s="1"/>
      </tp>
      <tp>
        <v>167</v>
        <stp/>
        <stp>VOLUME</stp>
        <stp>.SPY250627P586</stp>
        <tr r="K21" s="2"/>
        <tr r="K21" s="2"/>
      </tp>
      <tp>
        <v>102</v>
        <stp/>
        <stp>VOLUME</stp>
        <stp>.SPY250630P591</stp>
        <tr r="L16" s="2"/>
        <tr r="L16" s="2"/>
      </tp>
      <tp>
        <v>31</v>
        <stp/>
        <stp>VOLUME</stp>
        <stp>.SPY250620C581</stp>
        <tr r="BE25" s="1"/>
        <tr r="BE25" s="1"/>
      </tp>
      <tp>
        <v>2</v>
        <stp/>
        <stp>VOLUME</stp>
        <stp>.SPY250627C586</stp>
        <tr r="K21" s="2"/>
        <tr r="K21" s="2"/>
      </tp>
      <tp>
        <v>67</v>
        <stp/>
        <stp>VOLUME</stp>
        <stp>.SPY250630C591</stp>
        <tr r="L16" s="2"/>
        <tr r="L16" s="2"/>
      </tp>
      <tp>
        <v>25</v>
        <stp/>
        <stp>VOLUME</stp>
        <stp>.SPY250627P589</stp>
        <tr r="K18" s="2"/>
        <tr r="K18" s="2"/>
      </tp>
      <tp>
        <v>166</v>
        <stp/>
        <stp>VOLUME</stp>
        <stp>.SPY250627C589</stp>
        <tr r="K18" s="2"/>
        <tr r="K18" s="2"/>
      </tp>
      <tp>
        <v>57</v>
        <stp/>
        <stp>VOLUME</stp>
        <stp>.SPY250627P588</stp>
        <tr r="K19" s="2"/>
        <tr r="K19" s="2"/>
      </tp>
      <tp>
        <v>27</v>
        <stp/>
        <stp>VOLUME</stp>
        <stp>.SPY250627C588</stp>
        <tr r="K19" s="2"/>
        <tr r="K19" s="2"/>
      </tp>
      <tp>
        <v>4090</v>
        <stp/>
        <stp>VOLUME</stp>
        <stp>.SPY250620P588</stp>
        <tr r="BF18" s="1"/>
        <tr r="BF18" s="1"/>
      </tp>
      <tp>
        <v>3</v>
        <stp/>
        <stp>VOLUME</stp>
        <stp>.SPY250630P598</stp>
        <tr r="L9" s="2"/>
        <tr r="L9" s="2"/>
      </tp>
      <tp>
        <v>656</v>
        <stp/>
        <stp>VOLUME</stp>
        <stp>.SPY250620C588</stp>
        <tr r="BE18" s="1"/>
        <tr r="BE18" s="1"/>
      </tp>
      <tp>
        <v>83</v>
        <stp/>
        <stp>VOLUME</stp>
        <stp>.SPY250630C598</stp>
        <tr r="L9" s="2"/>
        <tr r="L9" s="2"/>
      </tp>
      <tp>
        <v>1597</v>
        <stp/>
        <stp>VOLUME</stp>
        <stp>.SPY250620P589</stp>
        <tr r="BF17" s="1"/>
        <tr r="BF17" s="1"/>
      </tp>
      <tp>
        <v>3</v>
        <stp/>
        <stp>VOLUME</stp>
        <stp>.SPY250630P599</stp>
        <tr r="L8" s="2"/>
        <tr r="L8" s="2"/>
      </tp>
      <tp>
        <v>412</v>
        <stp/>
        <stp>VOLUME</stp>
        <stp>.SPY250620C589</stp>
        <tr r="BE17" s="1"/>
        <tr r="BE17" s="1"/>
      </tp>
      <tp>
        <v>46</v>
        <stp/>
        <stp>VOLUME</stp>
        <stp>.SPY250630C599</stp>
        <tr r="L8" s="2"/>
        <tr r="L8" s="2"/>
      </tp>
      <tp>
        <v>218</v>
        <stp/>
        <stp>VOLUME</stp>
        <stp>.SPY250519P602</stp>
        <tr r="BB4" s="1"/>
        <tr r="BB4" s="1"/>
      </tp>
      <tp>
        <v>14516</v>
        <stp/>
        <stp>VOLUME</stp>
        <stp>.SPY250519C602</stp>
        <tr r="BA4" s="1"/>
        <tr r="BA4" s="1"/>
      </tp>
      <tp>
        <v>234</v>
        <stp/>
        <stp>VOLUME</stp>
        <stp>.SPY250519P601</stp>
        <tr r="BB5" s="1"/>
        <tr r="BB5" s="1"/>
      </tp>
      <tp>
        <v>19474</v>
        <stp/>
        <stp>VOLUME</stp>
        <stp>.SPY250519C601</stp>
        <tr r="BA5" s="1"/>
        <tr r="BA5" s="1"/>
      </tp>
      <tp>
        <v>2190</v>
        <stp/>
        <stp>VOLUME</stp>
        <stp>.SPY250519P600</stp>
        <tr r="BB6" s="1"/>
        <tr r="BB6" s="1"/>
      </tp>
      <tp>
        <v>70470</v>
        <stp/>
        <stp>VOLUME</stp>
        <stp>.SPY250519C600</stp>
        <tr r="BA6" s="1"/>
        <tr r="BA6" s="1"/>
      </tp>
      <tp>
        <v>105</v>
        <stp/>
        <stp>VOLUME</stp>
        <stp>.SPY250530P602</stp>
        <tr r="G5" s="2"/>
        <tr r="G5" s="2"/>
      </tp>
      <tp>
        <v>1216</v>
        <stp/>
        <stp>VOLUME</stp>
        <stp>.SPY250530C602</stp>
        <tr r="G5" s="2"/>
        <tr r="G5" s="2"/>
      </tp>
      <tp>
        <v>625</v>
        <stp/>
        <stp>VOLUME</stp>
        <stp>.SPY250530P600</stp>
        <tr r="G7" s="2"/>
        <tr r="G7" s="2"/>
      </tp>
      <tp>
        <v>9822</v>
        <stp/>
        <stp>VOLUME</stp>
        <stp>.SPY250530C600</stp>
        <tr r="G7" s="2"/>
        <tr r="G7" s="2"/>
      </tp>
      <tp>
        <v>45</v>
        <stp/>
        <stp>VOLUME</stp>
        <stp>.SPY250530P601</stp>
        <tr r="G6" s="2"/>
        <tr r="G6" s="2"/>
      </tp>
      <tp>
        <v>1215</v>
        <stp/>
        <stp>VOLUME</stp>
        <stp>.SPY250530C601</stp>
        <tr r="G6" s="2"/>
        <tr r="G6" s="2"/>
      </tp>
      <tp>
        <v>89</v>
        <stp/>
        <stp>VOLUME</stp>
        <stp>.SPY250520P602</stp>
        <tr r="C5" s="2"/>
        <tr r="C5" s="2"/>
      </tp>
      <tp>
        <v>184</v>
        <stp/>
        <stp>VOLUME</stp>
        <stp>.SPY250522P600</stp>
        <tr r="E7" s="2"/>
        <tr r="E7" s="2"/>
      </tp>
      <tp>
        <v>290</v>
        <stp/>
        <stp>VOLUME</stp>
        <stp>.SPY250523P601</stp>
        <tr r="BD5" s="1"/>
        <tr r="BD5" s="1"/>
      </tp>
      <tp>
        <v>15071</v>
        <stp/>
        <stp>VOLUME</stp>
        <stp>.SPY250520C602</stp>
        <tr r="C5" s="2"/>
        <tr r="C5" s="2"/>
      </tp>
      <tp>
        <v>6059</v>
        <stp/>
        <stp>VOLUME</stp>
        <stp>.SPY250522C600</stp>
        <tr r="E7" s="2"/>
        <tr r="E7" s="2"/>
      </tp>
      <tp>
        <v>5757</v>
        <stp/>
        <stp>VOLUME</stp>
        <stp>.SPY250523C601</stp>
        <tr r="BC5" s="1"/>
        <tr r="BC5" s="1"/>
      </tp>
      <tp>
        <v>10</v>
        <stp/>
        <stp>VOLUME</stp>
        <stp>.SPY250521P602</stp>
        <tr r="D5" s="2"/>
        <tr r="D5" s="2"/>
      </tp>
      <tp>
        <v>34</v>
        <stp/>
        <stp>VOLUME</stp>
        <stp>.SPY250522P601</stp>
        <tr r="E6" s="2"/>
        <tr r="E6" s="2"/>
      </tp>
      <tp>
        <v>1582</v>
        <stp/>
        <stp>VOLUME</stp>
        <stp>.SPY250523P600</stp>
        <tr r="BD6" s="1"/>
        <tr r="BD6" s="1"/>
      </tp>
      <tp>
        <v>10357</v>
        <stp/>
        <stp>VOLUME</stp>
        <stp>.SPY250521C602</stp>
        <tr r="D5" s="2"/>
        <tr r="D5" s="2"/>
      </tp>
      <tp>
        <v>1815</v>
        <stp/>
        <stp>VOLUME</stp>
        <stp>.SPY250522C601</stp>
        <tr r="E6" s="2"/>
        <tr r="E6" s="2"/>
      </tp>
      <tp>
        <v>36524</v>
        <stp/>
        <stp>VOLUME</stp>
        <stp>.SPY250523C600</stp>
        <tr r="BC6" s="1"/>
        <tr r="BC6" s="1"/>
      </tp>
      <tp>
        <v>1315</v>
        <stp/>
        <stp>VOLUME</stp>
        <stp>.SPY250520P600</stp>
        <tr r="C7" s="2"/>
        <tr r="C7" s="2"/>
      </tp>
      <tp>
        <v>54</v>
        <stp/>
        <stp>VOLUME</stp>
        <stp>.SPY250521P601</stp>
        <tr r="D6" s="2"/>
        <tr r="D6" s="2"/>
      </tp>
      <tp>
        <v>39</v>
        <stp/>
        <stp>VOLUME</stp>
        <stp>.SPY250522P602</stp>
        <tr r="E5" s="2"/>
        <tr r="E5" s="2"/>
      </tp>
      <tp>
        <v>67582</v>
        <stp/>
        <stp>VOLUME</stp>
        <stp>.SPY250520C600</stp>
        <tr r="C7" s="2"/>
        <tr r="C7" s="2"/>
      </tp>
      <tp>
        <v>6071</v>
        <stp/>
        <stp>VOLUME</stp>
        <stp>.SPY250521C601</stp>
        <tr r="D6" s="2"/>
        <tr r="D6" s="2"/>
      </tp>
      <tp>
        <v>1503</v>
        <stp/>
        <stp>VOLUME</stp>
        <stp>.SPY250522C602</stp>
        <tr r="E5" s="2"/>
        <tr r="E5" s="2"/>
      </tp>
      <tp>
        <v>287</v>
        <stp/>
        <stp>VOLUME</stp>
        <stp>.SPY250520P601</stp>
        <tr r="C6" s="2"/>
        <tr r="C6" s="2"/>
      </tp>
      <tp>
        <v>642</v>
        <stp/>
        <stp>VOLUME</stp>
        <stp>.SPY250521P600</stp>
        <tr r="D7" s="2"/>
        <tr r="D7" s="2"/>
      </tp>
      <tp>
        <v>64</v>
        <stp/>
        <stp>VOLUME</stp>
        <stp>.SPY250523P602</stp>
        <tr r="BD4" s="1"/>
        <tr r="BD4" s="1"/>
      </tp>
      <tp>
        <v>13966</v>
        <stp/>
        <stp>VOLUME</stp>
        <stp>.SPY250520C601</stp>
        <tr r="C6" s="2"/>
        <tr r="C6" s="2"/>
      </tp>
      <tp>
        <v>19994</v>
        <stp/>
        <stp>VOLUME</stp>
        <stp>.SPY250521C600</stp>
        <tr r="D7" s="2"/>
        <tr r="D7" s="2"/>
      </tp>
      <tp>
        <v>2143</v>
        <stp/>
        <stp>VOLUME</stp>
        <stp>.SPY250523C602</stp>
        <tr r="BC4" s="1"/>
        <tr r="BC4" s="1"/>
      </tp>
      <tp>
        <v>437</v>
        <stp/>
        <stp>VOLUME</stp>
        <stp>.SPY250620P576</stp>
        <tr r="BF30" s="1"/>
        <tr r="BF30" s="1"/>
      </tp>
      <tp>
        <v>9</v>
        <stp/>
        <stp>VOLUME</stp>
        <stp>.SPY250627P571</stp>
        <tr r="K36" s="2"/>
        <tr r="K36" s="2"/>
      </tp>
      <tp>
        <v>5</v>
        <stp/>
        <stp>VOLUME</stp>
        <stp>.SPY250620C576</stp>
        <tr r="BE30" s="1"/>
        <tr r="BE30" s="1"/>
      </tp>
      <tp>
        <v>2</v>
        <stp/>
        <stp>VOLUME</stp>
        <stp>.SPY250627C571</stp>
        <tr r="K36" s="2"/>
        <tr r="K36" s="2"/>
      </tp>
      <tp>
        <v>289</v>
        <stp/>
        <stp>VOLUME</stp>
        <stp>.SPY250620P577</stp>
        <tr r="BF29" s="1"/>
        <tr r="BF29" s="1"/>
      </tp>
      <tp>
        <v>128</v>
        <stp/>
        <stp>VOLUME</stp>
        <stp>.SPY250627P570</stp>
        <tr r="K37" s="2"/>
        <tr r="K37" s="2"/>
      </tp>
      <tp>
        <v>95</v>
        <stp/>
        <stp>VOLUME</stp>
        <stp>.SPY250620C577</stp>
        <tr r="BE29" s="1"/>
        <tr r="BE29" s="1"/>
      </tp>
      <tp>
        <v>5</v>
        <stp/>
        <stp>VOLUME</stp>
        <stp>.SPY250627C570</stp>
        <tr r="K37" s="2"/>
        <tr r="K37" s="2"/>
      </tp>
      <tp>
        <v>247</v>
        <stp/>
        <stp>VOLUME</stp>
        <stp>.SPY250620P574</stp>
        <tr r="BF32" s="1"/>
        <tr r="BF32" s="1"/>
      </tp>
      <tp>
        <v>10</v>
        <stp/>
        <stp>VOLUME</stp>
        <stp>.SPY250627P573</stp>
        <tr r="K34" s="2"/>
        <tr r="K34" s="2"/>
      </tp>
      <tp>
        <v>2</v>
        <stp/>
        <stp>VOLUME</stp>
        <stp>.SPY250620C574</stp>
        <tr r="BE32" s="1"/>
        <tr r="BE32" s="1"/>
      </tp>
      <tp t="s">
        <v>N/A</v>
        <stp/>
        <stp>VOLUME</stp>
        <stp>.SPY250627C573</stp>
        <tr r="K34" s="2"/>
      </tp>
      <tp>
        <v>7761</v>
        <stp/>
        <stp>VOLUME</stp>
        <stp>.SPY250620P575</stp>
        <tr r="BF31" s="1"/>
        <tr r="BF31" s="1"/>
      </tp>
      <tp>
        <v>48</v>
        <stp/>
        <stp>VOLUME</stp>
        <stp>.SPY250627P572</stp>
        <tr r="K35" s="2"/>
        <tr r="K35" s="2"/>
      </tp>
      <tp>
        <v>949</v>
        <stp/>
        <stp>VOLUME</stp>
        <stp>.SPY250620C575</stp>
        <tr r="BE31" s="1"/>
        <tr r="BE31" s="1"/>
      </tp>
      <tp>
        <v>11</v>
        <stp/>
        <stp>VOLUME</stp>
        <stp>.SPY250627C572</stp>
        <tr r="K35" s="2"/>
        <tr r="K35" s="2"/>
      </tp>
      <tp>
        <v>964</v>
        <stp/>
        <stp>VOLUME</stp>
        <stp>.SPY250620P572</stp>
        <tr r="BF34" s="1"/>
        <tr r="BF34" s="1"/>
      </tp>
      <tp>
        <v>139</v>
        <stp/>
        <stp>VOLUME</stp>
        <stp>.SPY250627P575</stp>
        <tr r="K32" s="2"/>
        <tr r="K32" s="2"/>
      </tp>
      <tp>
        <v>4</v>
        <stp/>
        <stp>VOLUME</stp>
        <stp>.SPY250620C572</stp>
        <tr r="BE34" s="1"/>
        <tr r="BE34" s="1"/>
      </tp>
      <tp>
        <v>6</v>
        <stp/>
        <stp>VOLUME</stp>
        <stp>.SPY250627C575</stp>
        <tr r="K32" s="2"/>
        <tr r="K32" s="2"/>
      </tp>
      <tp>
        <v>563</v>
        <stp/>
        <stp>VOLUME</stp>
        <stp>.SPY250620P573</stp>
        <tr r="BF33" s="1"/>
        <tr r="BF33" s="1"/>
      </tp>
      <tp>
        <v>60</v>
        <stp/>
        <stp>VOLUME</stp>
        <stp>.SPY250627P574</stp>
        <tr r="K33" s="2"/>
        <tr r="K33" s="2"/>
      </tp>
      <tp>
        <v>3</v>
        <stp/>
        <stp>VOLUME</stp>
        <stp>.SPY250620C573</stp>
        <tr r="BE33" s="1"/>
        <tr r="BE33" s="1"/>
      </tp>
      <tp>
        <v>1</v>
        <stp/>
        <stp>VOLUME</stp>
        <stp>.SPY250627C574</stp>
        <tr r="K33" s="2"/>
        <tr r="K33" s="2"/>
      </tp>
      <tp>
        <v>12601</v>
        <stp/>
        <stp>VOLUME</stp>
        <stp>.SPY250620P570</stp>
        <tr r="BF36" s="1"/>
        <tr r="BF36" s="1"/>
      </tp>
      <tp>
        <v>36</v>
        <stp/>
        <stp>VOLUME</stp>
        <stp>.SPY250627P577</stp>
        <tr r="K30" s="2"/>
        <tr r="K30" s="2"/>
      </tp>
      <tp>
        <v>252</v>
        <stp/>
        <stp>VOLUME</stp>
        <stp>.SPY250620C570</stp>
        <tr r="BE36" s="1"/>
        <tr r="BE36" s="1"/>
      </tp>
      <tp>
        <v>3</v>
        <stp/>
        <stp>VOLUME</stp>
        <stp>.SPY250627C577</stp>
        <tr r="K30" s="2"/>
        <tr r="K30" s="2"/>
      </tp>
      <tp>
        <v>328</v>
        <stp/>
        <stp>VOLUME</stp>
        <stp>.SPY250620P571</stp>
        <tr r="BF35" s="1"/>
        <tr r="BF35" s="1"/>
      </tp>
      <tp>
        <v>5</v>
        <stp/>
        <stp>VOLUME</stp>
        <stp>.SPY250627P576</stp>
        <tr r="K31" s="2"/>
        <tr r="K31" s="2"/>
      </tp>
      <tp>
        <v>12</v>
        <stp/>
        <stp>VOLUME</stp>
        <stp>.SPY250620C571</stp>
        <tr r="BE35" s="1"/>
        <tr r="BE35" s="1"/>
      </tp>
      <tp>
        <v>4</v>
        <stp/>
        <stp>VOLUME</stp>
        <stp>.SPY250627C576</stp>
        <tr r="K31" s="2"/>
        <tr r="K31" s="2"/>
      </tp>
      <tp>
        <v>21</v>
        <stp/>
        <stp>VOLUME</stp>
        <stp>.SPY250627P579</stp>
        <tr r="K28" s="2"/>
        <tr r="K28" s="2"/>
      </tp>
      <tp>
        <v>18</v>
        <stp/>
        <stp>VOLUME</stp>
        <stp>.SPY250627C579</stp>
        <tr r="K28" s="2"/>
        <tr r="K28" s="2"/>
      </tp>
      <tp>
        <v>33</v>
        <stp/>
        <stp>VOLUME</stp>
        <stp>.SPY250627P578</stp>
        <tr r="K29" s="2"/>
        <tr r="K29" s="2"/>
      </tp>
      <tp t="s">
        <v>N/A</v>
        <stp/>
        <stp>VOLUME</stp>
        <stp>.SPY250627C578</stp>
        <tr r="K29" s="2"/>
      </tp>
      <tp>
        <v>819</v>
        <stp/>
        <stp>VOLUME</stp>
        <stp>.SPY250620P578</stp>
        <tr r="BF28" s="1"/>
        <tr r="BF28" s="1"/>
      </tp>
      <tp>
        <v>285</v>
        <stp/>
        <stp>VOLUME</stp>
        <stp>.SPY250630P568</stp>
        <tr r="L39" s="2"/>
        <tr r="L39" s="2"/>
      </tp>
      <tp>
        <v>7</v>
        <stp/>
        <stp>VOLUME</stp>
        <stp>.SPY250620C578</stp>
        <tr r="BE28" s="1"/>
        <tr r="BE28" s="1"/>
      </tp>
      <tp>
        <v>18</v>
        <stp/>
        <stp>VOLUME</stp>
        <stp>.SPY250630C568</stp>
        <tr r="L39" s="2"/>
        <tr r="L39" s="2"/>
      </tp>
      <tp>
        <v>416</v>
        <stp/>
        <stp>VOLUME</stp>
        <stp>.SPY250620P579</stp>
        <tr r="BF27" s="1"/>
        <tr r="BF27" s="1"/>
      </tp>
      <tp>
        <v>290</v>
        <stp/>
        <stp>VOLUME</stp>
        <stp>.SPY250630P569</stp>
        <tr r="L38" s="2"/>
        <tr r="L38" s="2"/>
      </tp>
      <tp>
        <v>62</v>
        <stp/>
        <stp>VOLUME</stp>
        <stp>.SPY250620C579</stp>
        <tr r="BE27" s="1"/>
        <tr r="BE27" s="1"/>
      </tp>
      <tp>
        <v>2</v>
        <stp/>
        <stp>VOLUME</stp>
        <stp>.SPY250630C569</stp>
        <tr r="L38" s="2"/>
        <tr r="L38" s="2"/>
      </tp>
      <tp>
        <v>165</v>
        <stp/>
        <stp>VOLUME</stp>
        <stp>.SPY250630P576</stp>
        <tr r="L31" s="2"/>
        <tr r="L31" s="2"/>
      </tp>
      <tp>
        <v>4</v>
        <stp/>
        <stp>VOLUME</stp>
        <stp>.SPY250630C576</stp>
        <tr r="L31" s="2"/>
        <tr r="L31" s="2"/>
      </tp>
      <tp>
        <v>57</v>
        <stp/>
        <stp>VOLUME</stp>
        <stp>.SPY250630P577</stp>
        <tr r="L30" s="2"/>
        <tr r="L30" s="2"/>
      </tp>
      <tp>
        <v>2</v>
        <stp/>
        <stp>VOLUME</stp>
        <stp>.SPY250630C577</stp>
        <tr r="L30" s="2"/>
        <tr r="L30" s="2"/>
      </tp>
      <tp>
        <v>61</v>
        <stp/>
        <stp>VOLUME</stp>
        <stp>.SPY250630P574</stp>
        <tr r="L33" s="2"/>
        <tr r="L33" s="2"/>
      </tp>
      <tp>
        <v>9</v>
        <stp/>
        <stp>VOLUME</stp>
        <stp>.SPY250630C574</stp>
        <tr r="L33" s="2"/>
        <tr r="L33" s="2"/>
      </tp>
      <tp>
        <v>1342</v>
        <stp/>
        <stp>VOLUME</stp>
        <stp>.SPY250630P575</stp>
        <tr r="L32" s="2"/>
        <tr r="L32" s="2"/>
      </tp>
      <tp>
        <v>29</v>
        <stp/>
        <stp>VOLUME</stp>
        <stp>.SPY250630C575</stp>
        <tr r="L32" s="2"/>
        <tr r="L32" s="2"/>
      </tp>
      <tp>
        <v>16</v>
        <stp/>
        <stp>VOLUME</stp>
        <stp>.SPY250630P572</stp>
        <tr r="L35" s="2"/>
        <tr r="L35" s="2"/>
      </tp>
      <tp>
        <v>13</v>
        <stp/>
        <stp>VOLUME</stp>
        <stp>.SPY250630C572</stp>
        <tr r="L35" s="2"/>
        <tr r="L35" s="2"/>
      </tp>
      <tp>
        <v>418</v>
        <stp/>
        <stp>VOLUME</stp>
        <stp>.SPY250630P573</stp>
        <tr r="L34" s="2"/>
        <tr r="L34" s="2"/>
      </tp>
      <tp>
        <v>1</v>
        <stp/>
        <stp>VOLUME</stp>
        <stp>.SPY250630C573</stp>
        <tr r="L34" s="2"/>
        <tr r="L34" s="2"/>
      </tp>
      <tp>
        <v>1405</v>
        <stp/>
        <stp>VOLUME</stp>
        <stp>.SPY250630P570</stp>
        <tr r="L37" s="2"/>
        <tr r="L37" s="2"/>
      </tp>
      <tp>
        <v>67</v>
        <stp/>
        <stp>VOLUME</stp>
        <stp>.SPY250630C570</stp>
        <tr r="L37" s="2"/>
        <tr r="L37" s="2"/>
      </tp>
      <tp>
        <v>41</v>
        <stp/>
        <stp>VOLUME</stp>
        <stp>.SPY250630P571</stp>
        <tr r="L36" s="2"/>
        <tr r="L36" s="2"/>
      </tp>
      <tp t="s">
        <v>N/A</v>
        <stp/>
        <stp>VOLUME</stp>
        <stp>.SPY250630C571</stp>
        <tr r="L36" s="2"/>
      </tp>
      <tp>
        <v>8</v>
        <stp/>
        <stp>VOLUME</stp>
        <stp>.SPY250627P569</stp>
        <tr r="K38" s="2"/>
        <tr r="K38" s="2"/>
      </tp>
      <tp t="s">
        <v>N/A</v>
        <stp/>
        <stp>VOLUME</stp>
        <stp>.SPY250627C569</stp>
        <tr r="K38" s="2"/>
      </tp>
      <tp>
        <v>4</v>
        <stp/>
        <stp>VOLUME</stp>
        <stp>.SPY250627P568</stp>
        <tr r="K39" s="2"/>
        <tr r="K39" s="2"/>
      </tp>
      <tp>
        <v>17</v>
        <stp/>
        <stp>VOLUME</stp>
        <stp>.SPY250627C568</stp>
        <tr r="K39" s="2"/>
        <tr r="K39" s="2"/>
      </tp>
      <tp>
        <v>920</v>
        <stp/>
        <stp>VOLUME</stp>
        <stp>.SPY250620P568</stp>
        <tr r="BF38" s="1"/>
        <tr r="BF38" s="1"/>
      </tp>
      <tp>
        <v>46</v>
        <stp/>
        <stp>VOLUME</stp>
        <stp>.SPY250630P578</stp>
        <tr r="L29" s="2"/>
        <tr r="L29" s="2"/>
      </tp>
      <tp>
        <v>3</v>
        <stp/>
        <stp>VOLUME</stp>
        <stp>.SPY250620C568</stp>
        <tr r="BE38" s="1"/>
        <tr r="BE38" s="1"/>
      </tp>
      <tp>
        <v>2</v>
        <stp/>
        <stp>VOLUME</stp>
        <stp>.SPY250630C578</stp>
        <tr r="L29" s="2"/>
        <tr r="L29" s="2"/>
      </tp>
      <tp>
        <v>460</v>
        <stp/>
        <stp>VOLUME</stp>
        <stp>.SPY250620P569</stp>
        <tr r="BF37" s="1"/>
        <tr r="BF37" s="1"/>
      </tp>
      <tp>
        <v>13</v>
        <stp/>
        <stp>VOLUME</stp>
        <stp>.SPY250630P579</stp>
        <tr r="L28" s="2"/>
        <tr r="L28" s="2"/>
      </tp>
      <tp>
        <v>84</v>
        <stp/>
        <stp>VOLUME</stp>
        <stp>.SPY250620C569</stp>
        <tr r="BE37" s="1"/>
        <tr r="BE37" s="1"/>
      </tp>
      <tp>
        <v>15</v>
        <stp/>
        <stp>VOLUME</stp>
        <stp>.SPY250630C579</stp>
        <tr r="L28" s="2"/>
        <tr r="L28" s="2"/>
      </tp>
      <tp>
        <v>3035</v>
        <stp/>
        <stp>VOLUME</stp>
        <stp>.SPY250606P570</stp>
        <tr r="H37" s="2"/>
        <tr r="H37" s="2"/>
      </tp>
      <tp>
        <v>36</v>
        <stp/>
        <stp>VOLUME</stp>
        <stp>.SPY250606C570</stp>
        <tr r="H37" s="2"/>
        <tr r="H37" s="2"/>
      </tp>
      <tp>
        <v>93</v>
        <stp/>
        <stp>VOLUME</stp>
        <stp>.SPY250606P571</stp>
        <tr r="H36" s="2"/>
        <tr r="H36" s="2"/>
      </tp>
      <tp>
        <v>3</v>
        <stp/>
        <stp>VOLUME</stp>
        <stp>.SPY250606C571</stp>
        <tr r="H36" s="2"/>
        <tr r="H36" s="2"/>
      </tp>
      <tp>
        <v>132</v>
        <stp/>
        <stp>VOLUME</stp>
        <stp>.SPY250606P572</stp>
        <tr r="H35" s="2"/>
        <tr r="H35" s="2"/>
      </tp>
      <tp>
        <v>20</v>
        <stp/>
        <stp>VOLUME</stp>
        <stp>.SPY250606C572</stp>
        <tr r="H35" s="2"/>
        <tr r="H35" s="2"/>
      </tp>
      <tp>
        <v>138</v>
        <stp/>
        <stp>VOLUME</stp>
        <stp>.SPY250606P573</stp>
        <tr r="H34" s="2"/>
        <tr r="H34" s="2"/>
      </tp>
      <tp>
        <v>7</v>
        <stp/>
        <stp>VOLUME</stp>
        <stp>.SPY250606C573</stp>
        <tr r="H34" s="2"/>
        <tr r="H34" s="2"/>
      </tp>
      <tp>
        <v>58</v>
        <stp/>
        <stp>VOLUME</stp>
        <stp>.SPY250606P574</stp>
        <tr r="H33" s="2"/>
        <tr r="H33" s="2"/>
      </tp>
      <tp>
        <v>20</v>
        <stp/>
        <stp>VOLUME</stp>
        <stp>.SPY250606C574</stp>
        <tr r="H33" s="2"/>
        <tr r="H33" s="2"/>
      </tp>
      <tp>
        <v>1577</v>
        <stp/>
        <stp>VOLUME</stp>
        <stp>.SPY250606P575</stp>
        <tr r="H32" s="2"/>
        <tr r="H32" s="2"/>
      </tp>
      <tp>
        <v>355</v>
        <stp/>
        <stp>VOLUME</stp>
        <stp>.SPY250606C575</stp>
        <tr r="H32" s="2"/>
        <tr r="H32" s="2"/>
      </tp>
      <tp>
        <v>46</v>
        <stp/>
        <stp>VOLUME</stp>
        <stp>.SPY250606P576</stp>
        <tr r="H31" s="2"/>
        <tr r="H31" s="2"/>
      </tp>
      <tp>
        <v>24</v>
        <stp/>
        <stp>VOLUME</stp>
        <stp>.SPY250606C576</stp>
        <tr r="H31" s="2"/>
        <tr r="H31" s="2"/>
      </tp>
      <tp>
        <v>67</v>
        <stp/>
        <stp>VOLUME</stp>
        <stp>.SPY250606P577</stp>
        <tr r="H30" s="2"/>
        <tr r="H30" s="2"/>
      </tp>
      <tp>
        <v>1</v>
        <stp/>
        <stp>VOLUME</stp>
        <stp>.SPY250606C577</stp>
        <tr r="H30" s="2"/>
        <tr r="H30" s="2"/>
      </tp>
      <tp>
        <v>238</v>
        <stp/>
        <stp>VOLUME</stp>
        <stp>.SPY250606P578</stp>
        <tr r="H29" s="2"/>
        <tr r="H29" s="2"/>
      </tp>
      <tp>
        <v>2</v>
        <stp/>
        <stp>VOLUME</stp>
        <stp>.SPY250606C578</stp>
        <tr r="H29" s="2"/>
        <tr r="H29" s="2"/>
      </tp>
      <tp>
        <v>591</v>
        <stp/>
        <stp>VOLUME</stp>
        <stp>.SPY250606P579</stp>
        <tr r="H28" s="2"/>
        <tr r="H28" s="2"/>
      </tp>
      <tp>
        <v>11</v>
        <stp/>
        <stp>VOLUME</stp>
        <stp>.SPY250606C579</stp>
        <tr r="H28" s="2"/>
        <tr r="H28" s="2"/>
      </tp>
      <tp>
        <v>61</v>
        <stp/>
        <stp>VOLUME</stp>
        <stp>.SPY250613P569</stp>
        <tr r="I38" s="2"/>
        <tr r="I38" s="2"/>
      </tp>
      <tp t="s">
        <v>N/A</v>
        <stp/>
        <stp>VOLUME</stp>
        <stp>.SPY250613C569</stp>
        <tr r="I38" s="2"/>
      </tp>
      <tp>
        <v>532</v>
        <stp/>
        <stp>VOLUME</stp>
        <stp>.SPY250613P568</stp>
        <tr r="I39" s="2"/>
        <tr r="I39" s="2"/>
      </tp>
      <tp>
        <v>3</v>
        <stp/>
        <stp>VOLUME</stp>
        <stp>.SPY250613C568</stp>
        <tr r="I39" s="2"/>
        <tr r="I39" s="2"/>
      </tp>
      <tp>
        <v>626</v>
        <stp/>
        <stp>VOLUME</stp>
        <stp>.SPY250613P575</stp>
        <tr r="I32" s="2"/>
        <tr r="I32" s="2"/>
      </tp>
      <tp>
        <v>34</v>
        <stp/>
        <stp>VOLUME</stp>
        <stp>.SPY250613C575</stp>
        <tr r="I32" s="2"/>
        <tr r="I32" s="2"/>
      </tp>
      <tp>
        <v>21</v>
        <stp/>
        <stp>VOLUME</stp>
        <stp>.SPY250613P574</stp>
        <tr r="I33" s="2"/>
        <tr r="I33" s="2"/>
      </tp>
      <tp>
        <v>3</v>
        <stp/>
        <stp>VOLUME</stp>
        <stp>.SPY250613C574</stp>
        <tr r="I33" s="2"/>
        <tr r="I33" s="2"/>
      </tp>
      <tp>
        <v>35</v>
        <stp/>
        <stp>VOLUME</stp>
        <stp>.SPY250613P577</stp>
        <tr r="I30" s="2"/>
        <tr r="I30" s="2"/>
      </tp>
      <tp>
        <v>4</v>
        <stp/>
        <stp>VOLUME</stp>
        <stp>.SPY250613C577</stp>
        <tr r="I30" s="2"/>
        <tr r="I30" s="2"/>
      </tp>
      <tp>
        <v>66</v>
        <stp/>
        <stp>VOLUME</stp>
        <stp>.SPY250613P576</stp>
        <tr r="I31" s="2"/>
        <tr r="I31" s="2"/>
      </tp>
      <tp>
        <v>5</v>
        <stp/>
        <stp>VOLUME</stp>
        <stp>.SPY250613C576</stp>
        <tr r="I31" s="2"/>
        <tr r="I31" s="2"/>
      </tp>
      <tp>
        <v>81</v>
        <stp/>
        <stp>VOLUME</stp>
        <stp>.SPY250613P571</stp>
        <tr r="I36" s="2"/>
        <tr r="I36" s="2"/>
      </tp>
      <tp>
        <v>19</v>
        <stp/>
        <stp>VOLUME</stp>
        <stp>.SPY250613C571</stp>
        <tr r="I36" s="2"/>
        <tr r="I36" s="2"/>
      </tp>
      <tp>
        <v>1627</v>
        <stp/>
        <stp>VOLUME</stp>
        <stp>.SPY250613P570</stp>
        <tr r="I37" s="2"/>
        <tr r="I37" s="2"/>
      </tp>
      <tp>
        <v>122</v>
        <stp/>
        <stp>VOLUME</stp>
        <stp>.SPY250613C570</stp>
        <tr r="I37" s="2"/>
        <tr r="I37" s="2"/>
      </tp>
      <tp>
        <v>38</v>
        <stp/>
        <stp>VOLUME</stp>
        <stp>.SPY250613P573</stp>
        <tr r="I34" s="2"/>
        <tr r="I34" s="2"/>
      </tp>
      <tp>
        <v>19</v>
        <stp/>
        <stp>VOLUME</stp>
        <stp>.SPY250613C573</stp>
        <tr r="I34" s="2"/>
        <tr r="I34" s="2"/>
      </tp>
      <tp>
        <v>73</v>
        <stp/>
        <stp>VOLUME</stp>
        <stp>.SPY250613P572</stp>
        <tr r="I35" s="2"/>
        <tr r="I35" s="2"/>
      </tp>
      <tp>
        <v>20</v>
        <stp/>
        <stp>VOLUME</stp>
        <stp>.SPY250613C572</stp>
        <tr r="I35" s="2"/>
        <tr r="I35" s="2"/>
      </tp>
      <tp>
        <v>99</v>
        <stp/>
        <stp>VOLUME</stp>
        <stp>.SPY250606P568</stp>
        <tr r="H39" s="2"/>
        <tr r="H39" s="2"/>
      </tp>
      <tp>
        <v>7</v>
        <stp/>
        <stp>VOLUME</stp>
        <stp>.SPY250606C568</stp>
        <tr r="H39" s="2"/>
        <tr r="H39" s="2"/>
      </tp>
      <tp>
        <v>629</v>
        <stp/>
        <stp>VOLUME</stp>
        <stp>.SPY250606P569</stp>
        <tr r="H38" s="2"/>
        <tr r="H38" s="2"/>
      </tp>
      <tp>
        <v>2</v>
        <stp/>
        <stp>VOLUME</stp>
        <stp>.SPY250606C569</stp>
        <tr r="H38" s="2"/>
        <tr r="H38" s="2"/>
      </tp>
      <tp>
        <v>141</v>
        <stp/>
        <stp>VOLUME</stp>
        <stp>.SPY250613P579</stp>
        <tr r="I28" s="2"/>
        <tr r="I28" s="2"/>
      </tp>
      <tp>
        <v>16</v>
        <stp/>
        <stp>VOLUME</stp>
        <stp>.SPY250613C579</stp>
        <tr r="I28" s="2"/>
        <tr r="I28" s="2"/>
      </tp>
      <tp>
        <v>37</v>
        <stp/>
        <stp>VOLUME</stp>
        <stp>.SPY250613P578</stp>
        <tr r="I29" s="2"/>
        <tr r="I29" s="2"/>
      </tp>
      <tp>
        <v>11</v>
        <stp/>
        <stp>VOLUME</stp>
        <stp>.SPY250613C578</stp>
        <tr r="I29" s="2"/>
        <tr r="I29" s="2"/>
      </tp>
      <tp>
        <v>0</v>
        <stp/>
        <stp>DELTA</stp>
        <stp>.SPXW250519P5620</stp>
        <tr r="CE130" s="1"/>
        <tr r="CE130" s="1"/>
      </tp>
      <tp>
        <v>0.99</v>
        <stp/>
        <stp>DELTA</stp>
        <stp>.SPXW250519C5620</stp>
        <tr r="CD130" s="1"/>
        <tr r="CD130" s="1"/>
      </tp>
      <tp>
        <v>0</v>
        <stp/>
        <stp>DELTA</stp>
        <stp>.SPXW250519P5630</stp>
        <tr r="CE129" s="1"/>
        <tr r="CE129" s="1"/>
      </tp>
      <tp>
        <v>0.99</v>
        <stp/>
        <stp>DELTA</stp>
        <stp>.SPXW250519C5630</stp>
        <tr r="CD129" s="1"/>
        <tr r="CD129" s="1"/>
      </tp>
      <tp>
        <v>0</v>
        <stp/>
        <stp>DELTA</stp>
        <stp>.SPXW250519P5660</stp>
        <tr r="CE126" s="1"/>
        <tr r="CE126" s="1"/>
      </tp>
      <tp>
        <v>0.98</v>
        <stp/>
        <stp>DELTA</stp>
        <stp>.SPXW250519C5660</stp>
        <tr r="CD126" s="1"/>
        <tr r="CD126" s="1"/>
      </tp>
      <tp>
        <v>0</v>
        <stp/>
        <stp>DELTA</stp>
        <stp>.SPXW250519P5670</stp>
        <tr r="CE125" s="1"/>
        <tr r="CE125" s="1"/>
      </tp>
      <tp>
        <v>0.98</v>
        <stp/>
        <stp>DELTA</stp>
        <stp>.SPXW250519C5670</stp>
        <tr r="CD125" s="1"/>
        <tr r="CD125" s="1"/>
      </tp>
      <tp>
        <v>0</v>
        <stp/>
        <stp>DELTA</stp>
        <stp>.SPXW250519P5640</stp>
        <tr r="CE128" s="1"/>
        <tr r="CE128" s="1"/>
      </tp>
      <tp>
        <v>0.98</v>
        <stp/>
        <stp>DELTA</stp>
        <stp>.SPXW250519C5640</stp>
        <tr r="CD128" s="1"/>
        <tr r="CD128" s="1"/>
      </tp>
      <tp>
        <v>0</v>
        <stp/>
        <stp>DELTA</stp>
        <stp>.SPXW250519P5650</stp>
        <tr r="CE127" s="1"/>
        <tr r="CE127" s="1"/>
      </tp>
      <tp>
        <v>0.98</v>
        <stp/>
        <stp>DELTA</stp>
        <stp>.SPXW250519C5650</stp>
        <tr r="CD127" s="1"/>
        <tr r="CD127" s="1"/>
      </tp>
      <tp>
        <v>0</v>
        <stp/>
        <stp>DELTA</stp>
        <stp>.SPXW250519P5680</stp>
        <tr r="CE124" s="1"/>
        <tr r="CE124" s="1"/>
      </tp>
      <tp>
        <v>0.98</v>
        <stp/>
        <stp>DELTA</stp>
        <stp>.SPXW250519C5680</stp>
        <tr r="CD124" s="1"/>
        <tr r="CD124" s="1"/>
      </tp>
      <tp>
        <v>0</v>
        <stp/>
        <stp>DELTA</stp>
        <stp>.SPXW250519P5690</stp>
        <tr r="CE123" s="1"/>
        <tr r="CE123" s="1"/>
      </tp>
      <tp>
        <v>0.98</v>
        <stp/>
        <stp>DELTA</stp>
        <stp>.SPXW250519C5690</stp>
        <tr r="CD123" s="1"/>
        <tr r="CD123" s="1"/>
      </tp>
      <tp>
        <v>150019</v>
        <stp/>
        <stp>VOLUME</stp>
        <stp>.SPY250519P589</stp>
        <tr r="BB17" s="1"/>
        <tr r="BB17" s="1"/>
      </tp>
      <tp>
        <v>36199</v>
        <stp/>
        <stp>VOLUME</stp>
        <stp>.SPY250519C589</stp>
        <tr r="BA17" s="1"/>
        <tr r="BA17" s="1"/>
      </tp>
      <tp>
        <v>177115</v>
        <stp/>
        <stp>VOLUME</stp>
        <stp>.SPY250519P588</stp>
        <tr r="BB18" s="1"/>
        <tr r="BB18" s="1"/>
      </tp>
      <tp>
        <v>17721</v>
        <stp/>
        <stp>VOLUME</stp>
        <stp>.SPY250519C588</stp>
        <tr r="BA18" s="1"/>
        <tr r="BA18" s="1"/>
      </tp>
      <tp>
        <v>98945</v>
        <stp/>
        <stp>VOLUME</stp>
        <stp>.SPY250519P587</stp>
        <tr r="BB19" s="1"/>
        <tr r="BB19" s="1"/>
      </tp>
      <tp>
        <v>5366</v>
        <stp/>
        <stp>VOLUME</stp>
        <stp>.SPY250519C587</stp>
        <tr r="BA19" s="1"/>
        <tr r="BA19" s="1"/>
      </tp>
      <tp>
        <v>91080</v>
        <stp/>
        <stp>VOLUME</stp>
        <stp>.SPY250519P586</stp>
        <tr r="BB20" s="1"/>
        <tr r="BB20" s="1"/>
      </tp>
      <tp>
        <v>2811</v>
        <stp/>
        <stp>VOLUME</stp>
        <stp>.SPY250519C586</stp>
        <tr r="BA20" s="1"/>
        <tr r="BA20" s="1"/>
      </tp>
      <tp>
        <v>74595</v>
        <stp/>
        <stp>VOLUME</stp>
        <stp>.SPY250519P585</stp>
        <tr r="BB21" s="1"/>
        <tr r="BB21" s="1"/>
      </tp>
      <tp>
        <v>3131</v>
        <stp/>
        <stp>VOLUME</stp>
        <stp>.SPY250519C585</stp>
        <tr r="BA21" s="1"/>
        <tr r="BA21" s="1"/>
      </tp>
      <tp>
        <v>33258</v>
        <stp/>
        <stp>VOLUME</stp>
        <stp>.SPY250519P584</stp>
        <tr r="BB22" s="1"/>
        <tr r="BB22" s="1"/>
      </tp>
      <tp>
        <v>783</v>
        <stp/>
        <stp>VOLUME</stp>
        <stp>.SPY250519C584</stp>
        <tr r="BA22" s="1"/>
        <tr r="BA22" s="1"/>
      </tp>
      <tp>
        <v>25371</v>
        <stp/>
        <stp>VOLUME</stp>
        <stp>.SPY250519P583</stp>
        <tr r="BB23" s="1"/>
        <tr r="BB23" s="1"/>
      </tp>
      <tp>
        <v>535</v>
        <stp/>
        <stp>VOLUME</stp>
        <stp>.SPY250519C583</stp>
        <tr r="BA23" s="1"/>
        <tr r="BA23" s="1"/>
      </tp>
      <tp>
        <v>18238</v>
        <stp/>
        <stp>VOLUME</stp>
        <stp>.SPY250519P582</stp>
        <tr r="BB24" s="1"/>
        <tr r="BB24" s="1"/>
      </tp>
      <tp>
        <v>549</v>
        <stp/>
        <stp>VOLUME</stp>
        <stp>.SPY250519C582</stp>
        <tr r="BA24" s="1"/>
        <tr r="BA24" s="1"/>
      </tp>
      <tp>
        <v>15703</v>
        <stp/>
        <stp>VOLUME</stp>
        <stp>.SPY250519P581</stp>
        <tr r="BB25" s="1"/>
        <tr r="BB25" s="1"/>
      </tp>
      <tp>
        <v>184</v>
        <stp/>
        <stp>VOLUME</stp>
        <stp>.SPY250519C581</stp>
        <tr r="BA25" s="1"/>
        <tr r="BA25" s="1"/>
      </tp>
      <tp>
        <v>34614</v>
        <stp/>
        <stp>VOLUME</stp>
        <stp>.SPY250519P580</stp>
        <tr r="BB26" s="1"/>
        <tr r="BB26" s="1"/>
      </tp>
      <tp>
        <v>685</v>
        <stp/>
        <stp>VOLUME</stp>
        <stp>.SPY250519C580</stp>
        <tr r="BA26" s="1"/>
        <tr r="BA26" s="1"/>
      </tp>
      <tp>
        <v>1108</v>
        <stp/>
        <stp>VOLUME</stp>
        <stp>.SPY250519P599</stp>
        <tr r="BB7" s="1"/>
        <tr r="BB7" s="1"/>
      </tp>
      <tp>
        <v>39137</v>
        <stp/>
        <stp>VOLUME</stp>
        <stp>.SPY250519C599</stp>
        <tr r="BA7" s="1"/>
        <tr r="BA7" s="1"/>
      </tp>
      <tp>
        <v>5088</v>
        <stp/>
        <stp>VOLUME</stp>
        <stp>.SPY250519P598</stp>
        <tr r="BB8" s="1"/>
        <tr r="BB8" s="1"/>
      </tp>
      <tp>
        <v>72474</v>
        <stp/>
        <stp>VOLUME</stp>
        <stp>.SPY250519C598</stp>
        <tr r="BA8" s="1"/>
        <tr r="BA8" s="1"/>
      </tp>
      <tp>
        <v>7856</v>
        <stp/>
        <stp>VOLUME</stp>
        <stp>.SPY250519P597</stp>
        <tr r="BB9" s="1"/>
        <tr r="BB9" s="1"/>
      </tp>
      <tp>
        <v>119465</v>
        <stp/>
        <stp>VOLUME</stp>
        <stp>.SPY250519C597</stp>
        <tr r="BA9" s="1"/>
        <tr r="BA9" s="1"/>
      </tp>
      <tp>
        <v>35882</v>
        <stp/>
        <stp>VOLUME</stp>
        <stp>.SPY250519P596</stp>
        <tr r="BB10" s="1"/>
        <tr r="BB10" s="1"/>
      </tp>
      <tp>
        <v>244331</v>
        <stp/>
        <stp>VOLUME</stp>
        <stp>.SPY250519C596</stp>
        <tr r="BA10" s="1"/>
        <tr r="BA10" s="1"/>
      </tp>
      <tp>
        <v>171091</v>
        <stp/>
        <stp>VOLUME</stp>
        <stp>.SPY250519P595</stp>
        <tr r="BB11" s="1"/>
        <tr r="BB11" s="1"/>
      </tp>
      <tp>
        <v>535709</v>
        <stp/>
        <stp>VOLUME</stp>
        <stp>.SPY250519C595</stp>
        <tr r="BA11" s="1"/>
        <tr r="BA11" s="1"/>
      </tp>
      <tp>
        <v>296597</v>
        <stp/>
        <stp>VOLUME</stp>
        <stp>.SPY250519P594</stp>
        <tr r="BB12" s="1"/>
        <tr r="BB12" s="1"/>
      </tp>
      <tp>
        <v>571726</v>
        <stp/>
        <stp>VOLUME</stp>
        <stp>.SPY250519C594</stp>
        <tr r="BA12" s="1"/>
        <tr r="BA12" s="1"/>
      </tp>
      <tp>
        <v>356621</v>
        <stp/>
        <stp>VOLUME</stp>
        <stp>.SPY250519P593</stp>
        <tr r="BB13" s="1"/>
        <tr r="BB13" s="1"/>
      </tp>
      <tp>
        <v>395320</v>
        <stp/>
        <stp>VOLUME</stp>
        <stp>.SPY250519C593</stp>
        <tr r="BA13" s="1"/>
        <tr r="BA13" s="1"/>
      </tp>
      <tp>
        <v>303058</v>
        <stp/>
        <stp>VOLUME</stp>
        <stp>.SPY250519P592</stp>
        <tr r="BB14" s="1"/>
        <tr r="BB14" s="1"/>
      </tp>
      <tp>
        <v>297585</v>
        <stp/>
        <stp>VOLUME</stp>
        <stp>.SPY250519C592</stp>
        <tr r="BA14" s="1"/>
        <tr r="BA14" s="1"/>
      </tp>
      <tp>
        <v>221791</v>
        <stp/>
        <stp>VOLUME</stp>
        <stp>.SPY250519P591</stp>
        <tr r="BB15" s="1"/>
        <tr r="BB15" s="1"/>
      </tp>
      <tp>
        <v>123875</v>
        <stp/>
        <stp>VOLUME</stp>
        <stp>.SPY250519C591</stp>
        <tr r="BA15" s="1"/>
        <tr r="BA15" s="1"/>
      </tp>
      <tp>
        <v>223735</v>
        <stp/>
        <stp>VOLUME</stp>
        <stp>.SPY250519P590</stp>
        <tr r="BB16" s="1"/>
        <tr r="BB16" s="1"/>
      </tp>
      <tp>
        <v>103857</v>
        <stp/>
        <stp>VOLUME</stp>
        <stp>.SPY250519C590</stp>
        <tr r="BA16" s="1"/>
        <tr r="BA16" s="1"/>
      </tp>
      <tp>
        <v>22973</v>
        <stp/>
        <stp>VOLUME</stp>
        <stp>.SPY250520P596</stp>
        <tr r="C11" s="2"/>
        <tr r="C11" s="2"/>
      </tp>
      <tp>
        <v>494</v>
        <stp/>
        <stp>VOLUME</stp>
        <stp>.SPY250521P597</stp>
        <tr r="D10" s="2"/>
        <tr r="D10" s="2"/>
      </tp>
      <tp>
        <v>3703</v>
        <stp/>
        <stp>VOLUME</stp>
        <stp>.SPY250522P594</stp>
        <tr r="E13" s="2"/>
        <tr r="E13" s="2"/>
      </tp>
      <tp>
        <v>16802</v>
        <stp/>
        <stp>VOLUME</stp>
        <stp>.SPY250523P595</stp>
        <tr r="BD11" s="1"/>
        <tr r="BD11" s="1"/>
      </tp>
      <tp>
        <v>2528</v>
        <stp/>
        <stp>VOLUME</stp>
        <stp>.SPY250530P586</stp>
        <tr r="G21" s="2"/>
        <tr r="G21" s="2"/>
      </tp>
      <tp>
        <v>61938</v>
        <stp/>
        <stp>VOLUME</stp>
        <stp>.SPY250520C596</stp>
        <tr r="C11" s="2"/>
        <tr r="C11" s="2"/>
      </tp>
      <tp>
        <v>7779</v>
        <stp/>
        <stp>VOLUME</stp>
        <stp>.SPY250521C597</stp>
        <tr r="D10" s="2"/>
        <tr r="D10" s="2"/>
      </tp>
      <tp>
        <v>8750</v>
        <stp/>
        <stp>VOLUME</stp>
        <stp>.SPY250522C594</stp>
        <tr r="E13" s="2"/>
        <tr r="E13" s="2"/>
      </tp>
      <tp>
        <v>31203</v>
        <stp/>
        <stp>VOLUME</stp>
        <stp>.SPY250523C595</stp>
        <tr r="BC11" s="1"/>
        <tr r="BC11" s="1"/>
      </tp>
      <tp>
        <v>229</v>
        <stp/>
        <stp>VOLUME</stp>
        <stp>.SPY250530C586</stp>
        <tr r="G21" s="2"/>
        <tr r="G21" s="2"/>
      </tp>
      <tp>
        <v>3130</v>
        <stp/>
        <stp>VOLUME</stp>
        <stp>.SPY250520P597</stp>
        <tr r="C10" s="2"/>
        <tr r="C10" s="2"/>
      </tp>
      <tp>
        <v>1429</v>
        <stp/>
        <stp>VOLUME</stp>
        <stp>.SPY250521P596</stp>
        <tr r="D11" s="2"/>
        <tr r="D11" s="2"/>
      </tp>
      <tp>
        <v>1331</v>
        <stp/>
        <stp>VOLUME</stp>
        <stp>.SPY250522P595</stp>
        <tr r="E12" s="2"/>
        <tr r="E12" s="2"/>
      </tp>
      <tp>
        <v>12919</v>
        <stp/>
        <stp>VOLUME</stp>
        <stp>.SPY250523P594</stp>
        <tr r="BD12" s="1"/>
        <tr r="BD12" s="1"/>
      </tp>
      <tp>
        <v>3263</v>
        <stp/>
        <stp>VOLUME</stp>
        <stp>.SPY250530P587</stp>
        <tr r="G20" s="2"/>
        <tr r="G20" s="2"/>
      </tp>
      <tp>
        <v>34721</v>
        <stp/>
        <stp>VOLUME</stp>
        <stp>.SPY250520C597</stp>
        <tr r="C10" s="2"/>
        <tr r="C10" s="2"/>
      </tp>
      <tp>
        <v>7012</v>
        <stp/>
        <stp>VOLUME</stp>
        <stp>.SPY250521C596</stp>
        <tr r="D11" s="2"/>
        <tr r="D11" s="2"/>
      </tp>
      <tp>
        <v>6196</v>
        <stp/>
        <stp>VOLUME</stp>
        <stp>.SPY250522C595</stp>
        <tr r="E12" s="2"/>
        <tr r="E12" s="2"/>
      </tp>
      <tp>
        <v>10192</v>
        <stp/>
        <stp>VOLUME</stp>
        <stp>.SPY250523C594</stp>
        <tr r="BC12" s="1"/>
        <tr r="BC12" s="1"/>
      </tp>
      <tp>
        <v>341</v>
        <stp/>
        <stp>VOLUME</stp>
        <stp>.SPY250530C587</stp>
        <tr r="G20" s="2"/>
        <tr r="G20" s="2"/>
      </tp>
      <tp>
        <v>89274</v>
        <stp/>
        <stp>VOLUME</stp>
        <stp>.SPY250520P594</stp>
        <tr r="C13" s="2"/>
        <tr r="C13" s="2"/>
      </tp>
      <tp>
        <v>9988</v>
        <stp/>
        <stp>VOLUME</stp>
        <stp>.SPY250521P595</stp>
        <tr r="D12" s="2"/>
        <tr r="D12" s="2"/>
      </tp>
      <tp>
        <v>579</v>
        <stp/>
        <stp>VOLUME</stp>
        <stp>.SPY250522P596</stp>
        <tr r="E11" s="2"/>
        <tr r="E11" s="2"/>
      </tp>
      <tp>
        <v>546</v>
        <stp/>
        <stp>VOLUME</stp>
        <stp>.SPY250523P597</stp>
        <tr r="BD9" s="1"/>
        <tr r="BD9" s="1"/>
      </tp>
      <tp>
        <v>1197</v>
        <stp/>
        <stp>VOLUME</stp>
        <stp>.SPY250530P584</stp>
        <tr r="G23" s="2"/>
        <tr r="G23" s="2"/>
      </tp>
      <tp>
        <v>115746</v>
        <stp/>
        <stp>VOLUME</stp>
        <stp>.SPY250520C594</stp>
        <tr r="C13" s="2"/>
        <tr r="C13" s="2"/>
      </tp>
      <tp>
        <v>30422</v>
        <stp/>
        <stp>VOLUME</stp>
        <stp>.SPY250521C595</stp>
        <tr r="D12" s="2"/>
        <tr r="D12" s="2"/>
      </tp>
      <tp>
        <v>2313</v>
        <stp/>
        <stp>VOLUME</stp>
        <stp>.SPY250522C596</stp>
        <tr r="E11" s="2"/>
        <tr r="E11" s="2"/>
      </tp>
      <tp>
        <v>5125</v>
        <stp/>
        <stp>VOLUME</stp>
        <stp>.SPY250523C597</stp>
        <tr r="BC9" s="1"/>
        <tr r="BC9" s="1"/>
      </tp>
      <tp>
        <v>189</v>
        <stp/>
        <stp>VOLUME</stp>
        <stp>.SPY250530C584</stp>
        <tr r="G23" s="2"/>
        <tr r="G23" s="2"/>
      </tp>
      <tp>
        <v>60154</v>
        <stp/>
        <stp>VOLUME</stp>
        <stp>.SPY250520P595</stp>
        <tr r="C12" s="2"/>
        <tr r="C12" s="2"/>
      </tp>
      <tp>
        <v>9688</v>
        <stp/>
        <stp>VOLUME</stp>
        <stp>.SPY250521P594</stp>
        <tr r="D13" s="2"/>
        <tr r="D13" s="2"/>
      </tp>
      <tp>
        <v>206</v>
        <stp/>
        <stp>VOLUME</stp>
        <stp>.SPY250522P597</stp>
        <tr r="E10" s="2"/>
        <tr r="E10" s="2"/>
      </tp>
      <tp>
        <v>1515</v>
        <stp/>
        <stp>VOLUME</stp>
        <stp>.SPY250523P596</stp>
        <tr r="BD10" s="1"/>
        <tr r="BD10" s="1"/>
      </tp>
      <tp>
        <v>6991</v>
        <stp/>
        <stp>VOLUME</stp>
        <stp>.SPY250530P585</stp>
        <tr r="G22" s="2"/>
        <tr r="G22" s="2"/>
      </tp>
      <tp>
        <v>113947</v>
        <stp/>
        <stp>VOLUME</stp>
        <stp>.SPY250520C595</stp>
        <tr r="C12" s="2"/>
        <tr r="C12" s="2"/>
      </tp>
      <tp>
        <v>14789</v>
        <stp/>
        <stp>VOLUME</stp>
        <stp>.SPY250521C594</stp>
        <tr r="D13" s="2"/>
        <tr r="D13" s="2"/>
      </tp>
      <tp>
        <v>2066</v>
        <stp/>
        <stp>VOLUME</stp>
        <stp>.SPY250522C597</stp>
        <tr r="E10" s="2"/>
        <tr r="E10" s="2"/>
      </tp>
      <tp>
        <v>12922</v>
        <stp/>
        <stp>VOLUME</stp>
        <stp>.SPY250523C596</stp>
        <tr r="BC10" s="1"/>
        <tr r="BC10" s="1"/>
      </tp>
      <tp>
        <v>891</v>
        <stp/>
        <stp>VOLUME</stp>
        <stp>.SPY250530C585</stp>
        <tr r="G22" s="2"/>
        <tr r="G22" s="2"/>
      </tp>
      <tp>
        <v>64620</v>
        <stp/>
        <stp>VOLUME</stp>
        <stp>.SPY250520P592</stp>
        <tr r="C15" s="2"/>
        <tr r="C15" s="2"/>
      </tp>
      <tp>
        <v>9089</v>
        <stp/>
        <stp>VOLUME</stp>
        <stp>.SPY250521P593</stp>
        <tr r="D14" s="2"/>
        <tr r="D14" s="2"/>
      </tp>
      <tp>
        <v>5734</v>
        <stp/>
        <stp>VOLUME</stp>
        <stp>.SPY250522P590</stp>
        <tr r="E17" s="2"/>
        <tr r="E17" s="2"/>
      </tp>
      <tp>
        <v>7020</v>
        <stp/>
        <stp>VOLUME</stp>
        <stp>.SPY250523P591</stp>
        <tr r="BD15" s="1"/>
        <tr r="BD15" s="1"/>
      </tp>
      <tp>
        <v>3937</v>
        <stp/>
        <stp>VOLUME</stp>
        <stp>.SPY250530P582</stp>
        <tr r="G25" s="2"/>
        <tr r="G25" s="2"/>
      </tp>
      <tp>
        <v>45600</v>
        <stp/>
        <stp>VOLUME</stp>
        <stp>.SPY250520C592</stp>
        <tr r="C15" s="2"/>
        <tr r="C15" s="2"/>
      </tp>
      <tp>
        <v>12839</v>
        <stp/>
        <stp>VOLUME</stp>
        <stp>.SPY250521C593</stp>
        <tr r="D14" s="2"/>
        <tr r="D14" s="2"/>
      </tp>
      <tp>
        <v>3049</v>
        <stp/>
        <stp>VOLUME</stp>
        <stp>.SPY250522C590</stp>
        <tr r="E17" s="2"/>
        <tr r="E17" s="2"/>
      </tp>
      <tp>
        <v>8634</v>
        <stp/>
        <stp>VOLUME</stp>
        <stp>.SPY250523C591</stp>
        <tr r="BC15" s="1"/>
        <tr r="BC15" s="1"/>
      </tp>
      <tp>
        <v>868</v>
        <stp/>
        <stp>VOLUME</stp>
        <stp>.SPY250530C582</stp>
        <tr r="G25" s="2"/>
        <tr r="G25" s="2"/>
      </tp>
      <tp>
        <v>72864</v>
        <stp/>
        <stp>VOLUME</stp>
        <stp>.SPY250520P593</stp>
        <tr r="C14" s="2"/>
        <tr r="C14" s="2"/>
      </tp>
      <tp>
        <v>11603</v>
        <stp/>
        <stp>VOLUME</stp>
        <stp>.SPY250521P592</stp>
        <tr r="D15" s="2"/>
        <tr r="D15" s="2"/>
      </tp>
      <tp>
        <v>2783</v>
        <stp/>
        <stp>VOLUME</stp>
        <stp>.SPY250522P591</stp>
        <tr r="E16" s="2"/>
        <tr r="E16" s="2"/>
      </tp>
      <tp>
        <v>48306</v>
        <stp/>
        <stp>VOLUME</stp>
        <stp>.SPY250523P590</stp>
        <tr r="BD16" s="1"/>
        <tr r="BD16" s="1"/>
      </tp>
      <tp>
        <v>1169</v>
        <stp/>
        <stp>VOLUME</stp>
        <stp>.SPY250530P583</stp>
        <tr r="G24" s="2"/>
        <tr r="G24" s="2"/>
      </tp>
      <tp>
        <v>55452</v>
        <stp/>
        <stp>VOLUME</stp>
        <stp>.SPY250520C593</stp>
        <tr r="C14" s="2"/>
        <tr r="C14" s="2"/>
      </tp>
      <tp>
        <v>9715</v>
        <stp/>
        <stp>VOLUME</stp>
        <stp>.SPY250521C592</stp>
        <tr r="D15" s="2"/>
        <tr r="D15" s="2"/>
      </tp>
      <tp>
        <v>1723</v>
        <stp/>
        <stp>VOLUME</stp>
        <stp>.SPY250522C591</stp>
        <tr r="E16" s="2"/>
        <tr r="E16" s="2"/>
      </tp>
      <tp>
        <v>10565</v>
        <stp/>
        <stp>VOLUME</stp>
        <stp>.SPY250523C590</stp>
        <tr r="BC16" s="1"/>
        <tr r="BC16" s="1"/>
      </tp>
      <tp>
        <v>509</v>
        <stp/>
        <stp>VOLUME</stp>
        <stp>.SPY250530C583</stp>
        <tr r="G24" s="2"/>
        <tr r="G24" s="2"/>
      </tp>
      <tp>
        <v>72022</v>
        <stp/>
        <stp>VOLUME</stp>
        <stp>.SPY250520P590</stp>
        <tr r="C17" s="2"/>
        <tr r="C17" s="2"/>
      </tp>
      <tp>
        <v>6825</v>
        <stp/>
        <stp>VOLUME</stp>
        <stp>.SPY250521P591</stp>
        <tr r="D16" s="2"/>
        <tr r="D16" s="2"/>
      </tp>
      <tp>
        <v>4173</v>
        <stp/>
        <stp>VOLUME</stp>
        <stp>.SPY250522P592</stp>
        <tr r="E15" s="2"/>
        <tr r="E15" s="2"/>
      </tp>
      <tp>
        <v>9440</v>
        <stp/>
        <stp>VOLUME</stp>
        <stp>.SPY250523P593</stp>
        <tr r="BD13" s="1"/>
        <tr r="BD13" s="1"/>
      </tp>
      <tp>
        <v>23990</v>
        <stp/>
        <stp>VOLUME</stp>
        <stp>.SPY250530P580</stp>
        <tr r="G27" s="2"/>
        <tr r="G27" s="2"/>
      </tp>
      <tp>
        <v>24640</v>
        <stp/>
        <stp>VOLUME</stp>
        <stp>.SPY250520C590</stp>
        <tr r="C17" s="2"/>
        <tr r="C17" s="2"/>
      </tp>
      <tp>
        <v>7214</v>
        <stp/>
        <stp>VOLUME</stp>
        <stp>.SPY250521C591</stp>
        <tr r="D16" s="2"/>
        <tr r="D16" s="2"/>
      </tp>
      <tp>
        <v>4968</v>
        <stp/>
        <stp>VOLUME</stp>
        <stp>.SPY250522C592</stp>
        <tr r="E15" s="2"/>
        <tr r="E15" s="2"/>
      </tp>
      <tp>
        <v>14507</v>
        <stp/>
        <stp>VOLUME</stp>
        <stp>.SPY250523C593</stp>
        <tr r="BC13" s="1"/>
        <tr r="BC13" s="1"/>
      </tp>
      <tp>
        <v>626</v>
        <stp/>
        <stp>VOLUME</stp>
        <stp>.SPY250530C580</stp>
        <tr r="G27" s="2"/>
        <tr r="G27" s="2"/>
      </tp>
      <tp>
        <v>42278</v>
        <stp/>
        <stp>VOLUME</stp>
        <stp>.SPY250520P591</stp>
        <tr r="C16" s="2"/>
        <tr r="C16" s="2"/>
      </tp>
      <tp>
        <v>14624</v>
        <stp/>
        <stp>VOLUME</stp>
        <stp>.SPY250521P590</stp>
        <tr r="D17" s="2"/>
        <tr r="D17" s="2"/>
      </tp>
      <tp>
        <v>3348</v>
        <stp/>
        <stp>VOLUME</stp>
        <stp>.SPY250522P593</stp>
        <tr r="E14" s="2"/>
        <tr r="E14" s="2"/>
      </tp>
      <tp>
        <v>15942</v>
        <stp/>
        <stp>VOLUME</stp>
        <stp>.SPY250523P592</stp>
        <tr r="BD14" s="1"/>
        <tr r="BD14" s="1"/>
      </tp>
      <tp>
        <v>449</v>
        <stp/>
        <stp>VOLUME</stp>
        <stp>.SPY250530P581</stp>
        <tr r="G26" s="2"/>
        <tr r="G26" s="2"/>
      </tp>
      <tp>
        <v>28697</v>
        <stp/>
        <stp>VOLUME</stp>
        <stp>.SPY250520C591</stp>
        <tr r="C16" s="2"/>
        <tr r="C16" s="2"/>
      </tp>
      <tp>
        <v>7299</v>
        <stp/>
        <stp>VOLUME</stp>
        <stp>.SPY250521C590</stp>
        <tr r="D17" s="2"/>
        <tr r="D17" s="2"/>
      </tp>
      <tp>
        <v>3560</v>
        <stp/>
        <stp>VOLUME</stp>
        <stp>.SPY250522C593</stp>
        <tr r="E14" s="2"/>
        <tr r="E14" s="2"/>
      </tp>
      <tp>
        <v>11592</v>
        <stp/>
        <stp>VOLUME</stp>
        <stp>.SPY250523C592</stp>
        <tr r="BC14" s="1"/>
        <tr r="BC14" s="1"/>
      </tp>
      <tp>
        <v>470</v>
        <stp/>
        <stp>VOLUME</stp>
        <stp>.SPY250530C581</stp>
        <tr r="G26" s="2"/>
        <tr r="G26" s="2"/>
      </tp>
      <tp>
        <v>87</v>
        <stp/>
        <stp>VOLUME</stp>
        <stp>.SPY250522P598</stp>
        <tr r="E9" s="2"/>
        <tr r="E9" s="2"/>
      </tp>
      <tp>
        <v>147</v>
        <stp/>
        <stp>VOLUME</stp>
        <stp>.SPY250523P599</stp>
        <tr r="BD7" s="1"/>
        <tr r="BD7" s="1"/>
      </tp>
      <tp>
        <v>1294</v>
        <stp/>
        <stp>VOLUME</stp>
        <stp>.SPY250522C598</stp>
        <tr r="E9" s="2"/>
        <tr r="E9" s="2"/>
      </tp>
      <tp>
        <v>5583</v>
        <stp/>
        <stp>VOLUME</stp>
        <stp>.SPY250523C599</stp>
        <tr r="BC7" s="1"/>
        <tr r="BC7" s="1"/>
      </tp>
      <tp>
        <v>25</v>
        <stp/>
        <stp>VOLUME</stp>
        <stp>.SPY250522P599</stp>
        <tr r="E8" s="2"/>
        <tr r="E8" s="2"/>
      </tp>
      <tp>
        <v>870</v>
        <stp/>
        <stp>VOLUME</stp>
        <stp>.SPY250523P598</stp>
        <tr r="BD8" s="1"/>
        <tr r="BD8" s="1"/>
      </tp>
      <tp>
        <v>2322</v>
        <stp/>
        <stp>VOLUME</stp>
        <stp>.SPY250522C599</stp>
        <tr r="E8" s="2"/>
        <tr r="E8" s="2"/>
      </tp>
      <tp>
        <v>4467</v>
        <stp/>
        <stp>VOLUME</stp>
        <stp>.SPY250523C598</stp>
        <tr r="BC8" s="1"/>
        <tr r="BC8" s="1"/>
      </tp>
      <tp>
        <v>1486</v>
        <stp/>
        <stp>VOLUME</stp>
        <stp>.SPY250520P598</stp>
        <tr r="C9" s="2"/>
        <tr r="C9" s="2"/>
      </tp>
      <tp>
        <v>245</v>
        <stp/>
        <stp>VOLUME</stp>
        <stp>.SPY250521P599</stp>
        <tr r="D8" s="2"/>
        <tr r="D8" s="2"/>
      </tp>
      <tp>
        <v>1903</v>
        <stp/>
        <stp>VOLUME</stp>
        <stp>.SPY250530P588</stp>
        <tr r="G19" s="2"/>
        <tr r="G19" s="2"/>
      </tp>
      <tp>
        <v>36507</v>
        <stp/>
        <stp>VOLUME</stp>
        <stp>.SPY250520C598</stp>
        <tr r="C9" s="2"/>
        <tr r="C9" s="2"/>
      </tp>
      <tp>
        <v>4281</v>
        <stp/>
        <stp>VOLUME</stp>
        <stp>.SPY250521C599</stp>
        <tr r="D8" s="2"/>
        <tr r="D8" s="2"/>
      </tp>
      <tp>
        <v>746</v>
        <stp/>
        <stp>VOLUME</stp>
        <stp>.SPY250530C588</stp>
        <tr r="G19" s="2"/>
        <tr r="G19" s="2"/>
      </tp>
      <tp>
        <v>689</v>
        <stp/>
        <stp>VOLUME</stp>
        <stp>.SPY250520P599</stp>
        <tr r="C8" s="2"/>
        <tr r="C8" s="2"/>
      </tp>
      <tp>
        <v>469</v>
        <stp/>
        <stp>VOLUME</stp>
        <stp>.SPY250521P598</stp>
        <tr r="D9" s="2"/>
        <tr r="D9" s="2"/>
      </tp>
      <tp>
        <v>1679</v>
        <stp/>
        <stp>VOLUME</stp>
        <stp>.SPY250530P589</stp>
        <tr r="G18" s="2"/>
        <tr r="G18" s="2"/>
      </tp>
      <tp>
        <v>23372</v>
        <stp/>
        <stp>VOLUME</stp>
        <stp>.SPY250520C599</stp>
        <tr r="C8" s="2"/>
        <tr r="C8" s="2"/>
      </tp>
      <tp>
        <v>7204</v>
        <stp/>
        <stp>VOLUME</stp>
        <stp>.SPY250521C598</stp>
        <tr r="D9" s="2"/>
        <tr r="D9" s="2"/>
      </tp>
      <tp>
        <v>1044</v>
        <stp/>
        <stp>VOLUME</stp>
        <stp>.SPY250530C589</stp>
        <tr r="G18" s="2"/>
        <tr r="G18" s="2"/>
      </tp>
      <tp>
        <v>11359</v>
        <stp/>
        <stp>VOLUME</stp>
        <stp>.SPY250520P586</stp>
        <tr r="C21" s="2"/>
        <tr r="C21" s="2"/>
      </tp>
      <tp>
        <v>3910</v>
        <stp/>
        <stp>VOLUME</stp>
        <stp>.SPY250521P587</stp>
        <tr r="D20" s="2"/>
        <tr r="D20" s="2"/>
      </tp>
      <tp>
        <v>1320</v>
        <stp/>
        <stp>VOLUME</stp>
        <stp>.SPY250522P584</stp>
        <tr r="E23" s="2"/>
        <tr r="E23" s="2"/>
      </tp>
      <tp>
        <v>26498</v>
        <stp/>
        <stp>VOLUME</stp>
        <stp>.SPY250523P585</stp>
        <tr r="BD21" s="1"/>
        <tr r="BD21" s="1"/>
      </tp>
      <tp>
        <v>242</v>
        <stp/>
        <stp>VOLUME</stp>
        <stp>.SPY250530P596</stp>
        <tr r="G11" s="2"/>
        <tr r="G11" s="2"/>
      </tp>
      <tp>
        <v>1289</v>
        <stp/>
        <stp>VOLUME</stp>
        <stp>.SPY250520C586</stp>
        <tr r="C21" s="2"/>
        <tr r="C21" s="2"/>
      </tp>
      <tp>
        <v>577</v>
        <stp/>
        <stp>VOLUME</stp>
        <stp>.SPY250521C587</stp>
        <tr r="D20" s="2"/>
        <tr r="D20" s="2"/>
      </tp>
      <tp>
        <v>67</v>
        <stp/>
        <stp>VOLUME</stp>
        <stp>.SPY250522C584</stp>
        <tr r="E23" s="2"/>
        <tr r="E23" s="2"/>
      </tp>
      <tp>
        <v>2136</v>
        <stp/>
        <stp>VOLUME</stp>
        <stp>.SPY250523C585</stp>
        <tr r="BC21" s="1"/>
        <tr r="BC21" s="1"/>
      </tp>
      <tp>
        <v>974</v>
        <stp/>
        <stp>VOLUME</stp>
        <stp>.SPY250530C596</stp>
        <tr r="G11" s="2"/>
        <tr r="G11" s="2"/>
      </tp>
      <tp>
        <v>19362</v>
        <stp/>
        <stp>VOLUME</stp>
        <stp>.SPY250520P587</stp>
        <tr r="C20" s="2"/>
        <tr r="C20" s="2"/>
      </tp>
      <tp>
        <v>3566</v>
        <stp/>
        <stp>VOLUME</stp>
        <stp>.SPY250521P586</stp>
        <tr r="D21" s="2"/>
        <tr r="D21" s="2"/>
      </tp>
      <tp>
        <v>8057</v>
        <stp/>
        <stp>VOLUME</stp>
        <stp>.SPY250522P585</stp>
        <tr r="E22" s="2"/>
        <tr r="E22" s="2"/>
      </tp>
      <tp>
        <v>3163</v>
        <stp/>
        <stp>VOLUME</stp>
        <stp>.SPY250523P584</stp>
        <tr r="BD22" s="1"/>
        <tr r="BD22" s="1"/>
      </tp>
      <tp>
        <v>164</v>
        <stp/>
        <stp>VOLUME</stp>
        <stp>.SPY250530P597</stp>
        <tr r="G10" s="2"/>
        <tr r="G10" s="2"/>
      </tp>
      <tp>
        <v>1460</v>
        <stp/>
        <stp>VOLUME</stp>
        <stp>.SPY250520C587</stp>
        <tr r="C20" s="2"/>
        <tr r="C20" s="2"/>
      </tp>
      <tp>
        <v>176</v>
        <stp/>
        <stp>VOLUME</stp>
        <stp>.SPY250521C586</stp>
        <tr r="D21" s="2"/>
        <tr r="D21" s="2"/>
      </tp>
      <tp>
        <v>67</v>
        <stp/>
        <stp>VOLUME</stp>
        <stp>.SPY250522C585</stp>
        <tr r="E22" s="2"/>
        <tr r="E22" s="2"/>
      </tp>
      <tp>
        <v>1530</v>
        <stp/>
        <stp>VOLUME</stp>
        <stp>.SPY250523C584</stp>
        <tr r="BC22" s="1"/>
        <tr r="BC22" s="1"/>
      </tp>
      <tp>
        <v>500</v>
        <stp/>
        <stp>VOLUME</stp>
        <stp>.SPY250530C597</stp>
        <tr r="G10" s="2"/>
        <tr r="G10" s="2"/>
      </tp>
      <tp>
        <v>11958</v>
        <stp/>
        <stp>VOLUME</stp>
        <stp>.SPY250520P584</stp>
        <tr r="C23" s="2"/>
        <tr r="C23" s="2"/>
      </tp>
      <tp>
        <v>12374</v>
        <stp/>
        <stp>VOLUME</stp>
        <stp>.SPY250521P585</stp>
        <tr r="D22" s="2"/>
        <tr r="D22" s="2"/>
      </tp>
      <tp>
        <v>1527</v>
        <stp/>
        <stp>VOLUME</stp>
        <stp>.SPY250522P586</stp>
        <tr r="E21" s="2"/>
        <tr r="E21" s="2"/>
      </tp>
      <tp>
        <v>4760</v>
        <stp/>
        <stp>VOLUME</stp>
        <stp>.SPY250523P587</stp>
        <tr r="BD19" s="1"/>
        <tr r="BD19" s="1"/>
      </tp>
      <tp>
        <v>2503</v>
        <stp/>
        <stp>VOLUME</stp>
        <stp>.SPY250530P594</stp>
        <tr r="G13" s="2"/>
        <tr r="G13" s="2"/>
      </tp>
      <tp>
        <v>353</v>
        <stp/>
        <stp>VOLUME</stp>
        <stp>.SPY250520C584</stp>
        <tr r="C23" s="2"/>
        <tr r="C23" s="2"/>
      </tp>
      <tp>
        <v>1155</v>
        <stp/>
        <stp>VOLUME</stp>
        <stp>.SPY250521C585</stp>
        <tr r="D22" s="2"/>
        <tr r="D22" s="2"/>
      </tp>
      <tp>
        <v>58</v>
        <stp/>
        <stp>VOLUME</stp>
        <stp>.SPY250522C586</stp>
        <tr r="E21" s="2"/>
        <tr r="E21" s="2"/>
      </tp>
      <tp>
        <v>506</v>
        <stp/>
        <stp>VOLUME</stp>
        <stp>.SPY250523C587</stp>
        <tr r="BC19" s="1"/>
        <tr r="BC19" s="1"/>
      </tp>
      <tp>
        <v>3649</v>
        <stp/>
        <stp>VOLUME</stp>
        <stp>.SPY250530C594</stp>
        <tr r="G13" s="2"/>
        <tr r="G13" s="2"/>
      </tp>
      <tp>
        <v>31365</v>
        <stp/>
        <stp>VOLUME</stp>
        <stp>.SPY250520P585</stp>
        <tr r="C22" s="2"/>
        <tr r="C22" s="2"/>
      </tp>
      <tp>
        <v>2106</v>
        <stp/>
        <stp>VOLUME</stp>
        <stp>.SPY250521P584</stp>
        <tr r="D23" s="2"/>
        <tr r="D23" s="2"/>
      </tp>
      <tp>
        <v>2120</v>
        <stp/>
        <stp>VOLUME</stp>
        <stp>.SPY250522P587</stp>
        <tr r="E20" s="2"/>
        <tr r="E20" s="2"/>
      </tp>
      <tp>
        <v>7012</v>
        <stp/>
        <stp>VOLUME</stp>
        <stp>.SPY250523P586</stp>
        <tr r="BD20" s="1"/>
        <tr r="BD20" s="1"/>
      </tp>
      <tp>
        <v>1962</v>
        <stp/>
        <stp>VOLUME</stp>
        <stp>.SPY250530P595</stp>
        <tr r="G12" s="2"/>
        <tr r="G12" s="2"/>
      </tp>
      <tp>
        <v>1257</v>
        <stp/>
        <stp>VOLUME</stp>
        <stp>.SPY250520C585</stp>
        <tr r="C22" s="2"/>
        <tr r="C22" s="2"/>
      </tp>
      <tp>
        <v>802</v>
        <stp/>
        <stp>VOLUME</stp>
        <stp>.SPY250521C584</stp>
        <tr r="D23" s="2"/>
        <tr r="D23" s="2"/>
      </tp>
      <tp>
        <v>217</v>
        <stp/>
        <stp>VOLUME</stp>
        <stp>.SPY250522C587</stp>
        <tr r="E20" s="2"/>
        <tr r="E20" s="2"/>
      </tp>
      <tp>
        <v>446</v>
        <stp/>
        <stp>VOLUME</stp>
        <stp>.SPY250523C586</stp>
        <tr r="BC20" s="1"/>
        <tr r="BC20" s="1"/>
      </tp>
      <tp>
        <v>7022</v>
        <stp/>
        <stp>VOLUME</stp>
        <stp>.SPY250530C595</stp>
        <tr r="G12" s="2"/>
        <tr r="G12" s="2"/>
      </tp>
      <tp>
        <v>7760</v>
        <stp/>
        <stp>VOLUME</stp>
        <stp>.SPY250520P582</stp>
        <tr r="C25" s="2"/>
        <tr r="C25" s="2"/>
      </tp>
      <tp>
        <v>2750</v>
        <stp/>
        <stp>VOLUME</stp>
        <stp>.SPY250521P583</stp>
        <tr r="D24" s="2"/>
        <tr r="D24" s="2"/>
      </tp>
      <tp>
        <v>7902</v>
        <stp/>
        <stp>VOLUME</stp>
        <stp>.SPY250522P580</stp>
        <tr r="E27" s="2"/>
        <tr r="E27" s="2"/>
      </tp>
      <tp>
        <v>2820</v>
        <stp/>
        <stp>VOLUME</stp>
        <stp>.SPY250523P581</stp>
        <tr r="BD25" s="1"/>
        <tr r="BD25" s="1"/>
      </tp>
      <tp>
        <v>2873</v>
        <stp/>
        <stp>VOLUME</stp>
        <stp>.SPY250530P592</stp>
        <tr r="G15" s="2"/>
        <tr r="G15" s="2"/>
      </tp>
      <tp>
        <v>282</v>
        <stp/>
        <stp>VOLUME</stp>
        <stp>.SPY250520C582</stp>
        <tr r="C25" s="2"/>
        <tr r="C25" s="2"/>
      </tp>
      <tp>
        <v>91</v>
        <stp/>
        <stp>VOLUME</stp>
        <stp>.SPY250521C583</stp>
        <tr r="D24" s="2"/>
        <tr r="D24" s="2"/>
      </tp>
      <tp>
        <v>111</v>
        <stp/>
        <stp>VOLUME</stp>
        <stp>.SPY250522C580</stp>
        <tr r="E27" s="2"/>
        <tr r="E27" s="2"/>
      </tp>
      <tp>
        <v>479</v>
        <stp/>
        <stp>VOLUME</stp>
        <stp>.SPY250523C581</stp>
        <tr r="BC25" s="1"/>
        <tr r="BC25" s="1"/>
      </tp>
      <tp>
        <v>2366</v>
        <stp/>
        <stp>VOLUME</stp>
        <stp>.SPY250530C592</stp>
        <tr r="G15" s="2"/>
        <tr r="G15" s="2"/>
      </tp>
      <tp>
        <v>8359</v>
        <stp/>
        <stp>VOLUME</stp>
        <stp>.SPY250520P583</stp>
        <tr r="C24" s="2"/>
        <tr r="C24" s="2"/>
      </tp>
      <tp>
        <v>1847</v>
        <stp/>
        <stp>VOLUME</stp>
        <stp>.SPY250521P582</stp>
        <tr r="D25" s="2"/>
        <tr r="D25" s="2"/>
      </tp>
      <tp>
        <v>398</v>
        <stp/>
        <stp>VOLUME</stp>
        <stp>.SPY250522P581</stp>
        <tr r="E26" s="2"/>
        <tr r="E26" s="2"/>
      </tp>
      <tp>
        <v>23382</v>
        <stp/>
        <stp>VOLUME</stp>
        <stp>.SPY250523P580</stp>
        <tr r="BD26" s="1"/>
        <tr r="BD26" s="1"/>
      </tp>
      <tp>
        <v>3769</v>
        <stp/>
        <stp>VOLUME</stp>
        <stp>.SPY250530P593</stp>
        <tr r="G14" s="2"/>
        <tr r="G14" s="2"/>
      </tp>
      <tp>
        <v>271</v>
        <stp/>
        <stp>VOLUME</stp>
        <stp>.SPY250520C583</stp>
        <tr r="C24" s="2"/>
        <tr r="C24" s="2"/>
      </tp>
      <tp>
        <v>126</v>
        <stp/>
        <stp>VOLUME</stp>
        <stp>.SPY250521C582</stp>
        <tr r="D25" s="2"/>
        <tr r="D25" s="2"/>
      </tp>
      <tp>
        <v>281</v>
        <stp/>
        <stp>VOLUME</stp>
        <stp>.SPY250522C581</stp>
        <tr r="E26" s="2"/>
        <tr r="E26" s="2"/>
      </tp>
      <tp>
        <v>654</v>
        <stp/>
        <stp>VOLUME</stp>
        <stp>.SPY250523C580</stp>
        <tr r="BC26" s="1"/>
        <tr r="BC26" s="1"/>
      </tp>
      <tp>
        <v>3507</v>
        <stp/>
        <stp>VOLUME</stp>
        <stp>.SPY250530C593</stp>
        <tr r="G14" s="2"/>
        <tr r="G14" s="2"/>
      </tp>
      <tp>
        <v>17956</v>
        <stp/>
        <stp>VOLUME</stp>
        <stp>.SPY250520P580</stp>
        <tr r="C27" s="2"/>
        <tr r="C27" s="2"/>
      </tp>
      <tp>
        <v>1954</v>
        <stp/>
        <stp>VOLUME</stp>
        <stp>.SPY250521P581</stp>
        <tr r="D26" s="2"/>
        <tr r="D26" s="2"/>
      </tp>
      <tp>
        <v>1275</v>
        <stp/>
        <stp>VOLUME</stp>
        <stp>.SPY250522P582</stp>
        <tr r="E25" s="2"/>
        <tr r="E25" s="2"/>
      </tp>
      <tp>
        <v>3675</v>
        <stp/>
        <stp>VOLUME</stp>
        <stp>.SPY250523P583</stp>
        <tr r="BD23" s="1"/>
        <tr r="BD23" s="1"/>
      </tp>
      <tp>
        <v>7969</v>
        <stp/>
        <stp>VOLUME</stp>
        <stp>.SPY250530P590</stp>
        <tr r="G17" s="2"/>
        <tr r="G17" s="2"/>
      </tp>
      <tp>
        <v>386</v>
        <stp/>
        <stp>VOLUME</stp>
        <stp>.SPY250520C580</stp>
        <tr r="C27" s="2"/>
        <tr r="C27" s="2"/>
      </tp>
      <tp>
        <v>34</v>
        <stp/>
        <stp>VOLUME</stp>
        <stp>.SPY250521C581</stp>
        <tr r="D26" s="2"/>
        <tr r="D26" s="2"/>
      </tp>
      <tp>
        <v>79</v>
        <stp/>
        <stp>VOLUME</stp>
        <stp>.SPY250522C582</stp>
        <tr r="E25" s="2"/>
        <tr r="E25" s="2"/>
      </tp>
      <tp>
        <v>363</v>
        <stp/>
        <stp>VOLUME</stp>
        <stp>.SPY250523C583</stp>
        <tr r="BC23" s="1"/>
        <tr r="BC23" s="1"/>
      </tp>
      <tp>
        <v>4704</v>
        <stp/>
        <stp>VOLUME</stp>
        <stp>.SPY250530C590</stp>
        <tr r="G17" s="2"/>
        <tr r="G17" s="2"/>
      </tp>
      <tp>
        <v>4766</v>
        <stp/>
        <stp>VOLUME</stp>
        <stp>.SPY250520P581</stp>
        <tr r="C26" s="2"/>
        <tr r="C26" s="2"/>
      </tp>
      <tp>
        <v>12826</v>
        <stp/>
        <stp>VOLUME</stp>
        <stp>.SPY250521P580</stp>
        <tr r="D27" s="2"/>
        <tr r="D27" s="2"/>
      </tp>
      <tp>
        <v>1271</v>
        <stp/>
        <stp>VOLUME</stp>
        <stp>.SPY250522P583</stp>
        <tr r="E24" s="2"/>
        <tr r="E24" s="2"/>
      </tp>
      <tp>
        <v>2463</v>
        <stp/>
        <stp>VOLUME</stp>
        <stp>.SPY250523P582</stp>
        <tr r="BD24" s="1"/>
        <tr r="BD24" s="1"/>
      </tp>
      <tp>
        <v>1914</v>
        <stp/>
        <stp>VOLUME</stp>
        <stp>.SPY250530P591</stp>
        <tr r="G16" s="2"/>
        <tr r="G16" s="2"/>
      </tp>
      <tp>
        <v>206</v>
        <stp/>
        <stp>VOLUME</stp>
        <stp>.SPY250520C581</stp>
        <tr r="C26" s="2"/>
        <tr r="C26" s="2"/>
      </tp>
      <tp>
        <v>392</v>
        <stp/>
        <stp>VOLUME</stp>
        <stp>.SPY250521C580</stp>
        <tr r="D27" s="2"/>
        <tr r="D27" s="2"/>
      </tp>
      <tp>
        <v>32</v>
        <stp/>
        <stp>VOLUME</stp>
        <stp>.SPY250522C583</stp>
        <tr r="E24" s="2"/>
        <tr r="E24" s="2"/>
      </tp>
      <tp>
        <v>165</v>
        <stp/>
        <stp>VOLUME</stp>
        <stp>.SPY250523C582</stp>
        <tr r="BC24" s="1"/>
        <tr r="BC24" s="1"/>
      </tp>
      <tp>
        <v>1351</v>
        <stp/>
        <stp>VOLUME</stp>
        <stp>.SPY250530C591</stp>
        <tr r="G16" s="2"/>
        <tr r="G16" s="2"/>
      </tp>
      <tp>
        <v>5013</v>
        <stp/>
        <stp>VOLUME</stp>
        <stp>.SPY250522P588</stp>
        <tr r="E19" s="2"/>
        <tr r="E19" s="2"/>
      </tp>
      <tp>
        <v>9476</v>
        <stp/>
        <stp>VOLUME</stp>
        <stp>.SPY250523P589</stp>
        <tr r="BD17" s="1"/>
        <tr r="BD17" s="1"/>
      </tp>
      <tp>
        <v>279</v>
        <stp/>
        <stp>VOLUME</stp>
        <stp>.SPY250522C588</stp>
        <tr r="E19" s="2"/>
        <tr r="E19" s="2"/>
      </tp>
      <tp>
        <v>8673</v>
        <stp/>
        <stp>VOLUME</stp>
        <stp>.SPY250523C589</stp>
        <tr r="BC17" s="1"/>
        <tr r="BC17" s="1"/>
      </tp>
      <tp>
        <v>2738</v>
        <stp/>
        <stp>VOLUME</stp>
        <stp>.SPY250522P589</stp>
        <tr r="E18" s="2"/>
        <tr r="E18" s="2"/>
      </tp>
      <tp>
        <v>10240</v>
        <stp/>
        <stp>VOLUME</stp>
        <stp>.SPY250523P588</stp>
        <tr r="BD18" s="1"/>
        <tr r="BD18" s="1"/>
      </tp>
      <tp>
        <v>2058</v>
        <stp/>
        <stp>VOLUME</stp>
        <stp>.SPY250522C589</stp>
        <tr r="E18" s="2"/>
        <tr r="E18" s="2"/>
      </tp>
      <tp>
        <v>2556</v>
        <stp/>
        <stp>VOLUME</stp>
        <stp>.SPY250523C588</stp>
        <tr r="BC18" s="1"/>
        <tr r="BC18" s="1"/>
      </tp>
      <tp>
        <v>27552</v>
        <stp/>
        <stp>VOLUME</stp>
        <stp>.SPY250520P588</stp>
        <tr r="C19" s="2"/>
        <tr r="C19" s="2"/>
      </tp>
      <tp>
        <v>4289</v>
        <stp/>
        <stp>VOLUME</stp>
        <stp>.SPY250521P589</stp>
        <tr r="D18" s="2"/>
        <tr r="D18" s="2"/>
      </tp>
      <tp>
        <v>63</v>
        <stp/>
        <stp>VOLUME</stp>
        <stp>.SPY250530P598</stp>
        <tr r="G9" s="2"/>
        <tr r="G9" s="2"/>
      </tp>
      <tp>
        <v>3208</v>
        <stp/>
        <stp>VOLUME</stp>
        <stp>.SPY250520C588</stp>
        <tr r="C19" s="2"/>
        <tr r="C19" s="2"/>
      </tp>
      <tp>
        <v>2236</v>
        <stp/>
        <stp>VOLUME</stp>
        <stp>.SPY250521C589</stp>
        <tr r="D18" s="2"/>
        <tr r="D18" s="2"/>
      </tp>
      <tp>
        <v>886</v>
        <stp/>
        <stp>VOLUME</stp>
        <stp>.SPY250530C598</stp>
        <tr r="G9" s="2"/>
        <tr r="G9" s="2"/>
      </tp>
      <tp>
        <v>31855</v>
        <stp/>
        <stp>VOLUME</stp>
        <stp>.SPY250520P589</stp>
        <tr r="C18" s="2"/>
        <tr r="C18" s="2"/>
      </tp>
      <tp>
        <v>7038</v>
        <stp/>
        <stp>VOLUME</stp>
        <stp>.SPY250521P588</stp>
        <tr r="D19" s="2"/>
        <tr r="D19" s="2"/>
      </tp>
      <tp>
        <v>528</v>
        <stp/>
        <stp>VOLUME</stp>
        <stp>.SPY250530P599</stp>
        <tr r="G8" s="2"/>
        <tr r="G8" s="2"/>
      </tp>
      <tp>
        <v>9125</v>
        <stp/>
        <stp>VOLUME</stp>
        <stp>.SPY250520C589</stp>
        <tr r="C18" s="2"/>
        <tr r="C18" s="2"/>
      </tp>
      <tp>
        <v>1718</v>
        <stp/>
        <stp>VOLUME</stp>
        <stp>.SPY250521C588</stp>
        <tr r="D19" s="2"/>
        <tr r="D19" s="2"/>
      </tp>
      <tp>
        <v>548</v>
        <stp/>
        <stp>VOLUME</stp>
        <stp>.SPY250530C599</stp>
        <tr r="G8" s="2"/>
        <tr r="G8" s="2"/>
      </tp>
      <tp>
        <v>1</v>
        <stp/>
        <stp>VOLUME</stp>
        <stp>.SPY250613P601</stp>
        <tr r="I6" s="2"/>
        <tr r="I6" s="2"/>
      </tp>
      <tp>
        <v>681</v>
        <stp/>
        <stp>VOLUME</stp>
        <stp>.SPY250613C601</stp>
        <tr r="I6" s="2"/>
        <tr r="I6" s="2"/>
      </tp>
      <tp>
        <v>286</v>
        <stp/>
        <stp>VOLUME</stp>
        <stp>.SPY250613P600</stp>
        <tr r="I7" s="2"/>
        <tr r="I7" s="2"/>
      </tp>
      <tp>
        <v>1531</v>
        <stp/>
        <stp>VOLUME</stp>
        <stp>.SPY250613C600</stp>
        <tr r="I7" s="2"/>
        <tr r="I7" s="2"/>
      </tp>
      <tp t="s">
        <v>N/A</v>
        <stp/>
        <stp>VOLUME</stp>
        <stp>.SPY250613P602</stp>
        <tr r="I5" s="2"/>
      </tp>
      <tp t="s">
        <v>N/A</v>
        <stp/>
        <stp>VOLUME</stp>
        <stp>.SPY250613C602</stp>
        <tr r="I5" s="2"/>
      </tp>
      <tp>
        <v>217</v>
        <stp/>
        <stp>VOLUME</stp>
        <stp>.SPY250606P600</stp>
        <tr r="H7" s="2"/>
        <tr r="H7" s="2"/>
      </tp>
      <tp>
        <v>3616</v>
        <stp/>
        <stp>VOLUME</stp>
        <stp>.SPY250606C600</stp>
        <tr r="H7" s="2"/>
        <tr r="H7" s="2"/>
      </tp>
      <tp>
        <v>3</v>
        <stp/>
        <stp>VOLUME</stp>
        <stp>.SPY250606P601</stp>
        <tr r="H6" s="2"/>
        <tr r="H6" s="2"/>
      </tp>
      <tp>
        <v>403</v>
        <stp/>
        <stp>VOLUME</stp>
        <stp>.SPY250606C601</stp>
        <tr r="H6" s="2"/>
        <tr r="H6" s="2"/>
      </tp>
      <tp>
        <v>1</v>
        <stp/>
        <stp>VOLUME</stp>
        <stp>.SPY250606P602</stp>
        <tr r="H5" s="2"/>
        <tr r="H5" s="2"/>
      </tp>
      <tp>
        <v>211</v>
        <stp/>
        <stp>VOLUME</stp>
        <stp>.SPY250606C602</stp>
        <tr r="H5" s="2"/>
        <tr r="H5" s="2"/>
      </tp>
      <tp t="s">
        <v>N/A</v>
        <stp/>
        <stp>VOLUME</stp>
        <stp>.SPY250630P602</stp>
        <tr r="L5" s="2"/>
      </tp>
      <tp>
        <v>73</v>
        <stp/>
        <stp>VOLUME</stp>
        <stp>.SPY250630C602</stp>
        <tr r="L5" s="2"/>
        <tr r="L5" s="2"/>
      </tp>
      <tp>
        <v>141</v>
        <stp/>
        <stp>VOLUME</stp>
        <stp>.SPY250630P600</stp>
        <tr r="L7" s="2"/>
        <tr r="L7" s="2"/>
      </tp>
      <tp>
        <v>710</v>
        <stp/>
        <stp>VOLUME</stp>
        <stp>.SPY250630C600</stp>
        <tr r="L7" s="2"/>
        <tr r="L7" s="2"/>
      </tp>
      <tp>
        <v>21</v>
        <stp/>
        <stp>VOLUME</stp>
        <stp>.SPY250630P601</stp>
        <tr r="L6" s="2"/>
        <tr r="L6" s="2"/>
      </tp>
      <tp>
        <v>38</v>
        <stp/>
        <stp>VOLUME</stp>
        <stp>.SPY250630C601</stp>
        <tr r="L6" s="2"/>
        <tr r="L6" s="2"/>
      </tp>
      <tp t="s">
        <v>N/A</v>
        <stp/>
        <stp>VOLUME</stp>
        <stp>.SPY250627P601</stp>
        <tr r="K6" s="2"/>
      </tp>
      <tp>
        <v>46</v>
        <stp/>
        <stp>VOLUME</stp>
        <stp>.SPY250627C601</stp>
        <tr r="K6" s="2"/>
        <tr r="K6" s="2"/>
      </tp>
      <tp>
        <v>13</v>
        <stp/>
        <stp>VOLUME</stp>
        <stp>.SPY250627P600</stp>
        <tr r="K7" s="2"/>
        <tr r="K7" s="2"/>
      </tp>
      <tp>
        <v>206</v>
        <stp/>
        <stp>VOLUME</stp>
        <stp>.SPY250627C600</stp>
        <tr r="K7" s="2"/>
        <tr r="K7" s="2"/>
      </tp>
      <tp t="s">
        <v>N/A</v>
        <stp/>
        <stp>VOLUME</stp>
        <stp>.SPY250627P602</stp>
        <tr r="K5" s="2"/>
      </tp>
      <tp t="s">
        <v>N/A</v>
        <stp/>
        <stp>VOLUME</stp>
        <stp>.SPY250627C602</stp>
        <tr r="K5" s="2"/>
      </tp>
      <tp>
        <v>12</v>
        <stp/>
        <stp>VOLUME</stp>
        <stp>.SPY250620P602</stp>
        <tr r="BF4" s="1"/>
        <tr r="BF4" s="1"/>
      </tp>
      <tp>
        <v>742</v>
        <stp/>
        <stp>VOLUME</stp>
        <stp>.SPY250620C602</stp>
        <tr r="BE4" s="1"/>
        <tr r="BE4" s="1"/>
      </tp>
      <tp>
        <v>3471</v>
        <stp/>
        <stp>VOLUME</stp>
        <stp>.SPY250620P600</stp>
        <tr r="BF6" s="1"/>
        <tr r="BF6" s="1"/>
      </tp>
      <tp>
        <v>9504</v>
        <stp/>
        <stp>VOLUME</stp>
        <stp>.SPY250620C600</stp>
        <tr r="BE6" s="1"/>
        <tr r="BE6" s="1"/>
      </tp>
      <tp>
        <v>35</v>
        <stp/>
        <stp>VOLUME</stp>
        <stp>.SPY250620P601</stp>
        <tr r="BF5" s="1"/>
        <tr r="BF5" s="1"/>
      </tp>
      <tp>
        <v>415</v>
        <stp/>
        <stp>VOLUME</stp>
        <stp>.SPY250620C601</stp>
        <tr r="BE5" s="1"/>
        <tr r="BE5" s="1"/>
      </tp>
      <tp>
        <v>3622</v>
        <stp/>
        <stp>VOLUME</stp>
        <stp>.SPY250520P576</stp>
        <tr r="C31" s="2"/>
        <tr r="C31" s="2"/>
      </tp>
      <tp>
        <v>1491</v>
        <stp/>
        <stp>VOLUME</stp>
        <stp>.SPY250521P577</stp>
        <tr r="D30" s="2"/>
        <tr r="D30" s="2"/>
      </tp>
      <tp>
        <v>778</v>
        <stp/>
        <stp>VOLUME</stp>
        <stp>.SPY250522P574</stp>
        <tr r="E33" s="2"/>
        <tr r="E33" s="2"/>
      </tp>
      <tp>
        <v>8221</v>
        <stp/>
        <stp>VOLUME</stp>
        <stp>.SPY250523P575</stp>
        <tr r="BD31" s="1"/>
        <tr r="BD31" s="1"/>
      </tp>
      <tp>
        <v>33</v>
        <stp/>
        <stp>VOLUME</stp>
        <stp>.SPY250520C576</stp>
        <tr r="C31" s="2"/>
        <tr r="C31" s="2"/>
      </tp>
      <tp>
        <v>10</v>
        <stp/>
        <stp>VOLUME</stp>
        <stp>.SPY250521C577</stp>
        <tr r="D30" s="2"/>
        <tr r="D30" s="2"/>
      </tp>
      <tp>
        <v>4</v>
        <stp/>
        <stp>VOLUME</stp>
        <stp>.SPY250522C574</stp>
        <tr r="E33" s="2"/>
        <tr r="E33" s="2"/>
      </tp>
      <tp>
        <v>1456</v>
        <stp/>
        <stp>VOLUME</stp>
        <stp>.SPY250523C575</stp>
        <tr r="BC31" s="1"/>
        <tr r="BC31" s="1"/>
      </tp>
      <tp>
        <v>2521</v>
        <stp/>
        <stp>VOLUME</stp>
        <stp>.SPY250520P577</stp>
        <tr r="C30" s="2"/>
        <tr r="C30" s="2"/>
      </tp>
      <tp>
        <v>1076</v>
        <stp/>
        <stp>VOLUME</stp>
        <stp>.SPY250521P576</stp>
        <tr r="D31" s="2"/>
        <tr r="D31" s="2"/>
      </tp>
      <tp>
        <v>2223</v>
        <stp/>
        <stp>VOLUME</stp>
        <stp>.SPY250522P575</stp>
        <tr r="E32" s="2"/>
        <tr r="E32" s="2"/>
      </tp>
      <tp>
        <v>1501</v>
        <stp/>
        <stp>VOLUME</stp>
        <stp>.SPY250523P574</stp>
        <tr r="BD32" s="1"/>
        <tr r="BD32" s="1"/>
      </tp>
      <tp>
        <v>101</v>
        <stp/>
        <stp>VOLUME</stp>
        <stp>.SPY250520C577</stp>
        <tr r="C30" s="2"/>
        <tr r="C30" s="2"/>
      </tp>
      <tp>
        <v>7</v>
        <stp/>
        <stp>VOLUME</stp>
        <stp>.SPY250521C576</stp>
        <tr r="D31" s="2"/>
        <tr r="D31" s="2"/>
      </tp>
      <tp>
        <v>10</v>
        <stp/>
        <stp>VOLUME</stp>
        <stp>.SPY250522C575</stp>
        <tr r="E32" s="2"/>
        <tr r="E32" s="2"/>
      </tp>
      <tp>
        <v>12</v>
        <stp/>
        <stp>VOLUME</stp>
        <stp>.SPY250523C574</stp>
        <tr r="BC32" s="1"/>
        <tr r="BC32" s="1"/>
      </tp>
      <tp>
        <v>3900</v>
        <stp/>
        <stp>VOLUME</stp>
        <stp>.SPY250520P574</stp>
        <tr r="C33" s="2"/>
        <tr r="C33" s="2"/>
      </tp>
      <tp>
        <v>3678</v>
        <stp/>
        <stp>VOLUME</stp>
        <stp>.SPY250521P575</stp>
        <tr r="D32" s="2"/>
        <tr r="D32" s="2"/>
      </tp>
      <tp>
        <v>470</v>
        <stp/>
        <stp>VOLUME</stp>
        <stp>.SPY250522P576</stp>
        <tr r="E31" s="2"/>
        <tr r="E31" s="2"/>
      </tp>
      <tp>
        <v>2338</v>
        <stp/>
        <stp>VOLUME</stp>
        <stp>.SPY250523P577</stp>
        <tr r="BD29" s="1"/>
        <tr r="BD29" s="1"/>
      </tp>
      <tp>
        <v>13</v>
        <stp/>
        <stp>VOLUME</stp>
        <stp>.SPY250520C574</stp>
        <tr r="C33" s="2"/>
        <tr r="C33" s="2"/>
      </tp>
      <tp>
        <v>8</v>
        <stp/>
        <stp>VOLUME</stp>
        <stp>.SPY250521C575</stp>
        <tr r="D32" s="2"/>
        <tr r="D32" s="2"/>
      </tp>
      <tp>
        <v>14</v>
        <stp/>
        <stp>VOLUME</stp>
        <stp>.SPY250522C576</stp>
        <tr r="E31" s="2"/>
        <tr r="E31" s="2"/>
      </tp>
      <tp>
        <v>126</v>
        <stp/>
        <stp>VOLUME</stp>
        <stp>.SPY250523C577</stp>
        <tr r="BC29" s="1"/>
        <tr r="BC29" s="1"/>
      </tp>
      <tp>
        <v>5564</v>
        <stp/>
        <stp>VOLUME</stp>
        <stp>.SPY250520P575</stp>
        <tr r="C32" s="2"/>
        <tr r="C32" s="2"/>
      </tp>
      <tp>
        <v>804</v>
        <stp/>
        <stp>VOLUME</stp>
        <stp>.SPY250521P574</stp>
        <tr r="D33" s="2"/>
        <tr r="D33" s="2"/>
      </tp>
      <tp>
        <v>615</v>
        <stp/>
        <stp>VOLUME</stp>
        <stp>.SPY250522P577</stp>
        <tr r="E30" s="2"/>
        <tr r="E30" s="2"/>
      </tp>
      <tp>
        <v>2955</v>
        <stp/>
        <stp>VOLUME</stp>
        <stp>.SPY250523P576</stp>
        <tr r="BD30" s="1"/>
        <tr r="BD30" s="1"/>
      </tp>
      <tp>
        <v>164</v>
        <stp/>
        <stp>VOLUME</stp>
        <stp>.SPY250520C575</stp>
        <tr r="C32" s="2"/>
        <tr r="C32" s="2"/>
      </tp>
      <tp>
        <v>32</v>
        <stp/>
        <stp>VOLUME</stp>
        <stp>.SPY250521C574</stp>
        <tr r="D33" s="2"/>
        <tr r="D33" s="2"/>
      </tp>
      <tp>
        <v>12</v>
        <stp/>
        <stp>VOLUME</stp>
        <stp>.SPY250522C577</stp>
        <tr r="E30" s="2"/>
        <tr r="E30" s="2"/>
      </tp>
      <tp>
        <v>86</v>
        <stp/>
        <stp>VOLUME</stp>
        <stp>.SPY250523C576</stp>
        <tr r="BC30" s="1"/>
        <tr r="BC30" s="1"/>
      </tp>
      <tp>
        <v>1538</v>
        <stp/>
        <stp>VOLUME</stp>
        <stp>.SPY250520P572</stp>
        <tr r="C35" s="2"/>
        <tr r="C35" s="2"/>
      </tp>
      <tp>
        <v>1382</v>
        <stp/>
        <stp>VOLUME</stp>
        <stp>.SPY250521P573</stp>
        <tr r="D34" s="2"/>
        <tr r="D34" s="2"/>
      </tp>
      <tp>
        <v>2701</v>
        <stp/>
        <stp>VOLUME</stp>
        <stp>.SPY250522P570</stp>
        <tr r="E37" s="2"/>
        <tr r="E37" s="2"/>
      </tp>
      <tp>
        <v>890</v>
        <stp/>
        <stp>VOLUME</stp>
        <stp>.SPY250523P571</stp>
        <tr r="BD35" s="1"/>
        <tr r="BD35" s="1"/>
      </tp>
      <tp>
        <v>73</v>
        <stp/>
        <stp>VOLUME</stp>
        <stp>.SPY250520C572</stp>
        <tr r="C35" s="2"/>
        <tr r="C35" s="2"/>
      </tp>
      <tp>
        <v>26</v>
        <stp/>
        <stp>VOLUME</stp>
        <stp>.SPY250521C573</stp>
        <tr r="D34" s="2"/>
        <tr r="D34" s="2"/>
      </tp>
      <tp>
        <v>8</v>
        <stp/>
        <stp>VOLUME</stp>
        <stp>.SPY250522C570</stp>
        <tr r="E37" s="2"/>
        <tr r="E37" s="2"/>
      </tp>
      <tp>
        <v>108</v>
        <stp/>
        <stp>VOLUME</stp>
        <stp>.SPY250523C571</stp>
        <tr r="BC35" s="1"/>
        <tr r="BC35" s="1"/>
      </tp>
      <tp>
        <v>1066</v>
        <stp/>
        <stp>VOLUME</stp>
        <stp>.SPY250520P573</stp>
        <tr r="C34" s="2"/>
        <tr r="C34" s="2"/>
      </tp>
      <tp>
        <v>1148</v>
        <stp/>
        <stp>VOLUME</stp>
        <stp>.SPY250521P572</stp>
        <tr r="D35" s="2"/>
        <tr r="D35" s="2"/>
      </tp>
      <tp>
        <v>555</v>
        <stp/>
        <stp>VOLUME</stp>
        <stp>.SPY250522P571</stp>
        <tr r="E36" s="2"/>
        <tr r="E36" s="2"/>
      </tp>
      <tp>
        <v>12703</v>
        <stp/>
        <stp>VOLUME</stp>
        <stp>.SPY250523P570</stp>
        <tr r="BD36" s="1"/>
        <tr r="BD36" s="1"/>
      </tp>
      <tp>
        <v>79</v>
        <stp/>
        <stp>VOLUME</stp>
        <stp>.SPY250520C573</stp>
        <tr r="C34" s="2"/>
        <tr r="C34" s="2"/>
      </tp>
      <tp>
        <v>14</v>
        <stp/>
        <stp>VOLUME</stp>
        <stp>.SPY250521C572</stp>
        <tr r="D35" s="2"/>
        <tr r="D35" s="2"/>
      </tp>
      <tp>
        <v>3</v>
        <stp/>
        <stp>VOLUME</stp>
        <stp>.SPY250522C571</stp>
        <tr r="E36" s="2"/>
        <tr r="E36" s="2"/>
      </tp>
      <tp>
        <v>114</v>
        <stp/>
        <stp>VOLUME</stp>
        <stp>.SPY250523C570</stp>
        <tr r="BC36" s="1"/>
        <tr r="BC36" s="1"/>
      </tp>
      <tp>
        <v>5398</v>
        <stp/>
        <stp>VOLUME</stp>
        <stp>.SPY250520P570</stp>
        <tr r="C37" s="2"/>
        <tr r="C37" s="2"/>
      </tp>
      <tp>
        <v>600</v>
        <stp/>
        <stp>VOLUME</stp>
        <stp>.SPY250521P571</stp>
        <tr r="D36" s="2"/>
        <tr r="D36" s="2"/>
      </tp>
      <tp>
        <v>315</v>
        <stp/>
        <stp>VOLUME</stp>
        <stp>.SPY250522P572</stp>
        <tr r="E35" s="2"/>
        <tr r="E35" s="2"/>
      </tp>
      <tp>
        <v>1184</v>
        <stp/>
        <stp>VOLUME</stp>
        <stp>.SPY250523P573</stp>
        <tr r="BD33" s="1"/>
        <tr r="BD33" s="1"/>
      </tp>
      <tp>
        <v>201</v>
        <stp/>
        <stp>VOLUME</stp>
        <stp>.SPY250520C570</stp>
        <tr r="C37" s="2"/>
        <tr r="C37" s="2"/>
      </tp>
      <tp>
        <v>10</v>
        <stp/>
        <stp>VOLUME</stp>
        <stp>.SPY250521C571</stp>
        <tr r="D36" s="2"/>
        <tr r="D36" s="2"/>
      </tp>
      <tp>
        <v>13</v>
        <stp/>
        <stp>VOLUME</stp>
        <stp>.SPY250522C572</stp>
        <tr r="E35" s="2"/>
        <tr r="E35" s="2"/>
      </tp>
      <tp>
        <v>22</v>
        <stp/>
        <stp>VOLUME</stp>
        <stp>.SPY250523C573</stp>
        <tr r="BC33" s="1"/>
        <tr r="BC33" s="1"/>
      </tp>
      <tp>
        <v>754</v>
        <stp/>
        <stp>VOLUME</stp>
        <stp>.SPY250520P571</stp>
        <tr r="C36" s="2"/>
        <tr r="C36" s="2"/>
      </tp>
      <tp>
        <v>2751</v>
        <stp/>
        <stp>VOLUME</stp>
        <stp>.SPY250521P570</stp>
        <tr r="D37" s="2"/>
        <tr r="D37" s="2"/>
      </tp>
      <tp>
        <v>873</v>
        <stp/>
        <stp>VOLUME</stp>
        <stp>.SPY250522P573</stp>
        <tr r="E34" s="2"/>
        <tr r="E34" s="2"/>
      </tp>
      <tp>
        <v>714</v>
        <stp/>
        <stp>VOLUME</stp>
        <stp>.SPY250523P572</stp>
        <tr r="BD34" s="1"/>
        <tr r="BD34" s="1"/>
      </tp>
      <tp>
        <v>26</v>
        <stp/>
        <stp>VOLUME</stp>
        <stp>.SPY250520C571</stp>
        <tr r="C36" s="2"/>
        <tr r="C36" s="2"/>
      </tp>
      <tp>
        <v>13</v>
        <stp/>
        <stp>VOLUME</stp>
        <stp>.SPY250521C570</stp>
        <tr r="D37" s="2"/>
        <tr r="D37" s="2"/>
      </tp>
      <tp>
        <v>8</v>
        <stp/>
        <stp>VOLUME</stp>
        <stp>.SPY250522C573</stp>
        <tr r="E34" s="2"/>
        <tr r="E34" s="2"/>
      </tp>
      <tp>
        <v>9</v>
        <stp/>
        <stp>VOLUME</stp>
        <stp>.SPY250523C572</stp>
        <tr r="BC34" s="1"/>
        <tr r="BC34" s="1"/>
      </tp>
      <tp>
        <v>506</v>
        <stp/>
        <stp>VOLUME</stp>
        <stp>.SPY250522P578</stp>
        <tr r="E29" s="2"/>
        <tr r="E29" s="2"/>
      </tp>
      <tp>
        <v>1575</v>
        <stp/>
        <stp>VOLUME</stp>
        <stp>.SPY250523P579</stp>
        <tr r="BD27" s="1"/>
        <tr r="BD27" s="1"/>
      </tp>
      <tp>
        <v>28</v>
        <stp/>
        <stp>VOLUME</stp>
        <stp>.SPY250522C578</stp>
        <tr r="E29" s="2"/>
        <tr r="E29" s="2"/>
      </tp>
      <tp>
        <v>126</v>
        <stp/>
        <stp>VOLUME</stp>
        <stp>.SPY250523C579</stp>
        <tr r="BC27" s="1"/>
        <tr r="BC27" s="1"/>
      </tp>
      <tp>
        <v>489</v>
        <stp/>
        <stp>VOLUME</stp>
        <stp>.SPY250522P579</stp>
        <tr r="E28" s="2"/>
        <tr r="E28" s="2"/>
      </tp>
      <tp>
        <v>2680</v>
        <stp/>
        <stp>VOLUME</stp>
        <stp>.SPY250523P578</stp>
        <tr r="BD28" s="1"/>
        <tr r="BD28" s="1"/>
      </tp>
      <tp>
        <v>16</v>
        <stp/>
        <stp>VOLUME</stp>
        <stp>.SPY250522C579</stp>
        <tr r="E28" s="2"/>
        <tr r="E28" s="2"/>
      </tp>
      <tp>
        <v>45</v>
        <stp/>
        <stp>VOLUME</stp>
        <stp>.SPY250523C578</stp>
        <tr r="BC28" s="1"/>
        <tr r="BC28" s="1"/>
      </tp>
      <tp>
        <v>4031</v>
        <stp/>
        <stp>VOLUME</stp>
        <stp>.SPY250520P578</stp>
        <tr r="C29" s="2"/>
        <tr r="C29" s="2"/>
      </tp>
      <tp>
        <v>1560</v>
        <stp/>
        <stp>VOLUME</stp>
        <stp>.SPY250521P579</stp>
        <tr r="D28" s="2"/>
        <tr r="D28" s="2"/>
      </tp>
      <tp>
        <v>4686</v>
        <stp/>
        <stp>VOLUME</stp>
        <stp>.SPY250530P568</stp>
        <tr r="G39" s="2"/>
        <tr r="G39" s="2"/>
      </tp>
      <tp>
        <v>1439</v>
        <stp/>
        <stp>VOLUME</stp>
        <stp>.SPY250520C578</stp>
        <tr r="C29" s="2"/>
        <tr r="C29" s="2"/>
      </tp>
      <tp>
        <v>6</v>
        <stp/>
        <stp>VOLUME</stp>
        <stp>.SPY250521C579</stp>
        <tr r="D28" s="2"/>
        <tr r="D28" s="2"/>
      </tp>
      <tp>
        <v>10</v>
        <stp/>
        <stp>VOLUME</stp>
        <stp>.SPY250530C568</stp>
        <tr r="G39" s="2"/>
        <tr r="G39" s="2"/>
      </tp>
      <tp>
        <v>6812</v>
        <stp/>
        <stp>VOLUME</stp>
        <stp>.SPY250520P579</stp>
        <tr r="C28" s="2"/>
        <tr r="C28" s="2"/>
      </tp>
      <tp>
        <v>1732</v>
        <stp/>
        <stp>VOLUME</stp>
        <stp>.SPY250521P578</stp>
        <tr r="D29" s="2"/>
        <tr r="D29" s="2"/>
      </tp>
      <tp>
        <v>1549</v>
        <stp/>
        <stp>VOLUME</stp>
        <stp>.SPY250530P569</stp>
        <tr r="G38" s="2"/>
        <tr r="G38" s="2"/>
      </tp>
      <tp>
        <v>59</v>
        <stp/>
        <stp>VOLUME</stp>
        <stp>.SPY250520C579</stp>
        <tr r="C28" s="2"/>
        <tr r="C28" s="2"/>
      </tp>
      <tp>
        <v>47</v>
        <stp/>
        <stp>VOLUME</stp>
        <stp>.SPY250521C578</stp>
        <tr r="D29" s="2"/>
        <tr r="D29" s="2"/>
      </tp>
      <tp>
        <v>4</v>
        <stp/>
        <stp>VOLUME</stp>
        <stp>.SPY250530C569</stp>
        <tr r="G38" s="2"/>
        <tr r="G38" s="2"/>
      </tp>
      <tp>
        <v>543</v>
        <stp/>
        <stp>VOLUME</stp>
        <stp>.SPY250530P576</stp>
        <tr r="G31" s="2"/>
        <tr r="G31" s="2"/>
      </tp>
      <tp>
        <v>37</v>
        <stp/>
        <stp>VOLUME</stp>
        <stp>.SPY250530C576</stp>
        <tr r="G31" s="2"/>
        <tr r="G31" s="2"/>
      </tp>
      <tp>
        <v>4705</v>
        <stp/>
        <stp>VOLUME</stp>
        <stp>.SPY250530P577</stp>
        <tr r="G30" s="2"/>
        <tr r="G30" s="2"/>
      </tp>
      <tp>
        <v>20</v>
        <stp/>
        <stp>VOLUME</stp>
        <stp>.SPY250530C577</stp>
        <tr r="G30" s="2"/>
        <tr r="G30" s="2"/>
      </tp>
      <tp>
        <v>339</v>
        <stp/>
        <stp>VOLUME</stp>
        <stp>.SPY250530P574</stp>
        <tr r="G33" s="2"/>
        <tr r="G33" s="2"/>
      </tp>
      <tp>
        <v>285</v>
        <stp/>
        <stp>VOLUME</stp>
        <stp>.SPY250530C574</stp>
        <tr r="G33" s="2"/>
        <tr r="G33" s="2"/>
      </tp>
      <tp>
        <v>10560</v>
        <stp/>
        <stp>VOLUME</stp>
        <stp>.SPY250530P575</stp>
        <tr r="G32" s="2"/>
        <tr r="G32" s="2"/>
      </tp>
      <tp>
        <v>670</v>
        <stp/>
        <stp>VOLUME</stp>
        <stp>.SPY250530C575</stp>
        <tr r="G32" s="2"/>
        <tr r="G32" s="2"/>
      </tp>
      <tp>
        <v>336</v>
        <stp/>
        <stp>VOLUME</stp>
        <stp>.SPY250530P572</stp>
        <tr r="G35" s="2"/>
        <tr r="G35" s="2"/>
      </tp>
      <tp>
        <v>539</v>
        <stp/>
        <stp>VOLUME</stp>
        <stp>.SPY250530C572</stp>
        <tr r="G35" s="2"/>
        <tr r="G35" s="2"/>
      </tp>
      <tp>
        <v>366</v>
        <stp/>
        <stp>VOLUME</stp>
        <stp>.SPY250530P573</stp>
        <tr r="G34" s="2"/>
        <tr r="G34" s="2"/>
      </tp>
      <tp>
        <v>21</v>
        <stp/>
        <stp>VOLUME</stp>
        <stp>.SPY250530C573</stp>
        <tr r="G34" s="2"/>
        <tr r="G34" s="2"/>
      </tp>
      <tp>
        <v>6295</v>
        <stp/>
        <stp>VOLUME</stp>
        <stp>.SPY250530P570</stp>
        <tr r="G37" s="2"/>
        <tr r="G37" s="2"/>
      </tp>
      <tp>
        <v>110</v>
        <stp/>
        <stp>VOLUME</stp>
        <stp>.SPY250530C570</stp>
        <tr r="G37" s="2"/>
        <tr r="G37" s="2"/>
      </tp>
      <tp>
        <v>741</v>
        <stp/>
        <stp>VOLUME</stp>
        <stp>.SPY250530P571</stp>
        <tr r="G36" s="2"/>
        <tr r="G36" s="2"/>
      </tp>
      <tp>
        <v>3</v>
        <stp/>
        <stp>VOLUME</stp>
        <stp>.SPY250530C571</stp>
        <tr r="G36" s="2"/>
        <tr r="G36" s="2"/>
      </tp>
      <tp>
        <v>84</v>
        <stp/>
        <stp>VOLUME</stp>
        <stp>.SPY250522P568</stp>
        <tr r="E39" s="2"/>
        <tr r="E39" s="2"/>
      </tp>
      <tp>
        <v>987</v>
        <stp/>
        <stp>VOLUME</stp>
        <stp>.SPY250523P569</stp>
        <tr r="BD37" s="1"/>
        <tr r="BD37" s="1"/>
      </tp>
      <tp t="s">
        <v>N/A</v>
        <stp/>
        <stp>VOLUME</stp>
        <stp>.SPY250522C568</stp>
        <tr r="E39" s="2"/>
      </tp>
      <tp>
        <v>14</v>
        <stp/>
        <stp>VOLUME</stp>
        <stp>.SPY250523C569</stp>
        <tr r="BC37" s="1"/>
        <tr r="BC37" s="1"/>
      </tp>
      <tp>
        <v>66</v>
        <stp/>
        <stp>VOLUME</stp>
        <stp>.SPY250522P569</stp>
        <tr r="E38" s="2"/>
        <tr r="E38" s="2"/>
      </tp>
      <tp>
        <v>996</v>
        <stp/>
        <stp>VOLUME</stp>
        <stp>.SPY250523P568</stp>
        <tr r="BD38" s="1"/>
        <tr r="BD38" s="1"/>
      </tp>
      <tp>
        <v>11</v>
        <stp/>
        <stp>VOLUME</stp>
        <stp>.SPY250522C569</stp>
        <tr r="E38" s="2"/>
        <tr r="E38" s="2"/>
      </tp>
      <tp>
        <v>50</v>
        <stp/>
        <stp>VOLUME</stp>
        <stp>.SPY250523C568</stp>
        <tr r="BC38" s="1"/>
        <tr r="BC38" s="1"/>
      </tp>
      <tp>
        <v>9947</v>
        <stp/>
        <stp>VOLUME</stp>
        <stp>.SPY250520P568</stp>
        <tr r="C39" s="2"/>
        <tr r="C39" s="2"/>
      </tp>
      <tp>
        <v>234</v>
        <stp/>
        <stp>VOLUME</stp>
        <stp>.SPY250521P569</stp>
        <tr r="D38" s="2"/>
        <tr r="D38" s="2"/>
      </tp>
      <tp>
        <v>269</v>
        <stp/>
        <stp>VOLUME</stp>
        <stp>.SPY250530P578</stp>
        <tr r="G29" s="2"/>
        <tr r="G29" s="2"/>
      </tp>
      <tp>
        <v>23</v>
        <stp/>
        <stp>VOLUME</stp>
        <stp>.SPY250520C568</stp>
        <tr r="C39" s="2"/>
        <tr r="C39" s="2"/>
      </tp>
      <tp>
        <v>2</v>
        <stp/>
        <stp>VOLUME</stp>
        <stp>.SPY250521C569</stp>
        <tr r="D38" s="2"/>
        <tr r="D38" s="2"/>
      </tp>
      <tp>
        <v>53</v>
        <stp/>
        <stp>VOLUME</stp>
        <stp>.SPY250530C578</stp>
        <tr r="G29" s="2"/>
        <tr r="G29" s="2"/>
      </tp>
      <tp>
        <v>10715</v>
        <stp/>
        <stp>VOLUME</stp>
        <stp>.SPY250520P569</stp>
        <tr r="C38" s="2"/>
        <tr r="C38" s="2"/>
      </tp>
      <tp>
        <v>73</v>
        <stp/>
        <stp>VOLUME</stp>
        <stp>.SPY250521P568</stp>
        <tr r="D39" s="2"/>
        <tr r="D39" s="2"/>
      </tp>
      <tp>
        <v>471</v>
        <stp/>
        <stp>VOLUME</stp>
        <stp>.SPY250530P579</stp>
        <tr r="G28" s="2"/>
        <tr r="G28" s="2"/>
      </tp>
      <tp>
        <v>10</v>
        <stp/>
        <stp>VOLUME</stp>
        <stp>.SPY250520C569</stp>
        <tr r="C38" s="2"/>
        <tr r="C38" s="2"/>
      </tp>
      <tp t="s">
        <v>N/A</v>
        <stp/>
        <stp>VOLUME</stp>
        <stp>.SPY250521C568</stp>
        <tr r="D39" s="2"/>
      </tp>
      <tp>
        <v>153</v>
        <stp/>
        <stp>VOLUME</stp>
        <stp>.SPY250530C579</stp>
        <tr r="G28" s="2"/>
        <tr r="G28" s="2"/>
      </tp>
      <tp>
        <v>240</v>
        <stp/>
        <stp>VOLUME</stp>
        <stp>.SPY250519P569</stp>
        <tr r="BB37" s="1"/>
        <tr r="BB37" s="1"/>
      </tp>
      <tp>
        <v>3</v>
        <stp/>
        <stp>VOLUME</stp>
        <stp>.SPY250519C569</stp>
        <tr r="BA37" s="1"/>
        <tr r="BA37" s="1"/>
      </tp>
      <tp>
        <v>184</v>
        <stp/>
        <stp>VOLUME</stp>
        <stp>.SPY250519P568</stp>
        <tr r="BB38" s="1"/>
        <tr r="BB38" s="1"/>
      </tp>
      <tp>
        <v>145</v>
        <stp/>
        <stp>VOLUME</stp>
        <stp>.SPY250519C568</stp>
        <tr r="BA38" s="1"/>
        <tr r="BA38" s="1"/>
      </tp>
      <tp>
        <v>7620</v>
        <stp/>
        <stp>VOLUME</stp>
        <stp>.SPY250519P579</stp>
        <tr r="BB27" s="1"/>
        <tr r="BB27" s="1"/>
      </tp>
      <tp>
        <v>101</v>
        <stp/>
        <stp>VOLUME</stp>
        <stp>.SPY250519C579</stp>
        <tr r="BA27" s="1"/>
        <tr r="BA27" s="1"/>
      </tp>
      <tp>
        <v>5467</v>
        <stp/>
        <stp>VOLUME</stp>
        <stp>.SPY250519P578</stp>
        <tr r="BB28" s="1"/>
        <tr r="BB28" s="1"/>
      </tp>
      <tp>
        <v>971</v>
        <stp/>
        <stp>VOLUME</stp>
        <stp>.SPY250519C578</stp>
        <tr r="BA28" s="1"/>
        <tr r="BA28" s="1"/>
      </tp>
      <tp>
        <v>2568</v>
        <stp/>
        <stp>VOLUME</stp>
        <stp>.SPY250519P577</stp>
        <tr r="BB29" s="1"/>
        <tr r="BB29" s="1"/>
      </tp>
      <tp>
        <v>67</v>
        <stp/>
        <stp>VOLUME</stp>
        <stp>.SPY250519C577</stp>
        <tr r="BA29" s="1"/>
        <tr r="BA29" s="1"/>
      </tp>
      <tp>
        <v>7620</v>
        <stp/>
        <stp>VOLUME</stp>
        <stp>.SPY250519P576</stp>
        <tr r="BB30" s="1"/>
        <tr r="BB30" s="1"/>
      </tp>
      <tp>
        <v>135</v>
        <stp/>
        <stp>VOLUME</stp>
        <stp>.SPY250519C576</stp>
        <tr r="BA30" s="1"/>
        <tr r="BA30" s="1"/>
      </tp>
      <tp>
        <v>7929</v>
        <stp/>
        <stp>VOLUME</stp>
        <stp>.SPY250519P575</stp>
        <tr r="BB31" s="1"/>
        <tr r="BB31" s="1"/>
      </tp>
      <tp>
        <v>91</v>
        <stp/>
        <stp>VOLUME</stp>
        <stp>.SPY250519C575</stp>
        <tr r="BA31" s="1"/>
        <tr r="BA31" s="1"/>
      </tp>
      <tp>
        <v>2508</v>
        <stp/>
        <stp>VOLUME</stp>
        <stp>.SPY250519P574</stp>
        <tr r="BB32" s="1"/>
        <tr r="BB32" s="1"/>
      </tp>
      <tp>
        <v>29</v>
        <stp/>
        <stp>VOLUME</stp>
        <stp>.SPY250519C574</stp>
        <tr r="BA32" s="1"/>
        <tr r="BA32" s="1"/>
      </tp>
      <tp>
        <v>6525</v>
        <stp/>
        <stp>VOLUME</stp>
        <stp>.SPY250519P573</stp>
        <tr r="BB33" s="1"/>
        <tr r="BB33" s="1"/>
      </tp>
      <tp>
        <v>7</v>
        <stp/>
        <stp>VOLUME</stp>
        <stp>.SPY250519C573</stp>
        <tr r="BA33" s="1"/>
        <tr r="BA33" s="1"/>
      </tp>
      <tp>
        <v>2773</v>
        <stp/>
        <stp>VOLUME</stp>
        <stp>.SPY250519P572</stp>
        <tr r="BB34" s="1"/>
        <tr r="BB34" s="1"/>
      </tp>
      <tp>
        <v>64</v>
        <stp/>
        <stp>VOLUME</stp>
        <stp>.SPY250519C572</stp>
        <tr r="BA34" s="1"/>
        <tr r="BA34" s="1"/>
      </tp>
      <tp>
        <v>9433</v>
        <stp/>
        <stp>VOLUME</stp>
        <stp>.SPY250519P571</stp>
        <tr r="BB35" s="1"/>
        <tr r="BB35" s="1"/>
      </tp>
      <tp>
        <v>40</v>
        <stp/>
        <stp>VOLUME</stp>
        <stp>.SPY250519C571</stp>
        <tr r="BA35" s="1"/>
        <tr r="BA35" s="1"/>
      </tp>
      <tp>
        <v>5461</v>
        <stp/>
        <stp>VOLUME</stp>
        <stp>.SPY250519P570</stp>
        <tr r="BB36" s="1"/>
        <tr r="BB36" s="1"/>
      </tp>
      <tp>
        <v>125</v>
        <stp/>
        <stp>VOLUME</stp>
        <stp>.SPY250519C570</stp>
        <tr r="BA36" s="1"/>
        <tr r="BA36" s="1"/>
      </tp>
      <tp>
        <v>-0.02</v>
        <stp/>
        <stp>DELTA</stp>
        <stp>.SPXW250523P5680</stp>
        <tr r="CG124" s="1"/>
        <tr r="CG124" s="1"/>
      </tp>
      <tp>
        <v>1</v>
        <stp/>
        <stp>DELTA</stp>
        <stp>.SPXW250523C5680</stp>
        <tr r="CF124" s="1"/>
        <tr r="CF124" s="1"/>
      </tp>
      <tp>
        <v>-0.02</v>
        <stp/>
        <stp>DELTA</stp>
        <stp>.SPXW250523P5690</stp>
        <tr r="CG123" s="1"/>
        <tr r="CG123" s="1"/>
      </tp>
      <tp>
        <v>1</v>
        <stp/>
        <stp>DELTA</stp>
        <stp>.SPXW250523C5690</stp>
        <tr r="CF123" s="1"/>
        <tr r="CF123" s="1"/>
      </tp>
      <tp>
        <v>-0.01</v>
        <stp/>
        <stp>DELTA</stp>
        <stp>.SPXW250523P5620</stp>
        <tr r="CG130" s="1"/>
        <tr r="CG130" s="1"/>
      </tp>
      <tp>
        <v>1</v>
        <stp/>
        <stp>DELTA</stp>
        <stp>.SPXW250523C5620</stp>
        <tr r="CF130" s="1"/>
        <tr r="CF130" s="1"/>
      </tp>
      <tp t="s">
        <v>N/A</v>
        <stp/>
        <stp>DELTA</stp>
        <stp>.SPXW250523P5630</stp>
        <tr r="CG129" s="1"/>
      </tp>
      <tp t="s">
        <v>N/A</v>
        <stp/>
        <stp>DELTA</stp>
        <stp>.SPXW250523C5630</stp>
        <tr r="CF129" s="1"/>
      </tp>
      <tp>
        <v>-0.01</v>
        <stp/>
        <stp>DELTA</stp>
        <stp>.SPXW250523P5640</stp>
        <tr r="CG128" s="1"/>
        <tr r="CG128" s="1"/>
      </tp>
      <tp>
        <v>1</v>
        <stp/>
        <stp>DELTA</stp>
        <stp>.SPXW250523C5640</stp>
        <tr r="CF128" s="1"/>
        <tr r="CF128" s="1"/>
      </tp>
      <tp>
        <v>-0.02</v>
        <stp/>
        <stp>DELTA</stp>
        <stp>.SPXW250523P5650</stp>
        <tr r="CG127" s="1"/>
        <tr r="CG127" s="1"/>
      </tp>
      <tp>
        <v>1</v>
        <stp/>
        <stp>DELTA</stp>
        <stp>.SPXW250523C5650</stp>
        <tr r="CF127" s="1"/>
        <tr r="CF127" s="1"/>
      </tp>
      <tp t="s">
        <v>N/A</v>
        <stp/>
        <stp>DELTA</stp>
        <stp>.SPXW250523P5660</stp>
        <tr r="CG126" s="1"/>
      </tp>
      <tp t="s">
        <v>N/A</v>
        <stp/>
        <stp>DELTA</stp>
        <stp>.SPXW250523C5660</stp>
        <tr r="CF126" s="1"/>
      </tp>
      <tp>
        <v>-0.02</v>
        <stp/>
        <stp>DELTA</stp>
        <stp>.SPXW250523P5670</stp>
        <tr r="CG125" s="1"/>
        <tr r="CG125" s="1"/>
      </tp>
      <tp>
        <v>1</v>
        <stp/>
        <stp>DELTA</stp>
        <stp>.SPXW250523C5670</stp>
        <tr r="CF125" s="1"/>
        <tr r="CF125" s="1"/>
      </tp>
      <tp t="s">
        <v>N/A</v>
        <stp/>
        <stp>VOLUME</stp>
        <stp>.SPY250731P602</stp>
        <tr r="N5" s="2"/>
      </tp>
      <tp>
        <v>37</v>
        <stp/>
        <stp>VOLUME</stp>
        <stp>.SPY250731C602</stp>
        <tr r="N5" s="2"/>
        <tr r="N5" s="2"/>
      </tp>
      <tp>
        <v>11</v>
        <stp/>
        <stp>VOLUME</stp>
        <stp>.SPY250731P601</stp>
        <tr r="N6" s="2"/>
        <tr r="N6" s="2"/>
      </tp>
      <tp>
        <v>2</v>
        <stp/>
        <stp>VOLUME</stp>
        <stp>.SPY250731C601</stp>
        <tr r="N6" s="2"/>
        <tr r="N6" s="2"/>
      </tp>
      <tp>
        <v>115</v>
        <stp/>
        <stp>VOLUME</stp>
        <stp>.SPY250731P600</stp>
        <tr r="N7" s="2"/>
        <tr r="N7" s="2"/>
      </tp>
      <tp>
        <v>439</v>
        <stp/>
        <stp>VOLUME</stp>
        <stp>.SPY250731C600</stp>
        <tr r="N7" s="2"/>
        <tr r="N7" s="2"/>
      </tp>
      <tp t="s">
        <v>N/A</v>
        <stp/>
        <stp>VOLUME</stp>
        <stp>.SPY250725P602</stp>
        <tr r="M5" s="2"/>
      </tp>
      <tp t="s">
        <v>N/A</v>
        <stp/>
        <stp>VOLUME</stp>
        <stp>.SPY250725C602</stp>
        <tr r="M5" s="2"/>
      </tp>
      <tp t="s">
        <v>N/A</v>
        <stp/>
        <stp>VOLUME</stp>
        <stp>.SPY250725P601</stp>
        <tr r="M6" s="2"/>
      </tp>
      <tp t="s">
        <v>N/A</v>
        <stp/>
        <stp>VOLUME</stp>
        <stp>.SPY250725C601</stp>
        <tr r="M6" s="2"/>
      </tp>
      <tp t="s">
        <v>N/A</v>
        <stp/>
        <stp>VOLUME</stp>
        <stp>.SPY250725P600</stp>
        <tr r="M7" s="2"/>
      </tp>
      <tp t="s">
        <v>N/A</v>
        <stp/>
        <stp>VOLUME</stp>
        <stp>.SPY250725C600</stp>
        <tr r="M7" s="2"/>
      </tp>
      <tp>
        <v>-7.0000000000000007E-2</v>
        <stp/>
        <stp>DELTA</stp>
        <stp>.SPXW250523P5780</stp>
        <tr r="CG114" s="1"/>
        <tr r="CG114" s="1"/>
      </tp>
      <tp>
        <v>1</v>
        <stp/>
        <stp>DELTA</stp>
        <stp>.SPXW250523C5780</stp>
        <tr r="CF114" s="1"/>
        <tr r="CF114" s="1"/>
      </tp>
      <tp>
        <v>-0.08</v>
        <stp/>
        <stp>DELTA</stp>
        <stp>.SPXW250523P5790</stp>
        <tr r="CG113" s="1"/>
        <tr r="CG113" s="1"/>
      </tp>
      <tp>
        <v>1</v>
        <stp/>
        <stp>DELTA</stp>
        <stp>.SPXW250523C5790</stp>
        <tr r="CF113" s="1"/>
        <tr r="CF113" s="1"/>
      </tp>
      <tp>
        <v>-0.03</v>
        <stp/>
        <stp>DELTA</stp>
        <stp>.SPXW250523P5700</stp>
        <tr r="CG122" s="1"/>
        <tr r="CG122" s="1"/>
      </tp>
      <tp>
        <v>1</v>
        <stp/>
        <stp>DELTA</stp>
        <stp>.SPXW250523C5700</stp>
        <tr r="CF122" s="1"/>
        <tr r="CF122" s="1"/>
      </tp>
      <tp>
        <v>-0.03</v>
        <stp/>
        <stp>DELTA</stp>
        <stp>.SPXW250523P5710</stp>
        <tr r="CG121" s="1"/>
        <tr r="CG121" s="1"/>
      </tp>
      <tp>
        <v>1</v>
        <stp/>
        <stp>DELTA</stp>
        <stp>.SPXW250523C5710</stp>
        <tr r="CF121" s="1"/>
        <tr r="CF121" s="1"/>
      </tp>
      <tp>
        <v>-0.03</v>
        <stp/>
        <stp>DELTA</stp>
        <stp>.SPXW250523P5720</stp>
        <tr r="CG120" s="1"/>
        <tr r="CG120" s="1"/>
      </tp>
      <tp>
        <v>1</v>
        <stp/>
        <stp>DELTA</stp>
        <stp>.SPXW250523C5720</stp>
        <tr r="CF120" s="1"/>
        <tr r="CF120" s="1"/>
      </tp>
      <tp>
        <v>-0.04</v>
        <stp/>
        <stp>DELTA</stp>
        <stp>.SPXW250523P5730</stp>
        <tr r="CG119" s="1"/>
        <tr r="CG119" s="1"/>
      </tp>
      <tp>
        <v>1</v>
        <stp/>
        <stp>DELTA</stp>
        <stp>.SPXW250523C5730</stp>
        <tr r="CF119" s="1"/>
        <tr r="CF119" s="1"/>
      </tp>
      <tp>
        <v>-0.04</v>
        <stp/>
        <stp>DELTA</stp>
        <stp>.SPXW250523P5740</stp>
        <tr r="CG118" s="1"/>
        <tr r="CG118" s="1"/>
      </tp>
      <tp>
        <v>1</v>
        <stp/>
        <stp>DELTA</stp>
        <stp>.SPXW250523C5740</stp>
        <tr r="CF118" s="1"/>
        <tr r="CF118" s="1"/>
      </tp>
      <tp>
        <v>-0.05</v>
        <stp/>
        <stp>DELTA</stp>
        <stp>.SPXW250523P5750</stp>
        <tr r="CG117" s="1"/>
        <tr r="CG117" s="1"/>
      </tp>
      <tp>
        <v>1</v>
        <stp/>
        <stp>DELTA</stp>
        <stp>.SPXW250523C5750</stp>
        <tr r="CF117" s="1"/>
        <tr r="CF117" s="1"/>
      </tp>
      <tp>
        <v>-0.06</v>
        <stp/>
        <stp>DELTA</stp>
        <stp>.SPXW250523P5760</stp>
        <tr r="CG116" s="1"/>
        <tr r="CG116" s="1"/>
      </tp>
      <tp>
        <v>1</v>
        <stp/>
        <stp>DELTA</stp>
        <stp>.SPXW250523C5760</stp>
        <tr r="CF116" s="1"/>
        <tr r="CF116" s="1"/>
      </tp>
      <tp>
        <v>-0.06</v>
        <stp/>
        <stp>DELTA</stp>
        <stp>.SPXW250523P5770</stp>
        <tr r="CG115" s="1"/>
        <tr r="CG115" s="1"/>
      </tp>
      <tp>
        <v>1</v>
        <stp/>
        <stp>DELTA</stp>
        <stp>.SPXW250523C5770</stp>
        <tr r="CF115" s="1"/>
        <tr r="CF115" s="1"/>
      </tp>
      <tp t="s">
        <v>N/A</v>
        <stp/>
        <stp>VOLUME</stp>
        <stp>.SPY251031P602</stp>
        <tr r="T5" s="2"/>
      </tp>
      <tp t="s">
        <v>N/A</v>
        <stp/>
        <stp>VOLUME</stp>
        <stp>.SPY251031C602</stp>
        <tr r="T5" s="2"/>
      </tp>
      <tp t="s">
        <v>N/A</v>
        <stp/>
        <stp>VOLUME</stp>
        <stp>.SPY251031P601</stp>
        <tr r="T6" s="2"/>
      </tp>
      <tp t="s">
        <v>N/A</v>
        <stp/>
        <stp>VOLUME</stp>
        <stp>.SPY251031C601</stp>
        <tr r="T6" s="2"/>
      </tp>
      <tp>
        <v>130</v>
        <stp/>
        <stp>VOLUME</stp>
        <stp>.SPY251031P600</stp>
        <tr r="T7" s="2"/>
        <tr r="T7" s="2"/>
      </tp>
      <tp>
        <v>103</v>
        <stp/>
        <stp>VOLUME</stp>
        <stp>.SPY251031C600</stp>
        <tr r="T7" s="2"/>
        <tr r="T7" s="2"/>
      </tp>
      <tp t="s">
        <v>N/A</v>
        <stp/>
        <stp>VOLUME</stp>
        <stp>.SPY251024P602</stp>
        <tr r="S5" s="2"/>
      </tp>
      <tp t="s">
        <v>N/A</v>
        <stp/>
        <stp>VOLUME</stp>
        <stp>.SPY251024C602</stp>
        <tr r="S5" s="2"/>
      </tp>
      <tp t="s">
        <v>N/A</v>
        <stp/>
        <stp>VOLUME</stp>
        <stp>.SPY251024P600</stp>
        <tr r="S7" s="2"/>
      </tp>
      <tp t="s">
        <v>N/A</v>
        <stp/>
        <stp>VOLUME</stp>
        <stp>.SPY251024C600</stp>
        <tr r="S7" s="2"/>
      </tp>
      <tp t="s">
        <v>N/A</v>
        <stp/>
        <stp>VOLUME</stp>
        <stp>.SPY251024P601</stp>
        <tr r="S6" s="2"/>
      </tp>
      <tp t="s">
        <v>N/A</v>
        <stp/>
        <stp>VOLUME</stp>
        <stp>.SPY251024C601</stp>
        <tr r="S6" s="2"/>
      </tp>
      <tp>
        <v>-0.61</v>
        <stp/>
        <stp>DELTA</stp>
        <stp>.SPXW250523P6000</stp>
        <tr r="CG92" s="1"/>
        <tr r="CG92" s="1"/>
      </tp>
      <tp>
        <v>0.35</v>
        <stp/>
        <stp>DELTA</stp>
        <stp>.SPXW250523C6000</stp>
        <tr r="CF92" s="1"/>
        <tr r="CF92" s="1"/>
      </tp>
      <tp>
        <v>-0.65</v>
        <stp/>
        <stp>DELTA</stp>
        <stp>.SPXW250523P6010</stp>
        <tr r="CG91" s="1"/>
        <tr r="CG91" s="1"/>
      </tp>
      <tp>
        <v>0.31</v>
        <stp/>
        <stp>DELTA</stp>
        <stp>.SPXW250523C6010</stp>
        <tr r="CF91" s="1"/>
        <tr r="CF91" s="1"/>
      </tp>
      <tp>
        <v>-0.68</v>
        <stp/>
        <stp>DELTA</stp>
        <stp>.SPXW250523P6020</stp>
        <tr r="CG90" s="1"/>
        <tr r="CG90" s="1"/>
      </tp>
      <tp>
        <v>0.26</v>
        <stp/>
        <stp>DELTA</stp>
        <stp>.SPXW250523C6020</stp>
        <tr r="CF90" s="1"/>
        <tr r="CF90" s="1"/>
      </tp>
      <tp>
        <v>-0.71</v>
        <stp/>
        <stp>DELTA</stp>
        <stp>.SPXW250523P6030</stp>
        <tr r="CG89" s="1"/>
        <tr r="CG89" s="1"/>
      </tp>
      <tp>
        <v>0.23</v>
        <stp/>
        <stp>DELTA</stp>
        <stp>.SPXW250523C6030</stp>
        <tr r="CF89" s="1"/>
        <tr r="CF89" s="1"/>
      </tp>
      <tp>
        <v>-0.73</v>
        <stp/>
        <stp>DELTA</stp>
        <stp>.SPXW250523P6040</stp>
        <tr r="CG88" s="1"/>
        <tr r="CG88" s="1"/>
      </tp>
      <tp>
        <v>0.19</v>
        <stp/>
        <stp>DELTA</stp>
        <stp>.SPXW250523C6040</stp>
        <tr r="CF88" s="1"/>
        <tr r="CF88" s="1"/>
      </tp>
      <tp>
        <v>-0.75</v>
        <stp/>
        <stp>DELTA</stp>
        <stp>.SPXW250523P6050</stp>
        <tr r="CG87" s="1"/>
        <tr r="CG87" s="1"/>
      </tp>
      <tp>
        <v>0.16</v>
        <stp/>
        <stp>DELTA</stp>
        <stp>.SPXW250523C6050</stp>
        <tr r="CF87" s="1"/>
        <tr r="CF87" s="1"/>
      </tp>
      <tp>
        <v>-0.78</v>
        <stp/>
        <stp>DELTA</stp>
        <stp>.SPXW250523P6060</stp>
        <tr r="CG86" s="1"/>
        <tr r="CG86" s="1"/>
      </tp>
      <tp>
        <v>0.13</v>
        <stp/>
        <stp>DELTA</stp>
        <stp>.SPXW250523C6060</stp>
        <tr r="CF86" s="1"/>
        <tr r="CF86" s="1"/>
      </tp>
      <tp>
        <v>-0.79</v>
        <stp/>
        <stp>DELTA</stp>
        <stp>.SPXW250523P6070</stp>
        <tr r="CG85" s="1"/>
        <tr r="CG85" s="1"/>
      </tp>
      <tp>
        <v>0.1</v>
        <stp/>
        <stp>DELTA</stp>
        <stp>.SPXW250523C6070</stp>
        <tr r="CF85" s="1"/>
        <tr r="CF85" s="1"/>
      </tp>
      <tp t="s">
        <v>N/A</v>
        <stp/>
        <stp>VOLUME</stp>
        <stp>.SPY251226P590</stp>
        <tr r="W17" s="2"/>
      </tp>
      <tp t="s">
        <v>N/A</v>
        <stp/>
        <stp>VOLUME</stp>
        <stp>.SPY251231P587</stp>
        <tr r="X20" s="2"/>
      </tp>
      <tp t="s">
        <v>N/A</v>
        <stp/>
        <stp>VOLUME</stp>
        <stp>.SPY251226C590</stp>
        <tr r="W17" s="2"/>
      </tp>
      <tp>
        <v>1</v>
        <stp/>
        <stp>VOLUME</stp>
        <stp>.SPY251231C587</stp>
        <tr r="X20" s="2"/>
        <tr r="X20" s="2"/>
      </tp>
      <tp t="s">
        <v>N/A</v>
        <stp/>
        <stp>VOLUME</stp>
        <stp>.SPY251226P591</stp>
        <tr r="W16" s="2"/>
      </tp>
      <tp t="s">
        <v>N/A</v>
        <stp/>
        <stp>VOLUME</stp>
        <stp>.SPY251231P586</stp>
        <tr r="X21" s="2"/>
      </tp>
      <tp t="s">
        <v>N/A</v>
        <stp/>
        <stp>VOLUME</stp>
        <stp>.SPY251226C591</stp>
        <tr r="W16" s="2"/>
      </tp>
      <tp t="s">
        <v>N/A</v>
        <stp/>
        <stp>VOLUME</stp>
        <stp>.SPY251231C586</stp>
        <tr r="X21" s="2"/>
      </tp>
      <tp t="s">
        <v>N/A</v>
        <stp/>
        <stp>VOLUME</stp>
        <stp>.SPY251226P592</stp>
        <tr r="W15" s="2"/>
      </tp>
      <tp>
        <v>29</v>
        <stp/>
        <stp>VOLUME</stp>
        <stp>.SPY251231P585</stp>
        <tr r="X22" s="2"/>
        <tr r="X22" s="2"/>
      </tp>
      <tp t="s">
        <v>N/A</v>
        <stp/>
        <stp>VOLUME</stp>
        <stp>.SPY251226C592</stp>
        <tr r="W15" s="2"/>
      </tp>
      <tp>
        <v>2</v>
        <stp/>
        <stp>VOLUME</stp>
        <stp>.SPY251231C585</stp>
        <tr r="X22" s="2"/>
        <tr r="X22" s="2"/>
      </tp>
      <tp t="s">
        <v>N/A</v>
        <stp/>
        <stp>VOLUME</stp>
        <stp>.SPY251226P593</stp>
        <tr r="W14" s="2"/>
      </tp>
      <tp>
        <v>1</v>
        <stp/>
        <stp>VOLUME</stp>
        <stp>.SPY251231P584</stp>
        <tr r="X23" s="2"/>
        <tr r="X23" s="2"/>
      </tp>
      <tp t="s">
        <v>N/A</v>
        <stp/>
        <stp>VOLUME</stp>
        <stp>.SPY251226C593</stp>
        <tr r="W14" s="2"/>
      </tp>
      <tp t="s">
        <v>N/A</v>
        <stp/>
        <stp>VOLUME</stp>
        <stp>.SPY251231C584</stp>
        <tr r="X23" s="2"/>
      </tp>
      <tp t="s">
        <v>N/A</v>
        <stp/>
        <stp>VOLUME</stp>
        <stp>.SPY251226P594</stp>
        <tr r="W13" s="2"/>
      </tp>
      <tp>
        <v>1</v>
        <stp/>
        <stp>VOLUME</stp>
        <stp>.SPY251231P583</stp>
        <tr r="X24" s="2"/>
        <tr r="X24" s="2"/>
      </tp>
      <tp t="s">
        <v>N/A</v>
        <stp/>
        <stp>VOLUME</stp>
        <stp>.SPY251226C594</stp>
        <tr r="W13" s="2"/>
      </tp>
      <tp t="s">
        <v>N/A</v>
        <stp/>
        <stp>VOLUME</stp>
        <stp>.SPY251231C583</stp>
        <tr r="X24" s="2"/>
      </tp>
      <tp t="s">
        <v>N/A</v>
        <stp/>
        <stp>VOLUME</stp>
        <stp>.SPY251226P595</stp>
        <tr r="W12" s="2"/>
      </tp>
      <tp t="s">
        <v>N/A</v>
        <stp/>
        <stp>VOLUME</stp>
        <stp>.SPY251231P582</stp>
        <tr r="X25" s="2"/>
      </tp>
      <tp t="s">
        <v>N/A</v>
        <stp/>
        <stp>VOLUME</stp>
        <stp>.SPY251226C595</stp>
        <tr r="W12" s="2"/>
      </tp>
      <tp t="s">
        <v>N/A</v>
        <stp/>
        <stp>VOLUME</stp>
        <stp>.SPY251231C582</stp>
        <tr r="X25" s="2"/>
      </tp>
      <tp t="s">
        <v>N/A</v>
        <stp/>
        <stp>VOLUME</stp>
        <stp>.SPY251226P596</stp>
        <tr r="W11" s="2"/>
      </tp>
      <tp t="s">
        <v>N/A</v>
        <stp/>
        <stp>VOLUME</stp>
        <stp>.SPY251231P581</stp>
        <tr r="X26" s="2"/>
      </tp>
      <tp t="s">
        <v>N/A</v>
        <stp/>
        <stp>VOLUME</stp>
        <stp>.SPY251226C596</stp>
        <tr r="W11" s="2"/>
      </tp>
      <tp t="s">
        <v>N/A</v>
        <stp/>
        <stp>VOLUME</stp>
        <stp>.SPY251231C581</stp>
        <tr r="X26" s="2"/>
      </tp>
      <tp t="s">
        <v>N/A</v>
        <stp/>
        <stp>VOLUME</stp>
        <stp>.SPY251226P597</stp>
        <tr r="W10" s="2"/>
      </tp>
      <tp>
        <v>37</v>
        <stp/>
        <stp>VOLUME</stp>
        <stp>.SPY251231P580</stp>
        <tr r="X27" s="2"/>
        <tr r="X27" s="2"/>
      </tp>
      <tp t="s">
        <v>N/A</v>
        <stp/>
        <stp>VOLUME</stp>
        <stp>.SPY251226C597</stp>
        <tr r="W10" s="2"/>
      </tp>
      <tp>
        <v>1</v>
        <stp/>
        <stp>VOLUME</stp>
        <stp>.SPY251231C580</stp>
        <tr r="X27" s="2"/>
        <tr r="X27" s="2"/>
      </tp>
      <tp t="s">
        <v>N/A</v>
        <stp/>
        <stp>VOLUME</stp>
        <stp>.SPY251226P598</stp>
        <tr r="W9" s="2"/>
      </tp>
      <tp t="s">
        <v>N/A</v>
        <stp/>
        <stp>VOLUME</stp>
        <stp>.SPY251226C598</stp>
        <tr r="W9" s="2"/>
      </tp>
      <tp t="s">
        <v>N/A</v>
        <stp/>
        <stp>VOLUME</stp>
        <stp>.SPY251226P599</stp>
        <tr r="W8" s="2"/>
      </tp>
      <tp t="s">
        <v>N/A</v>
        <stp/>
        <stp>VOLUME</stp>
        <stp>.SPY251226C599</stp>
        <tr r="W8" s="2"/>
      </tp>
      <tp>
        <v>31</v>
        <stp/>
        <stp>VOLUME</stp>
        <stp>.SPY251231P589</stp>
        <tr r="X18" s="2"/>
        <tr r="X18" s="2"/>
      </tp>
      <tp>
        <v>4</v>
        <stp/>
        <stp>VOLUME</stp>
        <stp>.SPY251231C589</stp>
        <tr r="X18" s="2"/>
        <tr r="X18" s="2"/>
      </tp>
      <tp t="s">
        <v>N/A</v>
        <stp/>
        <stp>VOLUME</stp>
        <stp>.SPY251231P588</stp>
        <tr r="X19" s="2"/>
      </tp>
      <tp t="s">
        <v>N/A</v>
        <stp/>
        <stp>VOLUME</stp>
        <stp>.SPY251231C588</stp>
        <tr r="X19" s="2"/>
      </tp>
      <tp t="s">
        <v>N/A</v>
        <stp/>
        <stp>VOLUME</stp>
        <stp>.SPY251226P580</stp>
        <tr r="W27" s="2"/>
      </tp>
      <tp>
        <v>1</v>
        <stp/>
        <stp>VOLUME</stp>
        <stp>.SPY251231P597</stp>
        <tr r="X10" s="2"/>
        <tr r="X10" s="2"/>
      </tp>
      <tp t="s">
        <v>N/A</v>
        <stp/>
        <stp>VOLUME</stp>
        <stp>.SPY251226C580</stp>
        <tr r="W27" s="2"/>
      </tp>
      <tp>
        <v>6</v>
        <stp/>
        <stp>VOLUME</stp>
        <stp>.SPY251231C597</stp>
        <tr r="X10" s="2"/>
        <tr r="X10" s="2"/>
      </tp>
      <tp t="s">
        <v>N/A</v>
        <stp/>
        <stp>VOLUME</stp>
        <stp>.SPY251226P581</stp>
        <tr r="W26" s="2"/>
      </tp>
      <tp t="s">
        <v>N/A</v>
        <stp/>
        <stp>VOLUME</stp>
        <stp>.SPY251231P596</stp>
        <tr r="X11" s="2"/>
      </tp>
      <tp t="s">
        <v>N/A</v>
        <stp/>
        <stp>VOLUME</stp>
        <stp>.SPY251226C581</stp>
        <tr r="W26" s="2"/>
      </tp>
      <tp>
        <v>3</v>
        <stp/>
        <stp>VOLUME</stp>
        <stp>.SPY251231C596</stp>
        <tr r="X11" s="2"/>
        <tr r="X11" s="2"/>
      </tp>
      <tp t="s">
        <v>N/A</v>
        <stp/>
        <stp>VOLUME</stp>
        <stp>.SPY251226P582</stp>
        <tr r="W25" s="2"/>
      </tp>
      <tp>
        <v>26</v>
        <stp/>
        <stp>VOLUME</stp>
        <stp>.SPY251231P595</stp>
        <tr r="X12" s="2"/>
        <tr r="X12" s="2"/>
      </tp>
      <tp t="s">
        <v>N/A</v>
        <stp/>
        <stp>VOLUME</stp>
        <stp>.SPY251226C582</stp>
        <tr r="W25" s="2"/>
      </tp>
      <tp>
        <v>4</v>
        <stp/>
        <stp>VOLUME</stp>
        <stp>.SPY251231C595</stp>
        <tr r="X12" s="2"/>
        <tr r="X12" s="2"/>
      </tp>
      <tp t="s">
        <v>N/A</v>
        <stp/>
        <stp>VOLUME</stp>
        <stp>.SPY251226P583</stp>
        <tr r="W24" s="2"/>
      </tp>
      <tp>
        <v>7</v>
        <stp/>
        <stp>VOLUME</stp>
        <stp>.SPY251231P594</stp>
        <tr r="X13" s="2"/>
        <tr r="X13" s="2"/>
      </tp>
      <tp t="s">
        <v>N/A</v>
        <stp/>
        <stp>VOLUME</stp>
        <stp>.SPY251226C583</stp>
        <tr r="W24" s="2"/>
      </tp>
      <tp>
        <v>5</v>
        <stp/>
        <stp>VOLUME</stp>
        <stp>.SPY251231C594</stp>
        <tr r="X13" s="2"/>
        <tr r="X13" s="2"/>
      </tp>
      <tp t="s">
        <v>N/A</v>
        <stp/>
        <stp>VOLUME</stp>
        <stp>.SPY251226P584</stp>
        <tr r="W23" s="2"/>
      </tp>
      <tp>
        <v>73</v>
        <stp/>
        <stp>VOLUME</stp>
        <stp>.SPY251231P593</stp>
        <tr r="X14" s="2"/>
        <tr r="X14" s="2"/>
      </tp>
      <tp t="s">
        <v>N/A</v>
        <stp/>
        <stp>VOLUME</stp>
        <stp>.SPY251226C584</stp>
        <tr r="W23" s="2"/>
      </tp>
      <tp>
        <v>6</v>
        <stp/>
        <stp>VOLUME</stp>
        <stp>.SPY251231C593</stp>
        <tr r="X14" s="2"/>
        <tr r="X14" s="2"/>
      </tp>
      <tp t="s">
        <v>N/A</v>
        <stp/>
        <stp>VOLUME</stp>
        <stp>.SPY251226P585</stp>
        <tr r="W22" s="2"/>
      </tp>
      <tp>
        <v>12</v>
        <stp/>
        <stp>VOLUME</stp>
        <stp>.SPY251231P592</stp>
        <tr r="X15" s="2"/>
        <tr r="X15" s="2"/>
      </tp>
      <tp t="s">
        <v>N/A</v>
        <stp/>
        <stp>VOLUME</stp>
        <stp>.SPY251226C585</stp>
        <tr r="W22" s="2"/>
      </tp>
      <tp>
        <v>9</v>
        <stp/>
        <stp>VOLUME</stp>
        <stp>.SPY251231C592</stp>
        <tr r="X15" s="2"/>
        <tr r="X15" s="2"/>
      </tp>
      <tp t="s">
        <v>N/A</v>
        <stp/>
        <stp>VOLUME</stp>
        <stp>.SPY251226P586</stp>
        <tr r="W21" s="2"/>
      </tp>
      <tp>
        <v>2</v>
        <stp/>
        <stp>VOLUME</stp>
        <stp>.SPY251231P591</stp>
        <tr r="X16" s="2"/>
        <tr r="X16" s="2"/>
      </tp>
      <tp t="s">
        <v>N/A</v>
        <stp/>
        <stp>VOLUME</stp>
        <stp>.SPY251226C586</stp>
        <tr r="W21" s="2"/>
      </tp>
      <tp>
        <v>1</v>
        <stp/>
        <stp>VOLUME</stp>
        <stp>.SPY251231C591</stp>
        <tr r="X16" s="2"/>
        <tr r="X16" s="2"/>
      </tp>
      <tp t="s">
        <v>N/A</v>
        <stp/>
        <stp>VOLUME</stp>
        <stp>.SPY251226P587</stp>
        <tr r="W20" s="2"/>
      </tp>
      <tp>
        <v>191</v>
        <stp/>
        <stp>VOLUME</stp>
        <stp>.SPY251231P590</stp>
        <tr r="X17" s="2"/>
        <tr r="X17" s="2"/>
      </tp>
      <tp t="s">
        <v>N/A</v>
        <stp/>
        <stp>VOLUME</stp>
        <stp>.SPY251226C587</stp>
        <tr r="W20" s="2"/>
      </tp>
      <tp>
        <v>9</v>
        <stp/>
        <stp>VOLUME</stp>
        <stp>.SPY251231C590</stp>
        <tr r="X17" s="2"/>
        <tr r="X17" s="2"/>
      </tp>
      <tp t="s">
        <v>N/A</v>
        <stp/>
        <stp>VOLUME</stp>
        <stp>.SPY251226P588</stp>
        <tr r="W19" s="2"/>
      </tp>
      <tp t="s">
        <v>N/A</v>
        <stp/>
        <stp>VOLUME</stp>
        <stp>.SPY251226C588</stp>
        <tr r="W19" s="2"/>
      </tp>
      <tp t="s">
        <v>N/A</v>
        <stp/>
        <stp>VOLUME</stp>
        <stp>.SPY251226P589</stp>
        <tr r="W18" s="2"/>
      </tp>
      <tp t="s">
        <v>N/A</v>
        <stp/>
        <stp>VOLUME</stp>
        <stp>.SPY251226C589</stp>
        <tr r="W18" s="2"/>
      </tp>
      <tp t="s">
        <v>N/A</v>
        <stp/>
        <stp>VOLUME</stp>
        <stp>.SPY251231P599</stp>
        <tr r="X8" s="2"/>
      </tp>
      <tp>
        <v>11</v>
        <stp/>
        <stp>VOLUME</stp>
        <stp>.SPY251231C599</stp>
        <tr r="X8" s="2"/>
        <tr r="X8" s="2"/>
      </tp>
      <tp t="s">
        <v>N/A</v>
        <stp/>
        <stp>VOLUME</stp>
        <stp>.SPY251231P598</stp>
        <tr r="X9" s="2"/>
      </tp>
      <tp>
        <v>10</v>
        <stp/>
        <stp>VOLUME</stp>
        <stp>.SPY251231C598</stp>
        <tr r="X9" s="2"/>
        <tr r="X9" s="2"/>
      </tp>
      <tp t="s">
        <v>N/A</v>
        <stp/>
        <stp>VOLUME</stp>
        <stp>.SPY251128P602</stp>
        <tr r="V5" s="2"/>
        <tr r="U5" s="2"/>
      </tp>
      <tp t="s">
        <v>N/A</v>
        <stp/>
        <stp>VOLUME</stp>
        <stp>.SPY251128C602</stp>
        <tr r="V5" s="2"/>
        <tr r="U5" s="2"/>
      </tp>
      <tp t="s">
        <v>N/A</v>
        <stp/>
        <stp>VOLUME</stp>
        <stp>.SPY251128P600</stp>
        <tr r="V7" s="2"/>
        <tr r="U7" s="2"/>
      </tp>
      <tp t="s">
        <v>N/A</v>
        <stp/>
        <stp>VOLUME</stp>
        <stp>.SPY251128C600</stp>
        <tr r="V7" s="2"/>
        <tr r="U7" s="2"/>
      </tp>
      <tp t="s">
        <v>N/A</v>
        <stp/>
        <stp>VOLUME</stp>
        <stp>.SPY251128P601</stp>
        <tr r="V6" s="2"/>
        <tr r="U6" s="2"/>
      </tp>
      <tp t="s">
        <v>N/A</v>
        <stp/>
        <stp>VOLUME</stp>
        <stp>.SPY251128C601</stp>
        <tr r="V6" s="2"/>
        <tr r="U6" s="2"/>
      </tp>
      <tp t="s">
        <v>N/A</v>
        <stp/>
        <stp>VOLUME</stp>
        <stp>.SPY251226P570</stp>
        <tr r="W37" s="2"/>
      </tp>
      <tp t="s">
        <v>N/A</v>
        <stp/>
        <stp>VOLUME</stp>
        <stp>.SPY251226C570</stp>
        <tr r="W37" s="2"/>
      </tp>
      <tp t="s">
        <v>N/A</v>
        <stp/>
        <stp>VOLUME</stp>
        <stp>.SPY251226P571</stp>
        <tr r="W36" s="2"/>
      </tp>
      <tp t="s">
        <v>N/A</v>
        <stp/>
        <stp>VOLUME</stp>
        <stp>.SPY251226C571</stp>
        <tr r="W36" s="2"/>
      </tp>
      <tp t="s">
        <v>N/A</v>
        <stp/>
        <stp>VOLUME</stp>
        <stp>.SPY251226P572</stp>
        <tr r="W35" s="2"/>
      </tp>
      <tp t="s">
        <v>N/A</v>
        <stp/>
        <stp>VOLUME</stp>
        <stp>.SPY251226C572</stp>
        <tr r="W35" s="2"/>
      </tp>
      <tp t="s">
        <v>N/A</v>
        <stp/>
        <stp>VOLUME</stp>
        <stp>.SPY251226P573</stp>
        <tr r="W34" s="2"/>
      </tp>
      <tp t="s">
        <v>N/A</v>
        <stp/>
        <stp>VOLUME</stp>
        <stp>.SPY251226C573</stp>
        <tr r="W34" s="2"/>
      </tp>
      <tp t="s">
        <v>N/A</v>
        <stp/>
        <stp>VOLUME</stp>
        <stp>.SPY251226P574</stp>
        <tr r="W33" s="2"/>
      </tp>
      <tp t="s">
        <v>N/A</v>
        <stp/>
        <stp>VOLUME</stp>
        <stp>.SPY251226C574</stp>
        <tr r="W33" s="2"/>
      </tp>
      <tp t="s">
        <v>N/A</v>
        <stp/>
        <stp>VOLUME</stp>
        <stp>.SPY251226P575</stp>
        <tr r="W32" s="2"/>
      </tp>
      <tp t="s">
        <v>N/A</v>
        <stp/>
        <stp>VOLUME</stp>
        <stp>.SPY251226C575</stp>
        <tr r="W32" s="2"/>
      </tp>
      <tp t="s">
        <v>N/A</v>
        <stp/>
        <stp>VOLUME</stp>
        <stp>.SPY251226P576</stp>
        <tr r="W31" s="2"/>
      </tp>
      <tp t="s">
        <v>N/A</v>
        <stp/>
        <stp>VOLUME</stp>
        <stp>.SPY251226C576</stp>
        <tr r="W31" s="2"/>
      </tp>
      <tp t="s">
        <v>N/A</v>
        <stp/>
        <stp>VOLUME</stp>
        <stp>.SPY251226P577</stp>
        <tr r="W30" s="2"/>
      </tp>
      <tp t="s">
        <v>N/A</v>
        <stp/>
        <stp>VOLUME</stp>
        <stp>.SPY251226C577</stp>
        <tr r="W30" s="2"/>
      </tp>
      <tp t="s">
        <v>N/A</v>
        <stp/>
        <stp>VOLUME</stp>
        <stp>.SPY251226P578</stp>
        <tr r="W29" s="2"/>
      </tp>
      <tp t="s">
        <v>N/A</v>
        <stp/>
        <stp>VOLUME</stp>
        <stp>.SPY251226C578</stp>
        <tr r="W29" s="2"/>
      </tp>
      <tp t="s">
        <v>N/A</v>
        <stp/>
        <stp>VOLUME</stp>
        <stp>.SPY251226P579</stp>
        <tr r="W28" s="2"/>
      </tp>
      <tp t="s">
        <v>N/A</v>
        <stp/>
        <stp>VOLUME</stp>
        <stp>.SPY251226C579</stp>
        <tr r="W28" s="2"/>
      </tp>
      <tp>
        <v>24</v>
        <stp/>
        <stp>VOLUME</stp>
        <stp>.SPY251231P569</stp>
        <tr r="X38" s="2"/>
        <tr r="X38" s="2"/>
      </tp>
      <tp t="s">
        <v>N/A</v>
        <stp/>
        <stp>VOLUME</stp>
        <stp>.SPY251231C569</stp>
        <tr r="X38" s="2"/>
      </tp>
      <tp>
        <v>81</v>
        <stp/>
        <stp>VOLUME</stp>
        <stp>.SPY251231P568</stp>
        <tr r="X39" s="2"/>
        <tr r="X39" s="2"/>
      </tp>
      <tp t="s">
        <v>N/A</v>
        <stp/>
        <stp>VOLUME</stp>
        <stp>.SPY251231C568</stp>
        <tr r="X39" s="2"/>
      </tp>
      <tp t="s">
        <v>N/A</v>
        <stp/>
        <stp>VOLUME</stp>
        <stp>.SPY251231P577</stp>
        <tr r="X30" s="2"/>
      </tp>
      <tp>
        <v>1</v>
        <stp/>
        <stp>VOLUME</stp>
        <stp>.SPY251231C577</stp>
        <tr r="X30" s="2"/>
        <tr r="X30" s="2"/>
      </tp>
      <tp t="s">
        <v>N/A</v>
        <stp/>
        <stp>VOLUME</stp>
        <stp>.SPY251231P576</stp>
        <tr r="X31" s="2"/>
      </tp>
      <tp t="s">
        <v>N/A</v>
        <stp/>
        <stp>VOLUME</stp>
        <stp>.SPY251231C576</stp>
        <tr r="X31" s="2"/>
      </tp>
      <tp>
        <v>8</v>
        <stp/>
        <stp>VOLUME</stp>
        <stp>.SPY251231P575</stp>
        <tr r="X32" s="2"/>
        <tr r="X32" s="2"/>
      </tp>
      <tp>
        <v>18</v>
        <stp/>
        <stp>VOLUME</stp>
        <stp>.SPY251231C575</stp>
        <tr r="X32" s="2"/>
        <tr r="X32" s="2"/>
      </tp>
      <tp t="s">
        <v>N/A</v>
        <stp/>
        <stp>VOLUME</stp>
        <stp>.SPY251231P574</stp>
        <tr r="X33" s="2"/>
      </tp>
      <tp t="s">
        <v>N/A</v>
        <stp/>
        <stp>VOLUME</stp>
        <stp>.SPY251231C574</stp>
        <tr r="X33" s="2"/>
      </tp>
      <tp t="s">
        <v>N/A</v>
        <stp/>
        <stp>VOLUME</stp>
        <stp>.SPY251231P573</stp>
        <tr r="X34" s="2"/>
      </tp>
      <tp>
        <v>2</v>
        <stp/>
        <stp>VOLUME</stp>
        <stp>.SPY251231C573</stp>
        <tr r="X34" s="2"/>
        <tr r="X34" s="2"/>
      </tp>
      <tp t="s">
        <v>N/A</v>
        <stp/>
        <stp>VOLUME</stp>
        <stp>.SPY251231P572</stp>
        <tr r="X35" s="2"/>
      </tp>
      <tp>
        <v>1</v>
        <stp/>
        <stp>VOLUME</stp>
        <stp>.SPY251231C572</stp>
        <tr r="X35" s="2"/>
        <tr r="X35" s="2"/>
      </tp>
      <tp t="s">
        <v>N/A</v>
        <stp/>
        <stp>VOLUME</stp>
        <stp>.SPY251231P571</stp>
        <tr r="X36" s="2"/>
      </tp>
      <tp t="s">
        <v>N/A</v>
        <stp/>
        <stp>VOLUME</stp>
        <stp>.SPY251231C571</stp>
        <tr r="X36" s="2"/>
      </tp>
      <tp>
        <v>10</v>
        <stp/>
        <stp>VOLUME</stp>
        <stp>.SPY251231P570</stp>
        <tr r="X37" s="2"/>
        <tr r="X37" s="2"/>
      </tp>
      <tp>
        <v>8</v>
        <stp/>
        <stp>VOLUME</stp>
        <stp>.SPY251231C570</stp>
        <tr r="X37" s="2"/>
        <tr r="X37" s="2"/>
      </tp>
      <tp t="s">
        <v>N/A</v>
        <stp/>
        <stp>VOLUME</stp>
        <stp>.SPY251226P568</stp>
        <tr r="W39" s="2"/>
      </tp>
      <tp t="s">
        <v>N/A</v>
        <stp/>
        <stp>VOLUME</stp>
        <stp>.SPY251226C568</stp>
        <tr r="W39" s="2"/>
      </tp>
      <tp t="s">
        <v>N/A</v>
        <stp/>
        <stp>VOLUME</stp>
        <stp>.SPY251226P569</stp>
        <tr r="W38" s="2"/>
      </tp>
      <tp t="s">
        <v>N/A</v>
        <stp/>
        <stp>VOLUME</stp>
        <stp>.SPY251226C569</stp>
        <tr r="W38" s="2"/>
      </tp>
      <tp t="s">
        <v>N/A</v>
        <stp/>
        <stp>VOLUME</stp>
        <stp>.SPY251231P579</stp>
        <tr r="X28" s="2"/>
      </tp>
      <tp>
        <v>2</v>
        <stp/>
        <stp>VOLUME</stp>
        <stp>.SPY251231C579</stp>
        <tr r="X28" s="2"/>
        <tr r="X28" s="2"/>
      </tp>
      <tp t="s">
        <v>N/A</v>
        <stp/>
        <stp>VOLUME</stp>
        <stp>.SPY251231P578</stp>
        <tr r="X29" s="2"/>
      </tp>
      <tp>
        <v>1</v>
        <stp/>
        <stp>VOLUME</stp>
        <stp>.SPY251231C578</stp>
        <tr r="X29" s="2"/>
        <tr r="X29" s="2"/>
      </tp>
      <tp>
        <v>151.30000000000001</v>
        <stp/>
        <stp>BID</stp>
        <stp>.SPXW250519C5810</stp>
        <tr r="DE111" s="1"/>
        <tr r="DE111" s="1"/>
      </tp>
      <tp>
        <v>0</v>
        <stp/>
        <stp>BID</stp>
        <stp>.SPXW250519P5810</stp>
        <tr r="DF111" s="1"/>
        <tr r="DF111" s="1"/>
      </tp>
      <tp>
        <v>161.30000000000001</v>
        <stp/>
        <stp>BID</stp>
        <stp>.SPXW250519C5800</stp>
        <tr r="DE112" s="1"/>
        <tr r="DE112" s="1"/>
      </tp>
      <tp>
        <v>0</v>
        <stp/>
        <stp>BID</stp>
        <stp>.SPXW250519P5800</stp>
        <tr r="DF112" s="1"/>
        <tr r="DF112" s="1"/>
      </tp>
      <tp>
        <v>131.30000000000001</v>
        <stp/>
        <stp>BID</stp>
        <stp>.SPXW250519C5830</stp>
        <tr r="DE109" s="1"/>
        <tr r="DE109" s="1"/>
      </tp>
      <tp>
        <v>0</v>
        <stp/>
        <stp>BID</stp>
        <stp>.SPXW250519P5830</stp>
        <tr r="DF109" s="1"/>
        <tr r="DF109" s="1"/>
      </tp>
      <tp>
        <v>141.30000000000001</v>
        <stp/>
        <stp>BID</stp>
        <stp>.SPXW250519C5820</stp>
        <tr r="DE110" s="1"/>
        <tr r="DE110" s="1"/>
      </tp>
      <tp>
        <v>0</v>
        <stp/>
        <stp>BID</stp>
        <stp>.SPXW250519P5820</stp>
        <tr r="DF110" s="1"/>
        <tr r="DF110" s="1"/>
      </tp>
      <tp>
        <v>111.3</v>
        <stp/>
        <stp>BID</stp>
        <stp>.SPXW250519C5850</stp>
        <tr r="DE107" s="1"/>
        <tr r="DE107" s="1"/>
      </tp>
      <tp>
        <v>0</v>
        <stp/>
        <stp>BID</stp>
        <stp>.SPXW250519P5850</stp>
        <tr r="DF107" s="1"/>
        <tr r="DF107" s="1"/>
      </tp>
      <tp>
        <v>121.3</v>
        <stp/>
        <stp>BID</stp>
        <stp>.SPXW250519C5840</stp>
        <tr r="DE108" s="1"/>
        <tr r="DE108" s="1"/>
      </tp>
      <tp>
        <v>0</v>
        <stp/>
        <stp>BID</stp>
        <stp>.SPXW250519P5840</stp>
        <tr r="DF108" s="1"/>
        <tr r="DF108" s="1"/>
      </tp>
      <tp>
        <v>91.3</v>
        <stp/>
        <stp>BID</stp>
        <stp>.SPXW250519C5870</stp>
        <tr r="DE105" s="1"/>
        <tr r="DE105" s="1"/>
      </tp>
      <tp>
        <v>0</v>
        <stp/>
        <stp>BID</stp>
        <stp>.SPXW250519P5870</stp>
        <tr r="DF105" s="1"/>
        <tr r="DF105" s="1"/>
      </tp>
      <tp>
        <v>101.3</v>
        <stp/>
        <stp>BID</stp>
        <stp>.SPXW250519C5860</stp>
        <tr r="DE106" s="1"/>
        <tr r="DE106" s="1"/>
      </tp>
      <tp>
        <v>0</v>
        <stp/>
        <stp>BID</stp>
        <stp>.SPXW250519P5860</stp>
        <tr r="DF106" s="1"/>
        <tr r="DF106" s="1"/>
      </tp>
      <tp>
        <v>71.3</v>
        <stp/>
        <stp>BID</stp>
        <stp>.SPXW250519C5890</stp>
        <tr r="DE103" s="1"/>
        <tr r="DE103" s="1"/>
      </tp>
      <tp>
        <v>0</v>
        <stp/>
        <stp>BID</stp>
        <stp>.SPXW250519P5890</stp>
        <tr r="DF103" s="1"/>
        <tr r="DF103" s="1"/>
      </tp>
      <tp>
        <v>81.7</v>
        <stp/>
        <stp>BID</stp>
        <stp>.SPXW250519C5880</stp>
        <tr r="DE104" s="1"/>
        <tr r="DE104" s="1"/>
      </tp>
      <tp>
        <v>0</v>
        <stp/>
        <stp>BID</stp>
        <stp>.SPXW250519P5880</stp>
        <tr r="DF104" s="1"/>
        <tr r="DF104" s="1"/>
      </tp>
      <tp t="s">
        <v>N/A</v>
        <stp/>
        <stp>VOLUME</stp>
        <stp>.QQQ250829P499</stp>
        <tr r="P79" s="2"/>
      </tp>
      <tp t="s">
        <v>N/A</v>
        <stp/>
        <stp>VOLUME</stp>
        <stp>.QQQ250829C499</stp>
        <tr r="P79" s="2"/>
      </tp>
      <tp t="s">
        <v>N/A</v>
        <stp/>
        <stp>VOLUME</stp>
        <stp>.QQQ250829P498</stp>
        <tr r="P80" s="2"/>
      </tp>
      <tp t="s">
        <v>N/A</v>
        <stp/>
        <stp>VOLUME</stp>
        <stp>.QQQ250829C498</stp>
        <tr r="P80" s="2"/>
      </tp>
      <tp t="s">
        <v>N/A</v>
        <stp/>
        <stp>VOLUME</stp>
        <stp>.SPY251128P598</stp>
        <tr r="V9" s="2"/>
        <tr r="U9" s="2"/>
      </tp>
      <tp t="s">
        <v>N/A</v>
        <stp/>
        <stp>VOLUME</stp>
        <stp>.SPY251128C598</stp>
        <tr r="V9" s="2"/>
        <tr r="U9" s="2"/>
      </tp>
      <tp t="s">
        <v>N/A</v>
        <stp/>
        <stp>VOLUME</stp>
        <stp>.SPY251128P599</stp>
        <tr r="V8" s="2"/>
        <tr r="U8" s="2"/>
      </tp>
      <tp t="s">
        <v>N/A</v>
        <stp/>
        <stp>VOLUME</stp>
        <stp>.SPY251128C599</stp>
        <tr r="V8" s="2"/>
        <tr r="U8" s="2"/>
      </tp>
      <tp t="s">
        <v>N/A</v>
        <stp/>
        <stp>VOLUME</stp>
        <stp>.SPY251128P596</stp>
        <tr r="V11" s="2"/>
        <tr r="U11" s="2"/>
      </tp>
      <tp t="s">
        <v>N/A</v>
        <stp/>
        <stp>VOLUME</stp>
        <stp>.SPY251128C596</stp>
        <tr r="V11" s="2"/>
        <tr r="U11" s="2"/>
      </tp>
      <tp t="s">
        <v>N/A</v>
        <stp/>
        <stp>VOLUME</stp>
        <stp>.SPY251128P597</stp>
        <tr r="U10" s="2"/>
        <tr r="V10" s="2"/>
      </tp>
      <tp t="s">
        <v>N/A</v>
        <stp/>
        <stp>VOLUME</stp>
        <stp>.SPY251128C597</stp>
        <tr r="U10" s="2"/>
        <tr r="V10" s="2"/>
      </tp>
      <tp t="s">
        <v>N/A</v>
        <stp/>
        <stp>VOLUME</stp>
        <stp>.SPY251128P594</stp>
        <tr r="U13" s="2"/>
        <tr r="V13" s="2"/>
      </tp>
      <tp t="s">
        <v>N/A</v>
        <stp/>
        <stp>VOLUME</stp>
        <stp>.SPY251128C594</stp>
        <tr r="U13" s="2"/>
        <tr r="V13" s="2"/>
      </tp>
      <tp t="s">
        <v>N/A</v>
        <stp/>
        <stp>VOLUME</stp>
        <stp>.SPY251128P595</stp>
        <tr r="V12" s="2"/>
        <tr r="U12" s="2"/>
      </tp>
      <tp t="s">
        <v>N/A</v>
        <stp/>
        <stp>VOLUME</stp>
        <stp>.SPY251128C595</stp>
        <tr r="V12" s="2"/>
        <tr r="U12" s="2"/>
      </tp>
      <tp t="s">
        <v>N/A</v>
        <stp/>
        <stp>VOLUME</stp>
        <stp>.SPY251128P592</stp>
        <tr r="V15" s="2"/>
        <tr r="U15" s="2"/>
      </tp>
      <tp t="s">
        <v>N/A</v>
        <stp/>
        <stp>VOLUME</stp>
        <stp>.SPY251128C592</stp>
        <tr r="V15" s="2"/>
        <tr r="U15" s="2"/>
      </tp>
      <tp t="s">
        <v>N/A</v>
        <stp/>
        <stp>VOLUME</stp>
        <stp>.SPY251128P593</stp>
        <tr r="U14" s="2"/>
        <tr r="V14" s="2"/>
      </tp>
      <tp t="s">
        <v>N/A</v>
        <stp/>
        <stp>VOLUME</stp>
        <stp>.SPY251128C593</stp>
        <tr r="U14" s="2"/>
        <tr r="V14" s="2"/>
      </tp>
      <tp t="s">
        <v>N/A</v>
        <stp/>
        <stp>VOLUME</stp>
        <stp>.QQQ250822P498</stp>
        <tr r="O80" s="2"/>
      </tp>
      <tp t="s">
        <v>N/A</v>
        <stp/>
        <stp>VOLUME</stp>
        <stp>.SPY251128P590</stp>
        <tr r="U17" s="2"/>
        <tr r="V17" s="2"/>
      </tp>
      <tp t="s">
        <v>N/A</v>
        <stp/>
        <stp>VOLUME</stp>
        <stp>.QQQ250822C498</stp>
        <tr r="O80" s="2"/>
      </tp>
      <tp t="s">
        <v>N/A</v>
        <stp/>
        <stp>VOLUME</stp>
        <stp>.SPY251128C590</stp>
        <tr r="U17" s="2"/>
        <tr r="V17" s="2"/>
      </tp>
      <tp t="s">
        <v>N/A</v>
        <stp/>
        <stp>VOLUME</stp>
        <stp>.QQQ250822P499</stp>
        <tr r="O79" s="2"/>
      </tp>
      <tp t="s">
        <v>N/A</v>
        <stp/>
        <stp>VOLUME</stp>
        <stp>.SPY251128P591</stp>
        <tr r="U16" s="2"/>
        <tr r="V16" s="2"/>
      </tp>
      <tp t="s">
        <v>N/A</v>
        <stp/>
        <stp>VOLUME</stp>
        <stp>.QQQ250822C499</stp>
        <tr r="O79" s="2"/>
      </tp>
      <tp t="s">
        <v>N/A</v>
        <stp/>
        <stp>VOLUME</stp>
        <stp>.SPY251128C591</stp>
        <tr r="U16" s="2"/>
        <tr r="V16" s="2"/>
      </tp>
      <tp t="s">
        <v>N/A</v>
        <stp/>
        <stp>VOLUME</stp>
        <stp>.SPY251128P588</stp>
        <tr r="V19" s="2"/>
        <tr r="U19" s="2"/>
      </tp>
      <tp t="s">
        <v>N/A</v>
        <stp/>
        <stp>VOLUME</stp>
        <stp>.SPY251128C588</stp>
        <tr r="V19" s="2"/>
        <tr r="U19" s="2"/>
      </tp>
      <tp t="s">
        <v>N/A</v>
        <stp/>
        <stp>VOLUME</stp>
        <stp>.SPY251128P589</stp>
        <tr r="V18" s="2"/>
        <tr r="U18" s="2"/>
      </tp>
      <tp t="s">
        <v>N/A</v>
        <stp/>
        <stp>VOLUME</stp>
        <stp>.SPY251128C589</stp>
        <tr r="V18" s="2"/>
        <tr r="U18" s="2"/>
      </tp>
      <tp t="s">
        <v>N/A</v>
        <stp/>
        <stp>VOLUME</stp>
        <stp>.SPY251128P586</stp>
        <tr r="U21" s="2"/>
        <tr r="V21" s="2"/>
      </tp>
      <tp t="s">
        <v>N/A</v>
        <stp/>
        <stp>VOLUME</stp>
        <stp>.SPY251128C586</stp>
        <tr r="U21" s="2"/>
        <tr r="V21" s="2"/>
      </tp>
      <tp t="s">
        <v>N/A</v>
        <stp/>
        <stp>VOLUME</stp>
        <stp>.SPY251128P587</stp>
        <tr r="V20" s="2"/>
        <tr r="U20" s="2"/>
      </tp>
      <tp t="s">
        <v>N/A</v>
        <stp/>
        <stp>VOLUME</stp>
        <stp>.SPY251128C587</stp>
        <tr r="V20" s="2"/>
        <tr r="U20" s="2"/>
      </tp>
      <tp t="s">
        <v>N/A</v>
        <stp/>
        <stp>VOLUME</stp>
        <stp>.SPY251128P584</stp>
        <tr r="V23" s="2"/>
        <tr r="U23" s="2"/>
      </tp>
      <tp t="s">
        <v>N/A</v>
        <stp/>
        <stp>VOLUME</stp>
        <stp>.SPY251128C584</stp>
        <tr r="V23" s="2"/>
        <tr r="U23" s="2"/>
      </tp>
      <tp t="s">
        <v>N/A</v>
        <stp/>
        <stp>VOLUME</stp>
        <stp>.SPY251128P585</stp>
        <tr r="U22" s="2"/>
        <tr r="V22" s="2"/>
      </tp>
      <tp t="s">
        <v>N/A</v>
        <stp/>
        <stp>VOLUME</stp>
        <stp>.SPY251128C585</stp>
        <tr r="U22" s="2"/>
        <tr r="V22" s="2"/>
      </tp>
      <tp t="s">
        <v>N/A</v>
        <stp/>
        <stp>VOLUME</stp>
        <stp>.SPY251128P582</stp>
        <tr r="V25" s="2"/>
        <tr r="U25" s="2"/>
      </tp>
      <tp t="s">
        <v>N/A</v>
        <stp/>
        <stp>VOLUME</stp>
        <stp>.SPY251128C582</stp>
        <tr r="V25" s="2"/>
        <tr r="U25" s="2"/>
      </tp>
      <tp t="s">
        <v>N/A</v>
        <stp/>
        <stp>VOLUME</stp>
        <stp>.SPY251128P583</stp>
        <tr r="V24" s="2"/>
        <tr r="U24" s="2"/>
      </tp>
      <tp t="s">
        <v>N/A</v>
        <stp/>
        <stp>VOLUME</stp>
        <stp>.SPY251128C583</stp>
        <tr r="V24" s="2"/>
        <tr r="U24" s="2"/>
      </tp>
      <tp t="s">
        <v>N/A</v>
        <stp/>
        <stp>VOLUME</stp>
        <stp>.SPY251128P580</stp>
        <tr r="U27" s="2"/>
        <tr r="V27" s="2"/>
      </tp>
      <tp t="s">
        <v>N/A</v>
        <stp/>
        <stp>VOLUME</stp>
        <stp>.SPY251128C580</stp>
        <tr r="U27" s="2"/>
        <tr r="V27" s="2"/>
      </tp>
      <tp t="s">
        <v>N/A</v>
        <stp/>
        <stp>VOLUME</stp>
        <stp>.SPY251128P581</stp>
        <tr r="U26" s="2"/>
        <tr r="V26" s="2"/>
      </tp>
      <tp t="s">
        <v>N/A</v>
        <stp/>
        <stp>VOLUME</stp>
        <stp>.SPY251128C581</stp>
        <tr r="U26" s="2"/>
        <tr r="V26" s="2"/>
      </tp>
      <tp t="s">
        <v>N/A</v>
        <stp/>
        <stp>VOLUME</stp>
        <stp>.QQQ250926P532</stp>
        <tr r="Q46" s="2"/>
      </tp>
      <tp t="s">
        <v>N/A</v>
        <stp/>
        <stp>VOLUME</stp>
        <stp>.QQQ250930P524</stp>
        <tr r="R54" s="2"/>
      </tp>
      <tp t="s">
        <v>N/A</v>
        <stp/>
        <stp>VOLUME</stp>
        <stp>.QQQ250926C532</stp>
        <tr r="Q46" s="2"/>
      </tp>
      <tp>
        <v>1</v>
        <stp/>
        <stp>VOLUME</stp>
        <stp>.QQQ250930C524</stp>
        <tr r="R54" s="2"/>
        <tr r="R54" s="2"/>
      </tp>
      <tp>
        <v>2</v>
        <stp/>
        <stp>VOLUME</stp>
        <stp>.QQQ250930P525</stp>
        <tr r="R53" s="2"/>
        <tr r="R53" s="2"/>
      </tp>
      <tp>
        <v>158</v>
        <stp/>
        <stp>VOLUME</stp>
        <stp>.QQQ250930C525</stp>
        <tr r="R53" s="2"/>
        <tr r="R53" s="2"/>
      </tp>
      <tp t="s">
        <v>N/A</v>
        <stp/>
        <stp>VOLUME</stp>
        <stp>.QQQ250926P530</stp>
        <tr r="Q48" s="2"/>
      </tp>
      <tp t="s">
        <v>N/A</v>
        <stp/>
        <stp>VOLUME</stp>
        <stp>.QQQ250930P526</stp>
        <tr r="R52" s="2"/>
      </tp>
      <tp t="s">
        <v>N/A</v>
        <stp/>
        <stp>VOLUME</stp>
        <stp>.QQQ250926C530</stp>
        <tr r="Q48" s="2"/>
      </tp>
      <tp>
        <v>2</v>
        <stp/>
        <stp>VOLUME</stp>
        <stp>.QQQ250930C526</stp>
        <tr r="R52" s="2"/>
        <tr r="R52" s="2"/>
      </tp>
      <tp t="s">
        <v>N/A</v>
        <stp/>
        <stp>VOLUME</stp>
        <stp>.QQQ250926P531</stp>
        <tr r="Q47" s="2"/>
      </tp>
      <tp t="s">
        <v>N/A</v>
        <stp/>
        <stp>VOLUME</stp>
        <stp>.QQQ250930P527</stp>
        <tr r="R51" s="2"/>
      </tp>
      <tp t="s">
        <v>N/A</v>
        <stp/>
        <stp>VOLUME</stp>
        <stp>.QQQ250926C531</stp>
        <tr r="Q47" s="2"/>
      </tp>
      <tp t="s">
        <v>N/A</v>
        <stp/>
        <stp>VOLUME</stp>
        <stp>.QQQ250930C527</stp>
        <tr r="R51" s="2"/>
      </tp>
      <tp>
        <v>66</v>
        <stp/>
        <stp>VOLUME</stp>
        <stp>.QQQ250930P520</stp>
        <tr r="R58" s="2"/>
        <tr r="R58" s="2"/>
      </tp>
      <tp>
        <v>28</v>
        <stp/>
        <stp>VOLUME</stp>
        <stp>.QQQ250930C520</stp>
        <tr r="R58" s="2"/>
        <tr r="R58" s="2"/>
      </tp>
      <tp t="s">
        <v>N/A</v>
        <stp/>
        <stp>VOLUME</stp>
        <stp>.QQQ250930P521</stp>
        <tr r="R57" s="2"/>
      </tp>
      <tp t="s">
        <v>N/A</v>
        <stp/>
        <stp>VOLUME</stp>
        <stp>.QQQ250930C521</stp>
        <tr r="R57" s="2"/>
      </tp>
      <tp>
        <v>5</v>
        <stp/>
        <stp>VOLUME</stp>
        <stp>.QQQ250930P522</stp>
        <tr r="R56" s="2"/>
        <tr r="R56" s="2"/>
      </tp>
      <tp>
        <v>3</v>
        <stp/>
        <stp>VOLUME</stp>
        <stp>.QQQ250930C522</stp>
        <tr r="R56" s="2"/>
        <tr r="R56" s="2"/>
      </tp>
      <tp t="s">
        <v>N/A</v>
        <stp/>
        <stp>VOLUME</stp>
        <stp>.QQQ250930P523</stp>
        <tr r="R55" s="2"/>
      </tp>
      <tp t="s">
        <v>N/A</v>
        <stp/>
        <stp>VOLUME</stp>
        <stp>.QQQ250930C523</stp>
        <tr r="R55" s="2"/>
      </tp>
      <tp t="s">
        <v>N/A</v>
        <stp/>
        <stp>VOLUME</stp>
        <stp>.QQQ250930P528</stp>
        <tr r="R50" s="2"/>
      </tp>
      <tp>
        <v>19</v>
        <stp/>
        <stp>VOLUME</stp>
        <stp>.QQQ250930C528</stp>
        <tr r="R50" s="2"/>
        <tr r="R50" s="2"/>
      </tp>
      <tp t="s">
        <v>N/A</v>
        <stp/>
        <stp>VOLUME</stp>
        <stp>.QQQ250930P529</stp>
        <tr r="R49" s="2"/>
      </tp>
      <tp>
        <v>1</v>
        <stp/>
        <stp>VOLUME</stp>
        <stp>.QQQ250930C529</stp>
        <tr r="R49" s="2"/>
        <tr r="R49" s="2"/>
      </tp>
      <tp t="s">
        <v>N/A</v>
        <stp/>
        <stp>VOLUME</stp>
        <stp>.QQQ250926P522</stp>
        <tr r="Q56" s="2"/>
      </tp>
      <tp t="s">
        <v>N/A</v>
        <stp/>
        <stp>VOLUME</stp>
        <stp>.QQQ250926C522</stp>
        <tr r="Q56" s="2"/>
      </tp>
      <tp t="s">
        <v>N/A</v>
        <stp/>
        <stp>VOLUME</stp>
        <stp>.QQQ250926P523</stp>
        <tr r="Q55" s="2"/>
      </tp>
      <tp t="s">
        <v>N/A</v>
        <stp/>
        <stp>VOLUME</stp>
        <stp>.QQQ250926C523</stp>
        <tr r="Q55" s="2"/>
      </tp>
      <tp t="s">
        <v>N/A</v>
        <stp/>
        <stp>VOLUME</stp>
        <stp>.QQQ250926P520</stp>
        <tr r="Q58" s="2"/>
      </tp>
      <tp t="s">
        <v>N/A</v>
        <stp/>
        <stp>VOLUME</stp>
        <stp>.QQQ250926C520</stp>
        <tr r="Q58" s="2"/>
      </tp>
      <tp t="s">
        <v>N/A</v>
        <stp/>
        <stp>VOLUME</stp>
        <stp>.QQQ250926P521</stp>
        <tr r="Q57" s="2"/>
      </tp>
      <tp t="s">
        <v>N/A</v>
        <stp/>
        <stp>VOLUME</stp>
        <stp>.QQQ250926C521</stp>
        <tr r="Q57" s="2"/>
      </tp>
      <tp t="s">
        <v>N/A</v>
        <stp/>
        <stp>VOLUME</stp>
        <stp>.QQQ250926P526</stp>
        <tr r="Q52" s="2"/>
      </tp>
      <tp>
        <v>34</v>
        <stp/>
        <stp>VOLUME</stp>
        <stp>.QQQ250930P530</stp>
        <tr r="R48" s="2"/>
        <tr r="R48" s="2"/>
      </tp>
      <tp t="s">
        <v>N/A</v>
        <stp/>
        <stp>VOLUME</stp>
        <stp>.QQQ250926C526</stp>
        <tr r="Q52" s="2"/>
      </tp>
      <tp>
        <v>24</v>
        <stp/>
        <stp>VOLUME</stp>
        <stp>.QQQ250930C530</stp>
        <tr r="R48" s="2"/>
        <tr r="R48" s="2"/>
      </tp>
      <tp t="s">
        <v>N/A</v>
        <stp/>
        <stp>VOLUME</stp>
        <stp>.QQQ250926P527</stp>
        <tr r="Q51" s="2"/>
      </tp>
      <tp t="s">
        <v>N/A</v>
        <stp/>
        <stp>VOLUME</stp>
        <stp>.QQQ250930P531</stp>
        <tr r="R47" s="2"/>
      </tp>
      <tp t="s">
        <v>N/A</v>
        <stp/>
        <stp>VOLUME</stp>
        <stp>.QQQ250926C527</stp>
        <tr r="Q51" s="2"/>
      </tp>
      <tp>
        <v>13</v>
        <stp/>
        <stp>VOLUME</stp>
        <stp>.QQQ250930C531</stp>
        <tr r="R47" s="2"/>
        <tr r="R47" s="2"/>
      </tp>
      <tp t="s">
        <v>N/A</v>
        <stp/>
        <stp>VOLUME</stp>
        <stp>.QQQ250926P524</stp>
        <tr r="Q54" s="2"/>
      </tp>
      <tp t="s">
        <v>N/A</v>
        <stp/>
        <stp>VOLUME</stp>
        <stp>.QQQ250930P532</stp>
        <tr r="R46" s="2"/>
      </tp>
      <tp t="s">
        <v>N/A</v>
        <stp/>
        <stp>VOLUME</stp>
        <stp>.QQQ250926C524</stp>
        <tr r="Q54" s="2"/>
      </tp>
      <tp>
        <v>22</v>
        <stp/>
        <stp>VOLUME</stp>
        <stp>.QQQ250930C532</stp>
        <tr r="R46" s="2"/>
        <tr r="R46" s="2"/>
      </tp>
      <tp t="s">
        <v>N/A</v>
        <stp/>
        <stp>VOLUME</stp>
        <stp>.QQQ250926P525</stp>
        <tr r="Q53" s="2"/>
      </tp>
      <tp t="s">
        <v>N/A</v>
        <stp/>
        <stp>VOLUME</stp>
        <stp>.QQQ250926C525</stp>
        <tr r="Q53" s="2"/>
      </tp>
      <tp t="s">
        <v>N/A</v>
        <stp/>
        <stp>VOLUME</stp>
        <stp>.QQQ250926P528</stp>
        <tr r="Q50" s="2"/>
      </tp>
      <tp t="s">
        <v>N/A</v>
        <stp/>
        <stp>VOLUME</stp>
        <stp>.QQQ250926C528</stp>
        <tr r="Q50" s="2"/>
      </tp>
      <tp t="s">
        <v>N/A</v>
        <stp/>
        <stp>VOLUME</stp>
        <stp>.QQQ250926P529</stp>
        <tr r="Q49" s="2"/>
      </tp>
      <tp t="s">
        <v>N/A</v>
        <stp/>
        <stp>VOLUME</stp>
        <stp>.QQQ250926C529</stp>
        <tr r="Q49" s="2"/>
      </tp>
      <tp t="s">
        <v>N/A</v>
        <stp/>
        <stp>VOLUME</stp>
        <stp>.QQQ250926P512</stp>
        <tr r="Q66" s="2"/>
      </tp>
      <tp>
        <v>1</v>
        <stp/>
        <stp>VOLUME</stp>
        <stp>.QQQ250930P504</stp>
        <tr r="R74" s="2"/>
        <tr r="R74" s="2"/>
      </tp>
      <tp t="s">
        <v>N/A</v>
        <stp/>
        <stp>VOLUME</stp>
        <stp>.QQQ250926C512</stp>
        <tr r="Q66" s="2"/>
      </tp>
      <tp t="s">
        <v>N/A</v>
        <stp/>
        <stp>VOLUME</stp>
        <stp>.QQQ250930C504</stp>
        <tr r="R74" s="2"/>
      </tp>
      <tp t="s">
        <v>N/A</v>
        <stp/>
        <stp>VOLUME</stp>
        <stp>.QQQ250926P513</stp>
        <tr r="Q65" s="2"/>
      </tp>
      <tp>
        <v>5</v>
        <stp/>
        <stp>VOLUME</stp>
        <stp>.QQQ250930P505</stp>
        <tr r="R73" s="2"/>
        <tr r="R73" s="2"/>
      </tp>
      <tp t="s">
        <v>N/A</v>
        <stp/>
        <stp>VOLUME</stp>
        <stp>.QQQ250926C513</stp>
        <tr r="Q65" s="2"/>
      </tp>
      <tp>
        <v>3</v>
        <stp/>
        <stp>VOLUME</stp>
        <stp>.QQQ250930C505</stp>
        <tr r="R73" s="2"/>
        <tr r="R73" s="2"/>
      </tp>
      <tp t="s">
        <v>N/A</v>
        <stp/>
        <stp>VOLUME</stp>
        <stp>.QQQ250926P510</stp>
        <tr r="Q68" s="2"/>
      </tp>
      <tp>
        <v>1</v>
        <stp/>
        <stp>VOLUME</stp>
        <stp>.QQQ250930P506</stp>
        <tr r="R72" s="2"/>
        <tr r="R72" s="2"/>
      </tp>
      <tp t="s">
        <v>N/A</v>
        <stp/>
        <stp>VOLUME</stp>
        <stp>.QQQ250926C510</stp>
        <tr r="Q68" s="2"/>
      </tp>
      <tp t="s">
        <v>N/A</v>
        <stp/>
        <stp>VOLUME</stp>
        <stp>.QQQ250930C506</stp>
        <tr r="R72" s="2"/>
      </tp>
      <tp t="s">
        <v>N/A</v>
        <stp/>
        <stp>VOLUME</stp>
        <stp>.QQQ250926P511</stp>
        <tr r="Q67" s="2"/>
      </tp>
      <tp>
        <v>1</v>
        <stp/>
        <stp>VOLUME</stp>
        <stp>.QQQ250930P507</stp>
        <tr r="R71" s="2"/>
        <tr r="R71" s="2"/>
      </tp>
      <tp t="s">
        <v>N/A</v>
        <stp/>
        <stp>VOLUME</stp>
        <stp>.QQQ250926C511</stp>
        <tr r="Q67" s="2"/>
      </tp>
      <tp t="s">
        <v>N/A</v>
        <stp/>
        <stp>VOLUME</stp>
        <stp>.QQQ250930C507</stp>
        <tr r="R71" s="2"/>
      </tp>
      <tp t="s">
        <v>N/A</v>
        <stp/>
        <stp>VOLUME</stp>
        <stp>.QQQ250926P516</stp>
        <tr r="Q62" s="2"/>
      </tp>
      <tp>
        <v>175</v>
        <stp/>
        <stp>VOLUME</stp>
        <stp>.QQQ250930P500</stp>
        <tr r="R78" s="2"/>
        <tr r="R78" s="2"/>
      </tp>
      <tp t="s">
        <v>N/A</v>
        <stp/>
        <stp>VOLUME</stp>
        <stp>.QQQ250926C516</stp>
        <tr r="Q62" s="2"/>
      </tp>
      <tp>
        <v>11</v>
        <stp/>
        <stp>VOLUME</stp>
        <stp>.QQQ250930C500</stp>
        <tr r="R78" s="2"/>
        <tr r="R78" s="2"/>
      </tp>
      <tp t="s">
        <v>N/A</v>
        <stp/>
        <stp>VOLUME</stp>
        <stp>.QQQ250926P517</stp>
        <tr r="Q61" s="2"/>
      </tp>
      <tp t="s">
        <v>N/A</v>
        <stp/>
        <stp>VOLUME</stp>
        <stp>.QQQ250930P501</stp>
        <tr r="R77" s="2"/>
      </tp>
      <tp t="s">
        <v>N/A</v>
        <stp/>
        <stp>VOLUME</stp>
        <stp>.SPY251231P602</stp>
        <tr r="X5" s="2"/>
      </tp>
      <tp t="s">
        <v>N/A</v>
        <stp/>
        <stp>VOLUME</stp>
        <stp>.QQQ250926C517</stp>
        <tr r="Q61" s="2"/>
      </tp>
      <tp t="s">
        <v>N/A</v>
        <stp/>
        <stp>VOLUME</stp>
        <stp>.QQQ250930C501</stp>
        <tr r="R77" s="2"/>
      </tp>
      <tp>
        <v>4</v>
        <stp/>
        <stp>VOLUME</stp>
        <stp>.SPY251231C602</stp>
        <tr r="X5" s="2"/>
        <tr r="X5" s="2"/>
      </tp>
      <tp t="s">
        <v>N/A</v>
        <stp/>
        <stp>VOLUME</stp>
        <stp>.QQQ250926P514</stp>
        <tr r="Q64" s="2"/>
      </tp>
      <tp t="s">
        <v>N/A</v>
        <stp/>
        <stp>VOLUME</stp>
        <stp>.QQQ250930P502</stp>
        <tr r="R76" s="2"/>
      </tp>
      <tp t="s">
        <v>N/A</v>
        <stp/>
        <stp>VOLUME</stp>
        <stp>.SPY251231P601</stp>
        <tr r="X6" s="2"/>
      </tp>
      <tp t="s">
        <v>N/A</v>
        <stp/>
        <stp>VOLUME</stp>
        <stp>.QQQ250926C514</stp>
        <tr r="Q64" s="2"/>
      </tp>
      <tp>
        <v>3</v>
        <stp/>
        <stp>VOLUME</stp>
        <stp>.QQQ250930C502</stp>
        <tr r="R76" s="2"/>
        <tr r="R76" s="2"/>
      </tp>
      <tp t="s">
        <v>N/A</v>
        <stp/>
        <stp>VOLUME</stp>
        <stp>.SPY251231C601</stp>
        <tr r="X6" s="2"/>
      </tp>
      <tp t="s">
        <v>N/A</v>
        <stp/>
        <stp>VOLUME</stp>
        <stp>.QQQ250926P515</stp>
        <tr r="Q63" s="2"/>
      </tp>
      <tp t="s">
        <v>N/A</v>
        <stp/>
        <stp>VOLUME</stp>
        <stp>.QQQ250930P503</stp>
        <tr r="R75" s="2"/>
      </tp>
      <tp>
        <v>152</v>
        <stp/>
        <stp>VOLUME</stp>
        <stp>.SPY251231P600</stp>
        <tr r="X7" s="2"/>
        <tr r="X7" s="2"/>
      </tp>
      <tp t="s">
        <v>N/A</v>
        <stp/>
        <stp>VOLUME</stp>
        <stp>.QQQ250926C515</stp>
        <tr r="Q63" s="2"/>
      </tp>
      <tp t="s">
        <v>N/A</v>
        <stp/>
        <stp>VOLUME</stp>
        <stp>.QQQ250930C503</stp>
        <tr r="R75" s="2"/>
      </tp>
      <tp>
        <v>53</v>
        <stp/>
        <stp>VOLUME</stp>
        <stp>.SPY251231C600</stp>
        <tr r="X7" s="2"/>
        <tr r="X7" s="2"/>
      </tp>
      <tp t="s">
        <v>N/A</v>
        <stp/>
        <stp>VOLUME</stp>
        <stp>.QQQ250926P518</stp>
        <tr r="Q60" s="2"/>
      </tp>
      <tp t="s">
        <v>N/A</v>
        <stp/>
        <stp>VOLUME</stp>
        <stp>.QQQ250926C518</stp>
        <tr r="Q60" s="2"/>
      </tp>
      <tp t="s">
        <v>N/A</v>
        <stp/>
        <stp>VOLUME</stp>
        <stp>.QQQ250926P519</stp>
        <tr r="Q59" s="2"/>
      </tp>
      <tp t="s">
        <v>N/A</v>
        <stp/>
        <stp>VOLUME</stp>
        <stp>.QQQ250926C519</stp>
        <tr r="Q59" s="2"/>
      </tp>
      <tp>
        <v>2</v>
        <stp/>
        <stp>VOLUME</stp>
        <stp>.QQQ250930P508</stp>
        <tr r="R70" s="2"/>
        <tr r="R70" s="2"/>
      </tp>
      <tp>
        <v>1</v>
        <stp/>
        <stp>VOLUME</stp>
        <stp>.QQQ250930C508</stp>
        <tr r="R70" s="2"/>
        <tr r="R70" s="2"/>
      </tp>
      <tp t="s">
        <v>N/A</v>
        <stp/>
        <stp>VOLUME</stp>
        <stp>.QQQ250930P509</stp>
        <tr r="R69" s="2"/>
      </tp>
      <tp t="s">
        <v>N/A</v>
        <stp/>
        <stp>VOLUME</stp>
        <stp>.QQQ250930C509</stp>
        <tr r="R69" s="2"/>
      </tp>
      <tp t="s">
        <v>N/A</v>
        <stp/>
        <stp>VOLUME</stp>
        <stp>.QQQ250926P502</stp>
        <tr r="Q76" s="2"/>
      </tp>
      <tp>
        <v>2</v>
        <stp/>
        <stp>VOLUME</stp>
        <stp>.QQQ250930P514</stp>
        <tr r="R64" s="2"/>
        <tr r="R64" s="2"/>
      </tp>
      <tp t="s">
        <v>N/A</v>
        <stp/>
        <stp>VOLUME</stp>
        <stp>.SPY251226P600</stp>
        <tr r="W7" s="2"/>
      </tp>
      <tp t="s">
        <v>N/A</v>
        <stp/>
        <stp>VOLUME</stp>
        <stp>.QQQ250926C502</stp>
        <tr r="Q76" s="2"/>
      </tp>
      <tp>
        <v>8</v>
        <stp/>
        <stp>VOLUME</stp>
        <stp>.QQQ250930C514</stp>
        <tr r="R64" s="2"/>
        <tr r="R64" s="2"/>
      </tp>
      <tp t="s">
        <v>N/A</v>
        <stp/>
        <stp>VOLUME</stp>
        <stp>.SPY251226C600</stp>
        <tr r="W7" s="2"/>
      </tp>
      <tp t="s">
        <v>N/A</v>
        <stp/>
        <stp>VOLUME</stp>
        <stp>.QQQ250926P503</stp>
        <tr r="Q75" s="2"/>
      </tp>
      <tp>
        <v>44</v>
        <stp/>
        <stp>VOLUME</stp>
        <stp>.QQQ250930P515</stp>
        <tr r="R63" s="2"/>
        <tr r="R63" s="2"/>
      </tp>
      <tp t="s">
        <v>N/A</v>
        <stp/>
        <stp>VOLUME</stp>
        <stp>.SPY251226P601</stp>
        <tr r="W6" s="2"/>
      </tp>
      <tp t="s">
        <v>N/A</v>
        <stp/>
        <stp>VOLUME</stp>
        <stp>.QQQ250926C503</stp>
        <tr r="Q75" s="2"/>
      </tp>
      <tp>
        <v>20</v>
        <stp/>
        <stp>VOLUME</stp>
        <stp>.QQQ250930C515</stp>
        <tr r="R63" s="2"/>
        <tr r="R63" s="2"/>
      </tp>
      <tp t="s">
        <v>N/A</v>
        <stp/>
        <stp>VOLUME</stp>
        <stp>.SPY251226C601</stp>
        <tr r="W6" s="2"/>
      </tp>
      <tp t="s">
        <v>N/A</v>
        <stp/>
        <stp>VOLUME</stp>
        <stp>.QQQ250926P500</stp>
        <tr r="Q78" s="2"/>
      </tp>
      <tp>
        <v>6</v>
        <stp/>
        <stp>VOLUME</stp>
        <stp>.QQQ250930P516</stp>
        <tr r="R62" s="2"/>
        <tr r="R62" s="2"/>
      </tp>
      <tp t="s">
        <v>N/A</v>
        <stp/>
        <stp>VOLUME</stp>
        <stp>.SPY251226P602</stp>
        <tr r="W5" s="2"/>
      </tp>
      <tp t="s">
        <v>N/A</v>
        <stp/>
        <stp>VOLUME</stp>
        <stp>.QQQ250926C500</stp>
        <tr r="Q78" s="2"/>
      </tp>
      <tp>
        <v>46</v>
        <stp/>
        <stp>VOLUME</stp>
        <stp>.QQQ250930C516</stp>
        <tr r="R62" s="2"/>
        <tr r="R62" s="2"/>
      </tp>
      <tp t="s">
        <v>N/A</v>
        <stp/>
        <stp>VOLUME</stp>
        <stp>.SPY251226C602</stp>
        <tr r="W5" s="2"/>
      </tp>
      <tp t="s">
        <v>N/A</v>
        <stp/>
        <stp>VOLUME</stp>
        <stp>.QQQ250926P501</stp>
        <tr r="Q77" s="2"/>
      </tp>
      <tp>
        <v>10</v>
        <stp/>
        <stp>VOLUME</stp>
        <stp>.QQQ250930P517</stp>
        <tr r="R61" s="2"/>
        <tr r="R61" s="2"/>
      </tp>
      <tp t="s">
        <v>N/A</v>
        <stp/>
        <stp>VOLUME</stp>
        <stp>.QQQ250926C501</stp>
        <tr r="Q77" s="2"/>
      </tp>
      <tp>
        <v>14</v>
        <stp/>
        <stp>VOLUME</stp>
        <stp>.QQQ250930C517</stp>
        <tr r="R61" s="2"/>
        <tr r="R61" s="2"/>
      </tp>
      <tp t="s">
        <v>N/A</v>
        <stp/>
        <stp>VOLUME</stp>
        <stp>.QQQ250926P506</stp>
        <tr r="Q72" s="2"/>
      </tp>
      <tp>
        <v>47</v>
        <stp/>
        <stp>VOLUME</stp>
        <stp>.QQQ250930P510</stp>
        <tr r="R68" s="2"/>
        <tr r="R68" s="2"/>
      </tp>
      <tp t="s">
        <v>N/A</v>
        <stp/>
        <stp>VOLUME</stp>
        <stp>.QQQ250926C506</stp>
        <tr r="Q72" s="2"/>
      </tp>
      <tp>
        <v>2</v>
        <stp/>
        <stp>VOLUME</stp>
        <stp>.QQQ250930C510</stp>
        <tr r="R68" s="2"/>
        <tr r="R68" s="2"/>
      </tp>
      <tp t="s">
        <v>N/A</v>
        <stp/>
        <stp>VOLUME</stp>
        <stp>.QQQ250926P507</stp>
        <tr r="Q71" s="2"/>
      </tp>
      <tp>
        <v>1</v>
        <stp/>
        <stp>VOLUME</stp>
        <stp>.QQQ250930P511</stp>
        <tr r="R67" s="2"/>
        <tr r="R67" s="2"/>
      </tp>
      <tp t="s">
        <v>N/A</v>
        <stp/>
        <stp>VOLUME</stp>
        <stp>.QQQ250926C507</stp>
        <tr r="Q71" s="2"/>
      </tp>
      <tp>
        <v>1</v>
        <stp/>
        <stp>VOLUME</stp>
        <stp>.QQQ250930C511</stp>
        <tr r="R67" s="2"/>
        <tr r="R67" s="2"/>
      </tp>
      <tp t="s">
        <v>N/A</v>
        <stp/>
        <stp>VOLUME</stp>
        <stp>.QQQ250926P504</stp>
        <tr r="Q74" s="2"/>
      </tp>
      <tp>
        <v>1</v>
        <stp/>
        <stp>VOLUME</stp>
        <stp>.QQQ250930P512</stp>
        <tr r="R66" s="2"/>
        <tr r="R66" s="2"/>
      </tp>
      <tp t="s">
        <v>N/A</v>
        <stp/>
        <stp>VOLUME</stp>
        <stp>.QQQ250926C504</stp>
        <tr r="Q74" s="2"/>
      </tp>
      <tp t="s">
        <v>N/A</v>
        <stp/>
        <stp>VOLUME</stp>
        <stp>.QQQ250930C512</stp>
        <tr r="R66" s="2"/>
      </tp>
      <tp t="s">
        <v>N/A</v>
        <stp/>
        <stp>VOLUME</stp>
        <stp>.QQQ250926P505</stp>
        <tr r="Q73" s="2"/>
      </tp>
      <tp t="s">
        <v>N/A</v>
        <stp/>
        <stp>VOLUME</stp>
        <stp>.QQQ250930P513</stp>
        <tr r="R65" s="2"/>
      </tp>
      <tp t="s">
        <v>N/A</v>
        <stp/>
        <stp>VOLUME</stp>
        <stp>.QQQ250926C505</stp>
        <tr r="Q73" s="2"/>
      </tp>
      <tp t="s">
        <v>N/A</v>
        <stp/>
        <stp>VOLUME</stp>
        <stp>.QQQ250930C513</stp>
        <tr r="R65" s="2"/>
      </tp>
      <tp t="s">
        <v>N/A</v>
        <stp/>
        <stp>VOLUME</stp>
        <stp>.QQQ250926P508</stp>
        <tr r="Q70" s="2"/>
      </tp>
      <tp t="s">
        <v>N/A</v>
        <stp/>
        <stp>VOLUME</stp>
        <stp>.QQQ250926C508</stp>
        <tr r="Q70" s="2"/>
      </tp>
      <tp t="s">
        <v>N/A</v>
        <stp/>
        <stp>VOLUME</stp>
        <stp>.QQQ250926P509</stp>
        <tr r="Q69" s="2"/>
      </tp>
      <tp t="s">
        <v>N/A</v>
        <stp/>
        <stp>VOLUME</stp>
        <stp>.QQQ250926C509</stp>
        <tr r="Q69" s="2"/>
      </tp>
      <tp>
        <v>129</v>
        <stp/>
        <stp>VOLUME</stp>
        <stp>.QQQ250930P518</stp>
        <tr r="R60" s="2"/>
        <tr r="R60" s="2"/>
      </tp>
      <tp>
        <v>16</v>
        <stp/>
        <stp>VOLUME</stp>
        <stp>.QQQ250930C518</stp>
        <tr r="R60" s="2"/>
        <tr r="R60" s="2"/>
      </tp>
      <tp>
        <v>30</v>
        <stp/>
        <stp>VOLUME</stp>
        <stp>.QQQ250930P519</stp>
        <tr r="R59" s="2"/>
        <tr r="R59" s="2"/>
      </tp>
      <tp>
        <v>2</v>
        <stp/>
        <stp>VOLUME</stp>
        <stp>.QQQ250930C519</stp>
        <tr r="R59" s="2"/>
        <tr r="R59" s="2"/>
      </tp>
      <tp t="s">
        <v>N/A</v>
        <stp/>
        <stp>VOLUME</stp>
        <stp>.SPY251128P578</stp>
        <tr r="V29" s="2"/>
        <tr r="U29" s="2"/>
      </tp>
      <tp t="s">
        <v>N/A</v>
        <stp/>
        <stp>VOLUME</stp>
        <stp>.SPY251128C578</stp>
        <tr r="V29" s="2"/>
        <tr r="U29" s="2"/>
      </tp>
      <tp t="s">
        <v>N/A</v>
        <stp/>
        <stp>VOLUME</stp>
        <stp>.SPY251128P579</stp>
        <tr r="U28" s="2"/>
        <tr r="V28" s="2"/>
      </tp>
      <tp t="s">
        <v>N/A</v>
        <stp/>
        <stp>VOLUME</stp>
        <stp>.SPY251128C579</stp>
        <tr r="U28" s="2"/>
        <tr r="V28" s="2"/>
      </tp>
      <tp t="s">
        <v>N/A</v>
        <stp/>
        <stp>VOLUME</stp>
        <stp>.SPY251128P576</stp>
        <tr r="V31" s="2"/>
        <tr r="U31" s="2"/>
      </tp>
      <tp t="s">
        <v>N/A</v>
        <stp/>
        <stp>VOLUME</stp>
        <stp>.SPY251128C576</stp>
        <tr r="V31" s="2"/>
        <tr r="U31" s="2"/>
      </tp>
      <tp t="s">
        <v>N/A</v>
        <stp/>
        <stp>VOLUME</stp>
        <stp>.SPY251128P577</stp>
        <tr r="U30" s="2"/>
        <tr r="V30" s="2"/>
      </tp>
      <tp t="s">
        <v>N/A</v>
        <stp/>
        <stp>VOLUME</stp>
        <stp>.SPY251128C577</stp>
        <tr r="U30" s="2"/>
        <tr r="V30" s="2"/>
      </tp>
      <tp t="s">
        <v>N/A</v>
        <stp/>
        <stp>VOLUME</stp>
        <stp>.SPY251128P574</stp>
        <tr r="V33" s="2"/>
        <tr r="U33" s="2"/>
      </tp>
      <tp t="s">
        <v>N/A</v>
        <stp/>
        <stp>VOLUME</stp>
        <stp>.SPY251128C574</stp>
        <tr r="V33" s="2"/>
        <tr r="U33" s="2"/>
      </tp>
      <tp t="s">
        <v>N/A</v>
        <stp/>
        <stp>VOLUME</stp>
        <stp>.SPY251128P575</stp>
        <tr r="V32" s="2"/>
        <tr r="U32" s="2"/>
      </tp>
      <tp t="s">
        <v>N/A</v>
        <stp/>
        <stp>VOLUME</stp>
        <stp>.SPY251128C575</stp>
        <tr r="V32" s="2"/>
        <tr r="U32" s="2"/>
      </tp>
      <tp t="s">
        <v>N/A</v>
        <stp/>
        <stp>VOLUME</stp>
        <stp>.SPY251128P572</stp>
        <tr r="U35" s="2"/>
        <tr r="V35" s="2"/>
      </tp>
      <tp t="s">
        <v>N/A</v>
        <stp/>
        <stp>VOLUME</stp>
        <stp>.SPY251128C572</stp>
        <tr r="U35" s="2"/>
        <tr r="V35" s="2"/>
      </tp>
      <tp t="s">
        <v>N/A</v>
        <stp/>
        <stp>VOLUME</stp>
        <stp>.SPY251128P573</stp>
        <tr r="U34" s="2"/>
        <tr r="V34" s="2"/>
      </tp>
      <tp t="s">
        <v>N/A</v>
        <stp/>
        <stp>VOLUME</stp>
        <stp>.SPY251128C573</stp>
        <tr r="U34" s="2"/>
        <tr r="V34" s="2"/>
      </tp>
      <tp t="s">
        <v>N/A</v>
        <stp/>
        <stp>VOLUME</stp>
        <stp>.SPY251128P570</stp>
        <tr r="U37" s="2"/>
        <tr r="V37" s="2"/>
      </tp>
      <tp t="s">
        <v>N/A</v>
        <stp/>
        <stp>VOLUME</stp>
        <stp>.SPY251128C570</stp>
        <tr r="U37" s="2"/>
        <tr r="V37" s="2"/>
      </tp>
      <tp t="s">
        <v>N/A</v>
        <stp/>
        <stp>VOLUME</stp>
        <stp>.SPY251128P571</stp>
        <tr r="V36" s="2"/>
        <tr r="U36" s="2"/>
      </tp>
      <tp t="s">
        <v>N/A</v>
        <stp/>
        <stp>VOLUME</stp>
        <stp>.SPY251128C571</stp>
        <tr r="V36" s="2"/>
        <tr r="U36" s="2"/>
      </tp>
      <tp t="s">
        <v>N/A</v>
        <stp/>
        <stp>VOLUME</stp>
        <stp>.SPY251128P568</stp>
        <tr r="U39" s="2"/>
        <tr r="V39" s="2"/>
      </tp>
      <tp t="s">
        <v>N/A</v>
        <stp/>
        <stp>VOLUME</stp>
        <stp>.SPY251128C568</stp>
        <tr r="U39" s="2"/>
        <tr r="V39" s="2"/>
      </tp>
      <tp t="s">
        <v>N/A</v>
        <stp/>
        <stp>VOLUME</stp>
        <stp>.SPY251128P569</stp>
        <tr r="U38" s="2"/>
        <tr r="V38" s="2"/>
      </tp>
      <tp t="s">
        <v>N/A</v>
        <stp/>
        <stp>VOLUME</stp>
        <stp>.SPY251128C569</stp>
        <tr r="U38" s="2"/>
        <tr r="V38" s="2"/>
      </tp>
      <tp>
        <v>51.3</v>
        <stp/>
        <stp>BID</stp>
        <stp>.SPXW250519C5910</stp>
        <tr r="DE101" s="1"/>
        <tr r="DE101" s="1"/>
      </tp>
      <tp>
        <v>0</v>
        <stp/>
        <stp>BID</stp>
        <stp>.SPXW250519P5910</stp>
        <tr r="DF101" s="1"/>
        <tr r="DF101" s="1"/>
      </tp>
      <tp>
        <v>61.3</v>
        <stp/>
        <stp>BID</stp>
        <stp>.SPXW250519C5900</stp>
        <tr r="DE102" s="1"/>
        <tr r="DE102" s="1"/>
      </tp>
      <tp>
        <v>0</v>
        <stp/>
        <stp>BID</stp>
        <stp>.SPXW250519P5900</stp>
        <tr r="DF102" s="1"/>
        <tr r="DF102" s="1"/>
      </tp>
      <tp>
        <v>31.6</v>
        <stp/>
        <stp>BID</stp>
        <stp>.SPXW250519C5930</stp>
        <tr r="DE99" s="1"/>
        <tr r="DE99" s="1"/>
      </tp>
      <tp>
        <v>0</v>
        <stp/>
        <stp>BID</stp>
        <stp>.SPXW250519P5930</stp>
        <tr r="DF99" s="1"/>
        <tr r="DF99" s="1"/>
      </tp>
      <tp>
        <v>41.3</v>
        <stp/>
        <stp>BID</stp>
        <stp>.SPXW250519C5920</stp>
        <tr r="DE100" s="1"/>
        <tr r="DE100" s="1"/>
      </tp>
      <tp>
        <v>0</v>
        <stp/>
        <stp>BID</stp>
        <stp>.SPXW250519P5920</stp>
        <tr r="DF100" s="1"/>
        <tr r="DF100" s="1"/>
      </tp>
      <tp>
        <v>13</v>
        <stp/>
        <stp>BID</stp>
        <stp>.SPXW250519C5950</stp>
        <tr r="DE97" s="1"/>
        <tr r="DE97" s="1"/>
      </tp>
      <tp>
        <v>0</v>
        <stp/>
        <stp>BID</stp>
        <stp>.SPXW250519P5950</stp>
        <tr r="DF97" s="1"/>
        <tr r="DF97" s="1"/>
      </tp>
      <tp>
        <v>23.1</v>
        <stp/>
        <stp>BID</stp>
        <stp>.SPXW250519C5940</stp>
        <tr r="DE98" s="1"/>
        <tr r="DE98" s="1"/>
      </tp>
      <tp>
        <v>0</v>
        <stp/>
        <stp>BID</stp>
        <stp>.SPXW250519P5940</stp>
        <tr r="DF98" s="1"/>
        <tr r="DF98" s="1"/>
      </tp>
      <tp>
        <v>0</v>
        <stp/>
        <stp>BID</stp>
        <stp>.SPXW250519C5970</stp>
        <tr r="DE95" s="1"/>
        <tr r="DE95" s="1"/>
      </tp>
      <tp>
        <v>5.3</v>
        <stp/>
        <stp>BID</stp>
        <stp>.SPXW250519P5970</stp>
        <tr r="DF95" s="1"/>
        <tr r="DF95" s="1"/>
      </tp>
      <tp>
        <v>3.5</v>
        <stp/>
        <stp>BID</stp>
        <stp>.SPXW250519C5960</stp>
        <tr r="DE96" s="1"/>
        <tr r="DE96" s="1"/>
      </tp>
      <tp>
        <v>0</v>
        <stp/>
        <stp>BID</stp>
        <stp>.SPXW250519P5960</stp>
        <tr r="DF96" s="1"/>
        <tr r="DF96" s="1"/>
      </tp>
      <tp>
        <v>0</v>
        <stp/>
        <stp>BID</stp>
        <stp>.SPXW250519C5990</stp>
        <tr r="DE93" s="1"/>
        <tr r="DE93" s="1"/>
      </tp>
      <tp>
        <v>25.1</v>
        <stp/>
        <stp>BID</stp>
        <stp>.SPXW250519P5990</stp>
        <tr r="DF93" s="1"/>
        <tr r="DF93" s="1"/>
      </tp>
      <tp>
        <v>0</v>
        <stp/>
        <stp>BID</stp>
        <stp>.SPXW250519C5980</stp>
        <tr r="DE94" s="1"/>
        <tr r="DE94" s="1"/>
      </tp>
      <tp>
        <v>15.3</v>
        <stp/>
        <stp>BID</stp>
        <stp>.SPXW250519P5980</stp>
        <tr r="DF94" s="1"/>
        <tr r="DF94" s="1"/>
      </tp>
      <tp t="s">
        <v>N/A</v>
        <stp/>
        <stp>VOLUME</stp>
        <stp>.SPY251024P592</stp>
        <tr r="S15" s="2"/>
      </tp>
      <tp t="s">
        <v>N/A</v>
        <stp/>
        <stp>VOLUME</stp>
        <stp>.SPY251031P587</stp>
        <tr r="T20" s="2"/>
      </tp>
      <tp t="s">
        <v>N/A</v>
        <stp/>
        <stp>VOLUME</stp>
        <stp>.SPY251024C592</stp>
        <tr r="S15" s="2"/>
      </tp>
      <tp t="s">
        <v>N/A</v>
        <stp/>
        <stp>VOLUME</stp>
        <stp>.SPY251031C587</stp>
        <tr r="T20" s="2"/>
      </tp>
      <tp t="s">
        <v>N/A</v>
        <stp/>
        <stp>VOLUME</stp>
        <stp>.SPY251024P593</stp>
        <tr r="S14" s="2"/>
      </tp>
      <tp t="s">
        <v>N/A</v>
        <stp/>
        <stp>VOLUME</stp>
        <stp>.SPY251031P586</stp>
        <tr r="T21" s="2"/>
      </tp>
      <tp t="s">
        <v>N/A</v>
        <stp/>
        <stp>VOLUME</stp>
        <stp>.SPY251024C593</stp>
        <tr r="S14" s="2"/>
      </tp>
      <tp t="s">
        <v>N/A</v>
        <stp/>
        <stp>VOLUME</stp>
        <stp>.SPY251031C586</stp>
        <tr r="T21" s="2"/>
      </tp>
      <tp t="s">
        <v>N/A</v>
        <stp/>
        <stp>VOLUME</stp>
        <stp>.SPY251024P590</stp>
        <tr r="S17" s="2"/>
      </tp>
      <tp>
        <v>81</v>
        <stp/>
        <stp>VOLUME</stp>
        <stp>.SPY251031P585</stp>
        <tr r="T22" s="2"/>
        <tr r="T22" s="2"/>
      </tp>
      <tp t="s">
        <v>N/A</v>
        <stp/>
        <stp>VOLUME</stp>
        <stp>.SPY251024C590</stp>
        <tr r="S17" s="2"/>
      </tp>
      <tp>
        <v>52</v>
        <stp/>
        <stp>VOLUME</stp>
        <stp>.SPY251031C585</stp>
        <tr r="T22" s="2"/>
        <tr r="T22" s="2"/>
      </tp>
      <tp t="s">
        <v>N/A</v>
        <stp/>
        <stp>VOLUME</stp>
        <stp>.SPY251024P591</stp>
        <tr r="S16" s="2"/>
      </tp>
      <tp t="s">
        <v>N/A</v>
        <stp/>
        <stp>VOLUME</stp>
        <stp>.SPY251031P584</stp>
        <tr r="T23" s="2"/>
      </tp>
      <tp t="s">
        <v>N/A</v>
        <stp/>
        <stp>VOLUME</stp>
        <stp>.SPY251024C591</stp>
        <tr r="S16" s="2"/>
      </tp>
      <tp t="s">
        <v>N/A</v>
        <stp/>
        <stp>VOLUME</stp>
        <stp>.SPY251031C584</stp>
        <tr r="T23" s="2"/>
      </tp>
      <tp t="s">
        <v>N/A</v>
        <stp/>
        <stp>VOLUME</stp>
        <stp>.SPY251024P596</stp>
        <tr r="S11" s="2"/>
      </tp>
      <tp t="s">
        <v>N/A</v>
        <stp/>
        <stp>VOLUME</stp>
        <stp>.SPY251031P583</stp>
        <tr r="T24" s="2"/>
      </tp>
      <tp t="s">
        <v>N/A</v>
        <stp/>
        <stp>VOLUME</stp>
        <stp>.SPY251024C596</stp>
        <tr r="S11" s="2"/>
      </tp>
      <tp t="s">
        <v>N/A</v>
        <stp/>
        <stp>VOLUME</stp>
        <stp>.SPY251031C583</stp>
        <tr r="T24" s="2"/>
      </tp>
      <tp t="s">
        <v>N/A</v>
        <stp/>
        <stp>VOLUME</stp>
        <stp>.SPY251024P597</stp>
        <tr r="S10" s="2"/>
      </tp>
      <tp t="s">
        <v>N/A</v>
        <stp/>
        <stp>VOLUME</stp>
        <stp>.SPY251031P582</stp>
        <tr r="T25" s="2"/>
      </tp>
      <tp t="s">
        <v>N/A</v>
        <stp/>
        <stp>VOLUME</stp>
        <stp>.SPY251024C597</stp>
        <tr r="S10" s="2"/>
      </tp>
      <tp t="s">
        <v>N/A</v>
        <stp/>
        <stp>VOLUME</stp>
        <stp>.SPY251031C582</stp>
        <tr r="T25" s="2"/>
      </tp>
      <tp t="s">
        <v>N/A</v>
        <stp/>
        <stp>VOLUME</stp>
        <stp>.SPY251024P594</stp>
        <tr r="S13" s="2"/>
      </tp>
      <tp t="s">
        <v>N/A</v>
        <stp/>
        <stp>VOLUME</stp>
        <stp>.SPY251031P581</stp>
        <tr r="T26" s="2"/>
      </tp>
      <tp t="s">
        <v>N/A</v>
        <stp/>
        <stp>VOLUME</stp>
        <stp>.SPY251024C594</stp>
        <tr r="S13" s="2"/>
      </tp>
      <tp t="s">
        <v>N/A</v>
        <stp/>
        <stp>VOLUME</stp>
        <stp>.SPY251031C581</stp>
        <tr r="T26" s="2"/>
      </tp>
      <tp t="s">
        <v>N/A</v>
        <stp/>
        <stp>VOLUME</stp>
        <stp>.SPY251024P595</stp>
        <tr r="S12" s="2"/>
      </tp>
      <tp>
        <v>212</v>
        <stp/>
        <stp>VOLUME</stp>
        <stp>.SPY251031P580</stp>
        <tr r="T27" s="2"/>
        <tr r="T27" s="2"/>
      </tp>
      <tp t="s">
        <v>N/A</v>
        <stp/>
        <stp>VOLUME</stp>
        <stp>.SPY251024C595</stp>
        <tr r="S12" s="2"/>
      </tp>
      <tp>
        <v>32</v>
        <stp/>
        <stp>VOLUME</stp>
        <stp>.SPY251031C580</stp>
        <tr r="T27" s="2"/>
        <tr r="T27" s="2"/>
      </tp>
      <tp t="s">
        <v>N/A</v>
        <stp/>
        <stp>VOLUME</stp>
        <stp>.QQQ250926P498</stp>
        <tr r="Q80" s="2"/>
      </tp>
      <tp t="s">
        <v>N/A</v>
        <stp/>
        <stp>VOLUME</stp>
        <stp>.SPY251024P598</stp>
        <tr r="S9" s="2"/>
      </tp>
      <tp t="s">
        <v>N/A</v>
        <stp/>
        <stp>VOLUME</stp>
        <stp>.QQQ250926C498</stp>
        <tr r="Q80" s="2"/>
      </tp>
      <tp t="s">
        <v>N/A</v>
        <stp/>
        <stp>VOLUME</stp>
        <stp>.SPY251024C598</stp>
        <tr r="S9" s="2"/>
      </tp>
      <tp t="s">
        <v>N/A</v>
        <stp/>
        <stp>VOLUME</stp>
        <stp>.QQQ250926P499</stp>
        <tr r="Q79" s="2"/>
      </tp>
      <tp t="s">
        <v>N/A</v>
        <stp/>
        <stp>VOLUME</stp>
        <stp>.SPY251024P599</stp>
        <tr r="S8" s="2"/>
      </tp>
      <tp t="s">
        <v>N/A</v>
        <stp/>
        <stp>VOLUME</stp>
        <stp>.QQQ250926C499</stp>
        <tr r="Q79" s="2"/>
      </tp>
      <tp t="s">
        <v>N/A</v>
        <stp/>
        <stp>VOLUME</stp>
        <stp>.SPY251024C599</stp>
        <tr r="S8" s="2"/>
      </tp>
      <tp t="s">
        <v>N/A</v>
        <stp/>
        <stp>VOLUME</stp>
        <stp>.SPY251031P589</stp>
        <tr r="T18" s="2"/>
      </tp>
      <tp t="s">
        <v>N/A</v>
        <stp/>
        <stp>VOLUME</stp>
        <stp>.SPY251031C589</stp>
        <tr r="T18" s="2"/>
      </tp>
      <tp t="s">
        <v>N/A</v>
        <stp/>
        <stp>VOLUME</stp>
        <stp>.SPY251031P588</stp>
        <tr r="T19" s="2"/>
      </tp>
      <tp t="s">
        <v>N/A</v>
        <stp/>
        <stp>VOLUME</stp>
        <stp>.SPY251031C588</stp>
        <tr r="T19" s="2"/>
      </tp>
      <tp t="s">
        <v>N/A</v>
        <stp/>
        <stp>VOLUME</stp>
        <stp>.SPY251024P582</stp>
        <tr r="S25" s="2"/>
      </tp>
      <tp t="s">
        <v>N/A</v>
        <stp/>
        <stp>VOLUME</stp>
        <stp>.SPY251031P597</stp>
        <tr r="T10" s="2"/>
      </tp>
      <tp t="s">
        <v>N/A</v>
        <stp/>
        <stp>VOLUME</stp>
        <stp>.SPY251024C582</stp>
        <tr r="S25" s="2"/>
      </tp>
      <tp t="s">
        <v>N/A</v>
        <stp/>
        <stp>VOLUME</stp>
        <stp>.SPY251031C597</stp>
        <tr r="T10" s="2"/>
      </tp>
      <tp t="s">
        <v>N/A</v>
        <stp/>
        <stp>VOLUME</stp>
        <stp>.SPY251024P583</stp>
        <tr r="S24" s="2"/>
      </tp>
      <tp t="s">
        <v>N/A</v>
        <stp/>
        <stp>VOLUME</stp>
        <stp>.SPY251031P596</stp>
        <tr r="T11" s="2"/>
      </tp>
      <tp t="s">
        <v>N/A</v>
        <stp/>
        <stp>VOLUME</stp>
        <stp>.SPY251024C583</stp>
        <tr r="S24" s="2"/>
      </tp>
      <tp t="s">
        <v>N/A</v>
        <stp/>
        <stp>VOLUME</stp>
        <stp>.SPY251031C596</stp>
        <tr r="T11" s="2"/>
      </tp>
      <tp t="s">
        <v>N/A</v>
        <stp/>
        <stp>VOLUME</stp>
        <stp>.SPY251024P580</stp>
        <tr r="S27" s="2"/>
      </tp>
      <tp>
        <v>136</v>
        <stp/>
        <stp>VOLUME</stp>
        <stp>.SPY251031P595</stp>
        <tr r="T12" s="2"/>
        <tr r="T12" s="2"/>
      </tp>
      <tp t="s">
        <v>N/A</v>
        <stp/>
        <stp>VOLUME</stp>
        <stp>.SPY251024C580</stp>
        <tr r="S27" s="2"/>
      </tp>
      <tp>
        <v>171</v>
        <stp/>
        <stp>VOLUME</stp>
        <stp>.SPY251031C595</stp>
        <tr r="T12" s="2"/>
        <tr r="T12" s="2"/>
      </tp>
      <tp t="s">
        <v>N/A</v>
        <stp/>
        <stp>VOLUME</stp>
        <stp>.SPY251024P581</stp>
        <tr r="S26" s="2"/>
      </tp>
      <tp t="s">
        <v>N/A</v>
        <stp/>
        <stp>VOLUME</stp>
        <stp>.SPY251031P594</stp>
        <tr r="T13" s="2"/>
      </tp>
      <tp t="s">
        <v>N/A</v>
        <stp/>
        <stp>VOLUME</stp>
        <stp>.SPY251024C581</stp>
        <tr r="S26" s="2"/>
      </tp>
      <tp t="s">
        <v>N/A</v>
        <stp/>
        <stp>VOLUME</stp>
        <stp>.SPY251031C594</stp>
        <tr r="T13" s="2"/>
      </tp>
      <tp t="s">
        <v>N/A</v>
        <stp/>
        <stp>VOLUME</stp>
        <stp>.SPY251024P586</stp>
        <tr r="S21" s="2"/>
      </tp>
      <tp t="s">
        <v>N/A</v>
        <stp/>
        <stp>VOLUME</stp>
        <stp>.SPY251031P593</stp>
        <tr r="T14" s="2"/>
      </tp>
      <tp t="s">
        <v>N/A</v>
        <stp/>
        <stp>VOLUME</stp>
        <stp>.SPY251024C586</stp>
        <tr r="S21" s="2"/>
      </tp>
      <tp t="s">
        <v>N/A</v>
        <stp/>
        <stp>VOLUME</stp>
        <stp>.SPY251031C593</stp>
        <tr r="T14" s="2"/>
      </tp>
      <tp t="s">
        <v>N/A</v>
        <stp/>
        <stp>VOLUME</stp>
        <stp>.SPY251024P587</stp>
        <tr r="S20" s="2"/>
      </tp>
      <tp t="s">
        <v>N/A</v>
        <stp/>
        <stp>VOLUME</stp>
        <stp>.SPY251031P592</stp>
        <tr r="T15" s="2"/>
      </tp>
      <tp t="s">
        <v>N/A</v>
        <stp/>
        <stp>VOLUME</stp>
        <stp>.SPY251024C587</stp>
        <tr r="S20" s="2"/>
      </tp>
      <tp t="s">
        <v>N/A</v>
        <stp/>
        <stp>VOLUME</stp>
        <stp>.SPY251031C592</stp>
        <tr r="T15" s="2"/>
      </tp>
      <tp t="s">
        <v>N/A</v>
        <stp/>
        <stp>VOLUME</stp>
        <stp>.SPY251024P584</stp>
        <tr r="S23" s="2"/>
      </tp>
      <tp t="s">
        <v>N/A</v>
        <stp/>
        <stp>VOLUME</stp>
        <stp>.SPY251031P591</stp>
        <tr r="T16" s="2"/>
      </tp>
      <tp t="s">
        <v>N/A</v>
        <stp/>
        <stp>VOLUME</stp>
        <stp>.SPY251024C584</stp>
        <tr r="S23" s="2"/>
      </tp>
      <tp t="s">
        <v>N/A</v>
        <stp/>
        <stp>VOLUME</stp>
        <stp>.SPY251031C591</stp>
        <tr r="T16" s="2"/>
      </tp>
      <tp t="s">
        <v>N/A</v>
        <stp/>
        <stp>VOLUME</stp>
        <stp>.SPY251024P585</stp>
        <tr r="S22" s="2"/>
      </tp>
      <tp>
        <v>3435</v>
        <stp/>
        <stp>VOLUME</stp>
        <stp>.SPY251031P590</stp>
        <tr r="T17" s="2"/>
        <tr r="T17" s="2"/>
      </tp>
      <tp t="s">
        <v>N/A</v>
        <stp/>
        <stp>VOLUME</stp>
        <stp>.SPY251024C585</stp>
        <tr r="S22" s="2"/>
      </tp>
      <tp>
        <v>59</v>
        <stp/>
        <stp>VOLUME</stp>
        <stp>.SPY251031C590</stp>
        <tr r="T17" s="2"/>
        <tr r="T17" s="2"/>
      </tp>
      <tp t="s">
        <v>N/A</v>
        <stp/>
        <stp>VOLUME</stp>
        <stp>.SPY251024P588</stp>
        <tr r="S19" s="2"/>
      </tp>
      <tp t="s">
        <v>N/A</v>
        <stp/>
        <stp>VOLUME</stp>
        <stp>.SPY251024C588</stp>
        <tr r="S19" s="2"/>
      </tp>
      <tp t="s">
        <v>N/A</v>
        <stp/>
        <stp>VOLUME</stp>
        <stp>.SPY251024P589</stp>
        <tr r="S18" s="2"/>
      </tp>
      <tp t="s">
        <v>N/A</v>
        <stp/>
        <stp>VOLUME</stp>
        <stp>.SPY251024C589</stp>
        <tr r="S18" s="2"/>
      </tp>
      <tp t="s">
        <v>N/A</v>
        <stp/>
        <stp>VOLUME</stp>
        <stp>.QQQ250930P498</stp>
        <tr r="R80" s="2"/>
      </tp>
      <tp t="s">
        <v>N/A</v>
        <stp/>
        <stp>VOLUME</stp>
        <stp>.QQQ250930C498</stp>
        <tr r="R80" s="2"/>
      </tp>
      <tp t="s">
        <v>N/A</v>
        <stp/>
        <stp>VOLUME</stp>
        <stp>.QQQ250930P499</stp>
        <tr r="R79" s="2"/>
      </tp>
      <tp t="s">
        <v>N/A</v>
        <stp/>
        <stp>VOLUME</stp>
        <stp>.QQQ250930C499</stp>
        <tr r="R79" s="2"/>
      </tp>
      <tp t="s">
        <v>N/A</v>
        <stp/>
        <stp>VOLUME</stp>
        <stp>.SPY251031P599</stp>
        <tr r="T8" s="2"/>
      </tp>
      <tp t="s">
        <v>N/A</v>
        <stp/>
        <stp>VOLUME</stp>
        <stp>.SPY251031C599</stp>
        <tr r="T8" s="2"/>
      </tp>
      <tp t="s">
        <v>N/A</v>
        <stp/>
        <stp>VOLUME</stp>
        <stp>.SPY251031P598</stp>
        <tr r="T9" s="2"/>
      </tp>
      <tp t="s">
        <v>N/A</v>
        <stp/>
        <stp>VOLUME</stp>
        <stp>.SPY251031C598</stp>
        <tr r="T9" s="2"/>
      </tp>
      <tp t="s">
        <v>N/A</v>
        <stp/>
        <stp>VOLUME</stp>
        <stp>.QQQ250822P532</stp>
        <tr r="O46" s="2"/>
      </tp>
      <tp t="s">
        <v>N/A</v>
        <stp/>
        <stp>VOLUME</stp>
        <stp>.QQQ250822C532</stp>
        <tr r="O46" s="2"/>
      </tp>
      <tp t="s">
        <v>N/A</v>
        <stp/>
        <stp>VOLUME</stp>
        <stp>.QQQ250822P530</stp>
        <tr r="O48" s="2"/>
      </tp>
      <tp t="s">
        <v>N/A</v>
        <stp/>
        <stp>VOLUME</stp>
        <stp>.QQQ250822C530</stp>
        <tr r="O48" s="2"/>
      </tp>
      <tp t="s">
        <v>N/A</v>
        <stp/>
        <stp>VOLUME</stp>
        <stp>.QQQ250822P531</stp>
        <tr r="O47" s="2"/>
      </tp>
      <tp t="s">
        <v>N/A</v>
        <stp/>
        <stp>VOLUME</stp>
        <stp>.QQQ250822C531</stp>
        <tr r="O47" s="2"/>
      </tp>
      <tp t="s">
        <v>N/A</v>
        <stp/>
        <stp>VOLUME</stp>
        <stp>.QQQ250829P531</stp>
        <tr r="P47" s="2"/>
      </tp>
      <tp t="s">
        <v>N/A</v>
        <stp/>
        <stp>VOLUME</stp>
        <stp>.QQQ250829C531</stp>
        <tr r="P47" s="2"/>
      </tp>
      <tp>
        <v>11</v>
        <stp/>
        <stp>VOLUME</stp>
        <stp>.QQQ250829P530</stp>
        <tr r="P48" s="2"/>
        <tr r="P48" s="2"/>
      </tp>
      <tp>
        <v>6</v>
        <stp/>
        <stp>VOLUME</stp>
        <stp>.QQQ250829C530</stp>
        <tr r="P48" s="2"/>
        <tr r="P48" s="2"/>
      </tp>
      <tp t="s">
        <v>N/A</v>
        <stp/>
        <stp>VOLUME</stp>
        <stp>.QQQ250829P532</stp>
        <tr r="P46" s="2"/>
      </tp>
      <tp t="s">
        <v>N/A</v>
        <stp/>
        <stp>VOLUME</stp>
        <stp>.QQQ250829C532</stp>
        <tr r="P46" s="2"/>
      </tp>
      <tp t="s">
        <v>N/A</v>
        <stp/>
        <stp>VOLUME</stp>
        <stp>.QQQ250822P526</stp>
        <tr r="O52" s="2"/>
      </tp>
      <tp t="s">
        <v>N/A</v>
        <stp/>
        <stp>VOLUME</stp>
        <stp>.QQQ250822C526</stp>
        <tr r="O52" s="2"/>
      </tp>
      <tp t="s">
        <v>N/A</v>
        <stp/>
        <stp>VOLUME</stp>
        <stp>.QQQ250822P527</stp>
        <tr r="O51" s="2"/>
      </tp>
      <tp t="s">
        <v>N/A</v>
        <stp/>
        <stp>VOLUME</stp>
        <stp>.QQQ250822C527</stp>
        <tr r="O51" s="2"/>
      </tp>
      <tp t="s">
        <v>N/A</v>
        <stp/>
        <stp>VOLUME</stp>
        <stp>.QQQ250822P524</stp>
        <tr r="O54" s="2"/>
      </tp>
      <tp t="s">
        <v>N/A</v>
        <stp/>
        <stp>VOLUME</stp>
        <stp>.QQQ250822C524</stp>
        <tr r="O54" s="2"/>
      </tp>
      <tp t="s">
        <v>N/A</v>
        <stp/>
        <stp>VOLUME</stp>
        <stp>.QQQ250822P525</stp>
        <tr r="O53" s="2"/>
      </tp>
      <tp t="s">
        <v>N/A</v>
        <stp/>
        <stp>VOLUME</stp>
        <stp>.QQQ250822C525</stp>
        <tr r="O53" s="2"/>
      </tp>
      <tp t="s">
        <v>N/A</v>
        <stp/>
        <stp>VOLUME</stp>
        <stp>.QQQ250822P522</stp>
        <tr r="O56" s="2"/>
      </tp>
      <tp t="s">
        <v>N/A</v>
        <stp/>
        <stp>VOLUME</stp>
        <stp>.QQQ250829P529</stp>
        <tr r="P49" s="2"/>
      </tp>
      <tp t="s">
        <v>N/A</v>
        <stp/>
        <stp>VOLUME</stp>
        <stp>.QQQ250822C522</stp>
        <tr r="O56" s="2"/>
      </tp>
      <tp t="s">
        <v>N/A</v>
        <stp/>
        <stp>VOLUME</stp>
        <stp>.QQQ250829C529</stp>
        <tr r="P49" s="2"/>
      </tp>
      <tp t="s">
        <v>N/A</v>
        <stp/>
        <stp>VOLUME</stp>
        <stp>.QQQ250822P523</stp>
        <tr r="O55" s="2"/>
      </tp>
      <tp t="s">
        <v>N/A</v>
        <stp/>
        <stp>VOLUME</stp>
        <stp>.QQQ250829P528</stp>
        <tr r="P50" s="2"/>
      </tp>
      <tp t="s">
        <v>N/A</v>
        <stp/>
        <stp>VOLUME</stp>
        <stp>.QQQ250822C523</stp>
        <tr r="O55" s="2"/>
      </tp>
      <tp t="s">
        <v>N/A</v>
        <stp/>
        <stp>VOLUME</stp>
        <stp>.QQQ250829C528</stp>
        <tr r="P50" s="2"/>
      </tp>
      <tp t="s">
        <v>N/A</v>
        <stp/>
        <stp>VOLUME</stp>
        <stp>.QQQ250822P520</stp>
        <tr r="O58" s="2"/>
      </tp>
      <tp t="s">
        <v>N/A</v>
        <stp/>
        <stp>VOLUME</stp>
        <stp>.QQQ250822C520</stp>
        <tr r="O58" s="2"/>
      </tp>
      <tp t="s">
        <v>N/A</v>
        <stp/>
        <stp>VOLUME</stp>
        <stp>.QQQ250822P521</stp>
        <tr r="O57" s="2"/>
      </tp>
      <tp t="s">
        <v>N/A</v>
        <stp/>
        <stp>VOLUME</stp>
        <stp>.QQQ250822C521</stp>
        <tr r="O57" s="2"/>
      </tp>
      <tp>
        <v>24</v>
        <stp/>
        <stp>VOLUME</stp>
        <stp>.QQQ250829P525</stp>
        <tr r="P53" s="2"/>
        <tr r="P53" s="2"/>
      </tp>
      <tp>
        <v>33</v>
        <stp/>
        <stp>VOLUME</stp>
        <stp>.QQQ250829C525</stp>
        <tr r="P53" s="2"/>
        <tr r="P53" s="2"/>
      </tp>
      <tp t="s">
        <v>N/A</v>
        <stp/>
        <stp>VOLUME</stp>
        <stp>.QQQ250829P524</stp>
        <tr r="P54" s="2"/>
      </tp>
      <tp t="s">
        <v>N/A</v>
        <stp/>
        <stp>VOLUME</stp>
        <stp>.QQQ250829C524</stp>
        <tr r="P54" s="2"/>
      </tp>
      <tp t="s">
        <v>N/A</v>
        <stp/>
        <stp>VOLUME</stp>
        <stp>.QQQ250829P527</stp>
        <tr r="P51" s="2"/>
      </tp>
      <tp t="s">
        <v>N/A</v>
        <stp/>
        <stp>VOLUME</stp>
        <stp>.QQQ250829C527</stp>
        <tr r="P51" s="2"/>
      </tp>
      <tp t="s">
        <v>N/A</v>
        <stp/>
        <stp>VOLUME</stp>
        <stp>.QQQ250829P526</stp>
        <tr r="P52" s="2"/>
      </tp>
      <tp t="s">
        <v>N/A</v>
        <stp/>
        <stp>VOLUME</stp>
        <stp>.QQQ250829C526</stp>
        <tr r="P52" s="2"/>
      </tp>
      <tp t="s">
        <v>N/A</v>
        <stp/>
        <stp>VOLUME</stp>
        <stp>.QQQ250829P521</stp>
        <tr r="P57" s="2"/>
      </tp>
      <tp t="s">
        <v>N/A</v>
        <stp/>
        <stp>VOLUME</stp>
        <stp>.QQQ250829C521</stp>
        <tr r="P57" s="2"/>
      </tp>
      <tp>
        <v>93</v>
        <stp/>
        <stp>VOLUME</stp>
        <stp>.QQQ250829P520</stp>
        <tr r="P58" s="2"/>
        <tr r="P58" s="2"/>
      </tp>
      <tp>
        <v>134</v>
        <stp/>
        <stp>VOLUME</stp>
        <stp>.QQQ250829C520</stp>
        <tr r="P58" s="2"/>
        <tr r="P58" s="2"/>
      </tp>
      <tp t="s">
        <v>N/A</v>
        <stp/>
        <stp>VOLUME</stp>
        <stp>.QQQ250822P528</stp>
        <tr r="O50" s="2"/>
      </tp>
      <tp t="s">
        <v>N/A</v>
        <stp/>
        <stp>VOLUME</stp>
        <stp>.QQQ250829P523</stp>
        <tr r="P55" s="2"/>
      </tp>
      <tp t="s">
        <v>N/A</v>
        <stp/>
        <stp>VOLUME</stp>
        <stp>.QQQ250822C528</stp>
        <tr r="O50" s="2"/>
      </tp>
      <tp t="s">
        <v>N/A</v>
        <stp/>
        <stp>VOLUME</stp>
        <stp>.QQQ250829C523</stp>
        <tr r="P55" s="2"/>
      </tp>
      <tp t="s">
        <v>N/A</v>
        <stp/>
        <stp>VOLUME</stp>
        <stp>.QQQ250822P529</stp>
        <tr r="O49" s="2"/>
      </tp>
      <tp t="s">
        <v>N/A</v>
        <stp/>
        <stp>VOLUME</stp>
        <stp>.QQQ250829P522</stp>
        <tr r="P56" s="2"/>
      </tp>
      <tp t="s">
        <v>N/A</v>
        <stp/>
        <stp>VOLUME</stp>
        <stp>.QQQ250822C529</stp>
        <tr r="O49" s="2"/>
      </tp>
      <tp t="s">
        <v>N/A</v>
        <stp/>
        <stp>VOLUME</stp>
        <stp>.QQQ250829C522</stp>
        <tr r="P56" s="2"/>
      </tp>
      <tp t="s">
        <v>N/A</v>
        <stp/>
        <stp>VOLUME</stp>
        <stp>.QQQ250822P516</stp>
        <tr r="O62" s="2"/>
      </tp>
      <tp t="s">
        <v>N/A</v>
        <stp/>
        <stp>VOLUME</stp>
        <stp>.QQQ250822C516</stp>
        <tr r="O62" s="2"/>
      </tp>
      <tp t="s">
        <v>N/A</v>
        <stp/>
        <stp>VOLUME</stp>
        <stp>.QQQ250822P517</stp>
        <tr r="O61" s="2"/>
      </tp>
      <tp t="s">
        <v>N/A</v>
        <stp/>
        <stp>VOLUME</stp>
        <stp>.QQQ250822C517</stp>
        <tr r="O61" s="2"/>
      </tp>
      <tp t="s">
        <v>N/A</v>
        <stp/>
        <stp>VOLUME</stp>
        <stp>.QQQ250822P514</stp>
        <tr r="O64" s="2"/>
      </tp>
      <tp t="s">
        <v>N/A</v>
        <stp/>
        <stp>VOLUME</stp>
        <stp>.QQQ250822C514</stp>
        <tr r="O64" s="2"/>
      </tp>
      <tp t="s">
        <v>N/A</v>
        <stp/>
        <stp>VOLUME</stp>
        <stp>.QQQ250822P515</stp>
        <tr r="O63" s="2"/>
      </tp>
      <tp t="s">
        <v>N/A</v>
        <stp/>
        <stp>VOLUME</stp>
        <stp>.QQQ250822C515</stp>
        <tr r="O63" s="2"/>
      </tp>
      <tp t="s">
        <v>N/A</v>
        <stp/>
        <stp>VOLUME</stp>
        <stp>.QQQ250822P512</stp>
        <tr r="O66" s="2"/>
      </tp>
      <tp t="s">
        <v>N/A</v>
        <stp/>
        <stp>VOLUME</stp>
        <stp>.QQQ250829P519</stp>
        <tr r="P59" s="2"/>
      </tp>
      <tp t="s">
        <v>N/A</v>
        <stp/>
        <stp>VOLUME</stp>
        <stp>.QQQ250822C512</stp>
        <tr r="O66" s="2"/>
      </tp>
      <tp t="s">
        <v>N/A</v>
        <stp/>
        <stp>VOLUME</stp>
        <stp>.QQQ250829C519</stp>
        <tr r="P59" s="2"/>
      </tp>
      <tp t="s">
        <v>N/A</v>
        <stp/>
        <stp>VOLUME</stp>
        <stp>.QQQ250822P513</stp>
        <tr r="O65" s="2"/>
      </tp>
      <tp t="s">
        <v>N/A</v>
        <stp/>
        <stp>VOLUME</stp>
        <stp>.QQQ250829P518</stp>
        <tr r="P60" s="2"/>
      </tp>
      <tp t="s">
        <v>N/A</v>
        <stp/>
        <stp>VOLUME</stp>
        <stp>.QQQ250822C513</stp>
        <tr r="O65" s="2"/>
      </tp>
      <tp t="s">
        <v>N/A</v>
        <stp/>
        <stp>VOLUME</stp>
        <stp>.QQQ250829C518</stp>
        <tr r="P60" s="2"/>
      </tp>
      <tp t="s">
        <v>N/A</v>
        <stp/>
        <stp>VOLUME</stp>
        <stp>.QQQ250822P510</stp>
        <tr r="O68" s="2"/>
      </tp>
      <tp t="s">
        <v>N/A</v>
        <stp/>
        <stp>VOLUME</stp>
        <stp>.QQQ250822C510</stp>
        <tr r="O68" s="2"/>
      </tp>
      <tp t="s">
        <v>N/A</v>
        <stp/>
        <stp>VOLUME</stp>
        <stp>.QQQ250822P511</stp>
        <tr r="O67" s="2"/>
      </tp>
      <tp t="s">
        <v>N/A</v>
        <stp/>
        <stp>VOLUME</stp>
        <stp>.QQQ250822C511</stp>
        <tr r="O67" s="2"/>
      </tp>
      <tp>
        <v>45</v>
        <stp/>
        <stp>VOLUME</stp>
        <stp>.QQQ250829P515</stp>
        <tr r="P63" s="2"/>
        <tr r="P63" s="2"/>
      </tp>
      <tp>
        <v>4</v>
        <stp/>
        <stp>VOLUME</stp>
        <stp>.QQQ250829C515</stp>
        <tr r="P63" s="2"/>
        <tr r="P63" s="2"/>
      </tp>
      <tp t="s">
        <v>N/A</v>
        <stp/>
        <stp>VOLUME</stp>
        <stp>.QQQ250829P514</stp>
        <tr r="P64" s="2"/>
      </tp>
      <tp t="s">
        <v>N/A</v>
        <stp/>
        <stp>VOLUME</stp>
        <stp>.QQQ250829C514</stp>
        <tr r="P64" s="2"/>
      </tp>
      <tp t="s">
        <v>N/A</v>
        <stp/>
        <stp>VOLUME</stp>
        <stp>.QQQ250829P517</stp>
        <tr r="P61" s="2"/>
      </tp>
      <tp t="s">
        <v>N/A</v>
        <stp/>
        <stp>VOLUME</stp>
        <stp>.QQQ250829C517</stp>
        <tr r="P61" s="2"/>
      </tp>
      <tp t="s">
        <v>N/A</v>
        <stp/>
        <stp>VOLUME</stp>
        <stp>.QQQ250829P516</stp>
        <tr r="P62" s="2"/>
      </tp>
      <tp t="s">
        <v>N/A</v>
        <stp/>
        <stp>VOLUME</stp>
        <stp>.QQQ250829C516</stp>
        <tr r="P62" s="2"/>
      </tp>
      <tp t="s">
        <v>N/A</v>
        <stp/>
        <stp>VOLUME</stp>
        <stp>.QQQ250829P511</stp>
        <tr r="P67" s="2"/>
      </tp>
      <tp t="s">
        <v>N/A</v>
        <stp/>
        <stp>VOLUME</stp>
        <stp>.QQQ250829C511</stp>
        <tr r="P67" s="2"/>
      </tp>
      <tp>
        <v>7</v>
        <stp/>
        <stp>VOLUME</stp>
        <stp>.QQQ250829P510</stp>
        <tr r="P68" s="2"/>
        <tr r="P68" s="2"/>
      </tp>
      <tp>
        <v>13</v>
        <stp/>
        <stp>VOLUME</stp>
        <stp>.QQQ250829C510</stp>
        <tr r="P68" s="2"/>
        <tr r="P68" s="2"/>
      </tp>
      <tp t="s">
        <v>N/A</v>
        <stp/>
        <stp>VOLUME</stp>
        <stp>.QQQ250822P518</stp>
        <tr r="O60" s="2"/>
      </tp>
      <tp t="s">
        <v>N/A</v>
        <stp/>
        <stp>VOLUME</stp>
        <stp>.QQQ250829P513</stp>
        <tr r="P65" s="2"/>
      </tp>
      <tp t="s">
        <v>N/A</v>
        <stp/>
        <stp>VOLUME</stp>
        <stp>.QQQ250822C518</stp>
        <tr r="O60" s="2"/>
      </tp>
      <tp t="s">
        <v>N/A</v>
        <stp/>
        <stp>VOLUME</stp>
        <stp>.QQQ250829C513</stp>
        <tr r="P65" s="2"/>
      </tp>
      <tp t="s">
        <v>N/A</v>
        <stp/>
        <stp>VOLUME</stp>
        <stp>.QQQ250822P519</stp>
        <tr r="O59" s="2"/>
      </tp>
      <tp t="s">
        <v>N/A</v>
        <stp/>
        <stp>VOLUME</stp>
        <stp>.QQQ250829P512</stp>
        <tr r="P66" s="2"/>
      </tp>
      <tp t="s">
        <v>N/A</v>
        <stp/>
        <stp>VOLUME</stp>
        <stp>.QQQ250822C519</stp>
        <tr r="O59" s="2"/>
      </tp>
      <tp t="s">
        <v>N/A</v>
        <stp/>
        <stp>VOLUME</stp>
        <stp>.QQQ250829C512</stp>
        <tr r="P66" s="2"/>
      </tp>
      <tp t="s">
        <v>N/A</v>
        <stp/>
        <stp>VOLUME</stp>
        <stp>.QQQ250822P506</stp>
        <tr r="O72" s="2"/>
      </tp>
      <tp t="s">
        <v>N/A</v>
        <stp/>
        <stp>VOLUME</stp>
        <stp>.QQQ250822C506</stp>
        <tr r="O72" s="2"/>
      </tp>
      <tp t="s">
        <v>N/A</v>
        <stp/>
        <stp>VOLUME</stp>
        <stp>.QQQ250822P507</stp>
        <tr r="O71" s="2"/>
      </tp>
      <tp t="s">
        <v>N/A</v>
        <stp/>
        <stp>VOLUME</stp>
        <stp>.QQQ250822C507</stp>
        <tr r="O71" s="2"/>
      </tp>
      <tp t="s">
        <v>N/A</v>
        <stp/>
        <stp>VOLUME</stp>
        <stp>.QQQ250822P504</stp>
        <tr r="O74" s="2"/>
      </tp>
      <tp t="s">
        <v>N/A</v>
        <stp/>
        <stp>VOLUME</stp>
        <stp>.QQQ250822C504</stp>
        <tr r="O74" s="2"/>
      </tp>
      <tp t="s">
        <v>N/A</v>
        <stp/>
        <stp>VOLUME</stp>
        <stp>.QQQ250822P505</stp>
        <tr r="O73" s="2"/>
      </tp>
      <tp t="s">
        <v>N/A</v>
        <stp/>
        <stp>VOLUME</stp>
        <stp>.QQQ250822C505</stp>
        <tr r="O73" s="2"/>
      </tp>
      <tp t="s">
        <v>N/A</v>
        <stp/>
        <stp>VOLUME</stp>
        <stp>.QQQ250822P502</stp>
        <tr r="O76" s="2"/>
      </tp>
      <tp t="s">
        <v>N/A</v>
        <stp/>
        <stp>VOLUME</stp>
        <stp>.QQQ250829P509</stp>
        <tr r="P69" s="2"/>
      </tp>
      <tp t="s">
        <v>N/A</v>
        <stp/>
        <stp>VOLUME</stp>
        <stp>.QQQ250822C502</stp>
        <tr r="O76" s="2"/>
      </tp>
      <tp t="s">
        <v>N/A</v>
        <stp/>
        <stp>VOLUME</stp>
        <stp>.QQQ250829C509</stp>
        <tr r="P69" s="2"/>
      </tp>
      <tp t="s">
        <v>N/A</v>
        <stp/>
        <stp>VOLUME</stp>
        <stp>.QQQ250822P503</stp>
        <tr r="O75" s="2"/>
      </tp>
      <tp t="s">
        <v>N/A</v>
        <stp/>
        <stp>VOLUME</stp>
        <stp>.QQQ250829P508</stp>
        <tr r="P70" s="2"/>
      </tp>
      <tp t="s">
        <v>N/A</v>
        <stp/>
        <stp>VOLUME</stp>
        <stp>.QQQ250822C503</stp>
        <tr r="O75" s="2"/>
      </tp>
      <tp t="s">
        <v>N/A</v>
        <stp/>
        <stp>VOLUME</stp>
        <stp>.QQQ250829C508</stp>
        <tr r="P70" s="2"/>
      </tp>
      <tp t="s">
        <v>N/A</v>
        <stp/>
        <stp>VOLUME</stp>
        <stp>.QQQ250822P500</stp>
        <tr r="O78" s="2"/>
      </tp>
      <tp t="s">
        <v>N/A</v>
        <stp/>
        <stp>VOLUME</stp>
        <stp>.QQQ250822C500</stp>
        <tr r="O78" s="2"/>
      </tp>
      <tp t="s">
        <v>N/A</v>
        <stp/>
        <stp>VOLUME</stp>
        <stp>.QQQ250822P501</stp>
        <tr r="O77" s="2"/>
      </tp>
      <tp t="s">
        <v>N/A</v>
        <stp/>
        <stp>VOLUME</stp>
        <stp>.QQQ250822C501</stp>
        <tr r="O77" s="2"/>
      </tp>
      <tp t="s">
        <v>N/A</v>
        <stp/>
        <stp>VOLUME</stp>
        <stp>.QQQ250829P505</stp>
        <tr r="P73" s="2"/>
      </tp>
      <tp>
        <v>1</v>
        <stp/>
        <stp>VOLUME</stp>
        <stp>.QQQ250829C505</stp>
        <tr r="P73" s="2"/>
        <tr r="P73" s="2"/>
      </tp>
      <tp t="s">
        <v>N/A</v>
        <stp/>
        <stp>VOLUME</stp>
        <stp>.QQQ250829P504</stp>
        <tr r="P74" s="2"/>
      </tp>
      <tp t="s">
        <v>N/A</v>
        <stp/>
        <stp>VOLUME</stp>
        <stp>.QQQ250829C504</stp>
        <tr r="P74" s="2"/>
      </tp>
      <tp t="s">
        <v>N/A</v>
        <stp/>
        <stp>VOLUME</stp>
        <stp>.QQQ250829P507</stp>
        <tr r="P71" s="2"/>
      </tp>
      <tp t="s">
        <v>N/A</v>
        <stp/>
        <stp>VOLUME</stp>
        <stp>.QQQ250829C507</stp>
        <tr r="P71" s="2"/>
      </tp>
      <tp t="s">
        <v>N/A</v>
        <stp/>
        <stp>VOLUME</stp>
        <stp>.QQQ250829P506</stp>
        <tr r="P72" s="2"/>
      </tp>
      <tp t="s">
        <v>N/A</v>
        <stp/>
        <stp>VOLUME</stp>
        <stp>.QQQ250829C506</stp>
        <tr r="P72" s="2"/>
      </tp>
      <tp t="s">
        <v>N/A</v>
        <stp/>
        <stp>VOLUME</stp>
        <stp>.QQQ250829P501</stp>
        <tr r="P77" s="2"/>
      </tp>
      <tp t="s">
        <v>N/A</v>
        <stp/>
        <stp>VOLUME</stp>
        <stp>.QQQ250829C501</stp>
        <tr r="P77" s="2"/>
      </tp>
      <tp>
        <v>26</v>
        <stp/>
        <stp>VOLUME</stp>
        <stp>.QQQ250829P500</stp>
        <tr r="P78" s="2"/>
        <tr r="P78" s="2"/>
      </tp>
      <tp>
        <v>100</v>
        <stp/>
        <stp>VOLUME</stp>
        <stp>.QQQ250829C500</stp>
        <tr r="P78" s="2"/>
        <tr r="P78" s="2"/>
      </tp>
      <tp t="s">
        <v>N/A</v>
        <stp/>
        <stp>VOLUME</stp>
        <stp>.QQQ250822P508</stp>
        <tr r="O70" s="2"/>
      </tp>
      <tp t="s">
        <v>N/A</v>
        <stp/>
        <stp>VOLUME</stp>
        <stp>.QQQ250829P503</stp>
        <tr r="P75" s="2"/>
      </tp>
      <tp t="s">
        <v>N/A</v>
        <stp/>
        <stp>VOLUME</stp>
        <stp>.QQQ250822C508</stp>
        <tr r="O70" s="2"/>
      </tp>
      <tp t="s">
        <v>N/A</v>
        <stp/>
        <stp>VOLUME</stp>
        <stp>.QQQ250829C503</stp>
        <tr r="P75" s="2"/>
      </tp>
      <tp t="s">
        <v>N/A</v>
        <stp/>
        <stp>VOLUME</stp>
        <stp>.QQQ250822P509</stp>
        <tr r="O69" s="2"/>
      </tp>
      <tp t="s">
        <v>N/A</v>
        <stp/>
        <stp>VOLUME</stp>
        <stp>.QQQ250829P502</stp>
        <tr r="P76" s="2"/>
      </tp>
      <tp t="s">
        <v>N/A</v>
        <stp/>
        <stp>VOLUME</stp>
        <stp>.QQQ250822C509</stp>
        <tr r="O69" s="2"/>
      </tp>
      <tp t="s">
        <v>N/A</v>
        <stp/>
        <stp>VOLUME</stp>
        <stp>.QQQ250829C502</stp>
        <tr r="P76" s="2"/>
      </tp>
      <tp t="s">
        <v>N/A</v>
        <stp/>
        <stp>VOLUME</stp>
        <stp>.SPY251024P572</stp>
        <tr r="S35" s="2"/>
      </tp>
      <tp t="s">
        <v>N/A</v>
        <stp/>
        <stp>VOLUME</stp>
        <stp>.SPY251024C572</stp>
        <tr r="S35" s="2"/>
      </tp>
      <tp t="s">
        <v>N/A</v>
        <stp/>
        <stp>VOLUME</stp>
        <stp>.SPY251024P573</stp>
        <tr r="S34" s="2"/>
      </tp>
      <tp t="s">
        <v>N/A</v>
        <stp/>
        <stp>VOLUME</stp>
        <stp>.SPY251024C573</stp>
        <tr r="S34" s="2"/>
      </tp>
      <tp t="s">
        <v>N/A</v>
        <stp/>
        <stp>VOLUME</stp>
        <stp>.SPY251024P570</stp>
        <tr r="S37" s="2"/>
      </tp>
      <tp t="s">
        <v>N/A</v>
        <stp/>
        <stp>VOLUME</stp>
        <stp>.SPY251024C570</stp>
        <tr r="S37" s="2"/>
      </tp>
      <tp t="s">
        <v>N/A</v>
        <stp/>
        <stp>VOLUME</stp>
        <stp>.SPY251024P571</stp>
        <tr r="S36" s="2"/>
      </tp>
      <tp t="s">
        <v>N/A</v>
        <stp/>
        <stp>VOLUME</stp>
        <stp>.SPY251024C571</stp>
        <tr r="S36" s="2"/>
      </tp>
      <tp t="s">
        <v>N/A</v>
        <stp/>
        <stp>VOLUME</stp>
        <stp>.SPY251024P576</stp>
        <tr r="S31" s="2"/>
      </tp>
      <tp t="s">
        <v>N/A</v>
        <stp/>
        <stp>VOLUME</stp>
        <stp>.SPY251024C576</stp>
        <tr r="S31" s="2"/>
      </tp>
      <tp t="s">
        <v>N/A</v>
        <stp/>
        <stp>VOLUME</stp>
        <stp>.SPY251024P577</stp>
        <tr r="S30" s="2"/>
      </tp>
      <tp t="s">
        <v>N/A</v>
        <stp/>
        <stp>VOLUME</stp>
        <stp>.SPY251024C577</stp>
        <tr r="S30" s="2"/>
      </tp>
      <tp t="s">
        <v>N/A</v>
        <stp/>
        <stp>VOLUME</stp>
        <stp>.SPY251024P574</stp>
        <tr r="S33" s="2"/>
      </tp>
      <tp t="s">
        <v>N/A</v>
        <stp/>
        <stp>VOLUME</stp>
        <stp>.SPY251024C574</stp>
        <tr r="S33" s="2"/>
      </tp>
      <tp t="s">
        <v>N/A</v>
        <stp/>
        <stp>VOLUME</stp>
        <stp>.SPY251024P575</stp>
        <tr r="S32" s="2"/>
      </tp>
      <tp t="s">
        <v>N/A</v>
        <stp/>
        <stp>VOLUME</stp>
        <stp>.SPY251024C575</stp>
        <tr r="S32" s="2"/>
      </tp>
      <tp t="s">
        <v>N/A</v>
        <stp/>
        <stp>VOLUME</stp>
        <stp>.SPY251024P578</stp>
        <tr r="S29" s="2"/>
      </tp>
      <tp t="s">
        <v>N/A</v>
        <stp/>
        <stp>VOLUME</stp>
        <stp>.SPY251024C578</stp>
        <tr r="S29" s="2"/>
      </tp>
      <tp t="s">
        <v>N/A</v>
        <stp/>
        <stp>VOLUME</stp>
        <stp>.SPY251024P579</stp>
        <tr r="S28" s="2"/>
      </tp>
      <tp t="s">
        <v>N/A</v>
        <stp/>
        <stp>VOLUME</stp>
        <stp>.SPY251024C579</stp>
        <tr r="S28" s="2"/>
      </tp>
      <tp t="s">
        <v>N/A</v>
        <stp/>
        <stp>VOLUME</stp>
        <stp>.SPY251031P569</stp>
        <tr r="T38" s="2"/>
      </tp>
      <tp>
        <v>3</v>
        <stp/>
        <stp>VOLUME</stp>
        <stp>.SPY251031C569</stp>
        <tr r="T38" s="2"/>
        <tr r="T38" s="2"/>
      </tp>
      <tp t="s">
        <v>N/A</v>
        <stp/>
        <stp>VOLUME</stp>
        <stp>.SPY251031P568</stp>
        <tr r="T39" s="2"/>
      </tp>
      <tp>
        <v>2</v>
        <stp/>
        <stp>VOLUME</stp>
        <stp>.SPY251031C568</stp>
        <tr r="T39" s="2"/>
        <tr r="T39" s="2"/>
      </tp>
      <tp t="s">
        <v>N/A</v>
        <stp/>
        <stp>VOLUME</stp>
        <stp>.SPY251031P577</stp>
        <tr r="T30" s="2"/>
      </tp>
      <tp t="s">
        <v>N/A</v>
        <stp/>
        <stp>VOLUME</stp>
        <stp>.SPY251031C577</stp>
        <tr r="T30" s="2"/>
      </tp>
      <tp t="s">
        <v>N/A</v>
        <stp/>
        <stp>VOLUME</stp>
        <stp>.SPY251031P576</stp>
        <tr r="T31" s="2"/>
      </tp>
      <tp t="s">
        <v>N/A</v>
        <stp/>
        <stp>VOLUME</stp>
        <stp>.SPY251031C576</stp>
        <tr r="T31" s="2"/>
      </tp>
      <tp>
        <v>37</v>
        <stp/>
        <stp>VOLUME</stp>
        <stp>.SPY251031P575</stp>
        <tr r="T32" s="2"/>
        <tr r="T32" s="2"/>
      </tp>
      <tp>
        <v>8</v>
        <stp/>
        <stp>VOLUME</stp>
        <stp>.SPY251031C575</stp>
        <tr r="T32" s="2"/>
        <tr r="T32" s="2"/>
      </tp>
      <tp t="s">
        <v>N/A</v>
        <stp/>
        <stp>VOLUME</stp>
        <stp>.SPY251031P574</stp>
        <tr r="T33" s="2"/>
      </tp>
      <tp t="s">
        <v>N/A</v>
        <stp/>
        <stp>VOLUME</stp>
        <stp>.SPY251031C574</stp>
        <tr r="T33" s="2"/>
      </tp>
      <tp t="s">
        <v>N/A</v>
        <stp/>
        <stp>VOLUME</stp>
        <stp>.SPY251031P573</stp>
        <tr r="T34" s="2"/>
      </tp>
      <tp t="s">
        <v>N/A</v>
        <stp/>
        <stp>VOLUME</stp>
        <stp>.SPY251031C573</stp>
        <tr r="T34" s="2"/>
      </tp>
      <tp>
        <v>6</v>
        <stp/>
        <stp>VOLUME</stp>
        <stp>.SPY251031P572</stp>
        <tr r="T35" s="2"/>
        <tr r="T35" s="2"/>
      </tp>
      <tp>
        <v>4</v>
        <stp/>
        <stp>VOLUME</stp>
        <stp>.SPY251031C572</stp>
        <tr r="T35" s="2"/>
        <tr r="T35" s="2"/>
      </tp>
      <tp>
        <v>3</v>
        <stp/>
        <stp>VOLUME</stp>
        <stp>.SPY251031P571</stp>
        <tr r="T36" s="2"/>
        <tr r="T36" s="2"/>
      </tp>
      <tp>
        <v>8</v>
        <stp/>
        <stp>VOLUME</stp>
        <stp>.SPY251031C571</stp>
        <tr r="T36" s="2"/>
        <tr r="T36" s="2"/>
      </tp>
      <tp>
        <v>74</v>
        <stp/>
        <stp>VOLUME</stp>
        <stp>.SPY251031P570</stp>
        <tr r="T37" s="2"/>
        <tr r="T37" s="2"/>
      </tp>
      <tp>
        <v>8</v>
        <stp/>
        <stp>VOLUME</stp>
        <stp>.SPY251031C570</stp>
        <tr r="T37" s="2"/>
        <tr r="T37" s="2"/>
      </tp>
      <tp t="s">
        <v>N/A</v>
        <stp/>
        <stp>VOLUME</stp>
        <stp>.SPY251024P568</stp>
        <tr r="S39" s="2"/>
      </tp>
      <tp t="s">
        <v>N/A</v>
        <stp/>
        <stp>VOLUME</stp>
        <stp>.SPY251024C568</stp>
        <tr r="S39" s="2"/>
      </tp>
      <tp t="s">
        <v>N/A</v>
        <stp/>
        <stp>VOLUME</stp>
        <stp>.SPY251024P569</stp>
        <tr r="S38" s="2"/>
      </tp>
      <tp t="s">
        <v>N/A</v>
        <stp/>
        <stp>VOLUME</stp>
        <stp>.SPY251024C569</stp>
        <tr r="S38" s="2"/>
      </tp>
      <tp t="s">
        <v>N/A</v>
        <stp/>
        <stp>VOLUME</stp>
        <stp>.SPY251031P579</stp>
        <tr r="T28" s="2"/>
      </tp>
      <tp t="s">
        <v>N/A</v>
        <stp/>
        <stp>VOLUME</stp>
        <stp>.SPY251031C579</stp>
        <tr r="T28" s="2"/>
      </tp>
      <tp t="s">
        <v>N/A</v>
        <stp/>
        <stp>VOLUME</stp>
        <stp>.SPY251031P578</stp>
        <tr r="T29" s="2"/>
      </tp>
      <tp t="s">
        <v>N/A</v>
        <stp/>
        <stp>VOLUME</stp>
        <stp>.SPY251031C578</stp>
        <tr r="T29" s="2"/>
      </tp>
      <tp>
        <v>-0.96</v>
        <stp/>
        <stp>DELTA</stp>
        <stp>.SPXW250519P6020</stp>
        <tr r="CE90" s="1"/>
        <tr r="CE90" s="1"/>
      </tp>
      <tp>
        <v>0</v>
        <stp/>
        <stp>DELTA</stp>
        <stp>.SPXW250519C6020</stp>
        <tr r="CD90" s="1"/>
        <tr r="CD90" s="1"/>
      </tp>
      <tp>
        <v>-0.96</v>
        <stp/>
        <stp>DELTA</stp>
        <stp>.SPXW250519P6030</stp>
        <tr r="CE89" s="1"/>
        <tr r="CE89" s="1"/>
      </tp>
      <tp>
        <v>0</v>
        <stp/>
        <stp>DELTA</stp>
        <stp>.SPXW250519C6030</stp>
        <tr r="CD89" s="1"/>
        <tr r="CD89" s="1"/>
      </tp>
      <tp>
        <v>-0.95</v>
        <stp/>
        <stp>DELTA</stp>
        <stp>.SPXW250519P6000</stp>
        <tr r="CE92" s="1"/>
        <tr r="CE92" s="1"/>
      </tp>
      <tp>
        <v>0.01</v>
        <stp/>
        <stp>DELTA</stp>
        <stp>.SPXW250519C6000</stp>
        <tr r="CD92" s="1"/>
        <tr r="CD92" s="1"/>
      </tp>
      <tp>
        <v>-0.95</v>
        <stp/>
        <stp>DELTA</stp>
        <stp>.SPXW250519P6010</stp>
        <tr r="CE91" s="1"/>
        <tr r="CE91" s="1"/>
      </tp>
      <tp>
        <v>0</v>
        <stp/>
        <stp>DELTA</stp>
        <stp>.SPXW250519C6010</stp>
        <tr r="CD91" s="1"/>
        <tr r="CD91" s="1"/>
      </tp>
      <tp>
        <v>-0.95</v>
        <stp/>
        <stp>DELTA</stp>
        <stp>.SPXW250519P6060</stp>
        <tr r="CE86" s="1"/>
        <tr r="CE86" s="1"/>
      </tp>
      <tp>
        <v>0</v>
        <stp/>
        <stp>DELTA</stp>
        <stp>.SPXW250519C6060</stp>
        <tr r="CD86" s="1"/>
        <tr r="CD86" s="1"/>
      </tp>
      <tp>
        <v>-0.96</v>
        <stp/>
        <stp>DELTA</stp>
        <stp>.SPXW250519P6070</stp>
        <tr r="CE85" s="1"/>
        <tr r="CE85" s="1"/>
      </tp>
      <tp>
        <v>0</v>
        <stp/>
        <stp>DELTA</stp>
        <stp>.SPXW250519C6070</stp>
        <tr r="CD85" s="1"/>
        <tr r="CD85" s="1"/>
      </tp>
      <tp>
        <v>-0.97</v>
        <stp/>
        <stp>DELTA</stp>
        <stp>.SPXW250519P6040</stp>
        <tr r="CE88" s="1"/>
        <tr r="CE88" s="1"/>
      </tp>
      <tp>
        <v>0</v>
        <stp/>
        <stp>DELTA</stp>
        <stp>.SPXW250519C6040</stp>
        <tr r="CD88" s="1"/>
        <tr r="CD88" s="1"/>
      </tp>
      <tp>
        <v>-0.94</v>
        <stp/>
        <stp>DELTA</stp>
        <stp>.SPXW250519P6050</stp>
        <tr r="CE87" s="1"/>
        <tr r="CE87" s="1"/>
      </tp>
      <tp>
        <v>0</v>
        <stp/>
        <stp>DELTA</stp>
        <stp>.SPXW250519C6050</stp>
        <tr r="CD87" s="1"/>
        <tr r="CD87" s="1"/>
      </tp>
      <tp>
        <v>325.39999999999998</v>
        <stp/>
        <stp>BID</stp>
        <stp>.SPXW250519C5630</stp>
        <tr r="DE129" s="1"/>
        <tr r="DE129" s="1"/>
      </tp>
      <tp>
        <v>0</v>
        <stp/>
        <stp>BID</stp>
        <stp>.SPXW250519P5630</stp>
        <tr r="DF129" s="1"/>
        <tr r="DF129" s="1"/>
      </tp>
      <tp>
        <v>335.4</v>
        <stp/>
        <stp>BID</stp>
        <stp>.SPXW250519C5620</stp>
        <tr r="DE130" s="1"/>
        <tr r="DE130" s="1"/>
      </tp>
      <tp>
        <v>0</v>
        <stp/>
        <stp>BID</stp>
        <stp>.SPXW250519P5620</stp>
        <tr r="DF130" s="1"/>
        <tr r="DF130" s="1"/>
      </tp>
      <tp>
        <v>305.39999999999998</v>
        <stp/>
        <stp>BID</stp>
        <stp>.SPXW250519C5650</stp>
        <tr r="DE127" s="1"/>
        <tr r="DE127" s="1"/>
      </tp>
      <tp>
        <v>0</v>
        <stp/>
        <stp>BID</stp>
        <stp>.SPXW250519P5650</stp>
        <tr r="DF127" s="1"/>
        <tr r="DF127" s="1"/>
      </tp>
      <tp>
        <v>315.39999999999998</v>
        <stp/>
        <stp>BID</stp>
        <stp>.SPXW250519C5640</stp>
        <tr r="DE128" s="1"/>
        <tr r="DE128" s="1"/>
      </tp>
      <tp>
        <v>0</v>
        <stp/>
        <stp>BID</stp>
        <stp>.SPXW250519P5640</stp>
        <tr r="DF128" s="1"/>
        <tr r="DF128" s="1"/>
      </tp>
      <tp>
        <v>285.39999999999998</v>
        <stp/>
        <stp>BID</stp>
        <stp>.SPXW250519C5670</stp>
        <tr r="DE125" s="1"/>
        <tr r="DE125" s="1"/>
      </tp>
      <tp>
        <v>0</v>
        <stp/>
        <stp>BID</stp>
        <stp>.SPXW250519P5670</stp>
        <tr r="DF125" s="1"/>
        <tr r="DF125" s="1"/>
      </tp>
      <tp>
        <v>295.39999999999998</v>
        <stp/>
        <stp>BID</stp>
        <stp>.SPXW250519C5660</stp>
        <tr r="DE126" s="1"/>
        <tr r="DE126" s="1"/>
      </tp>
      <tp>
        <v>0</v>
        <stp/>
        <stp>BID</stp>
        <stp>.SPXW250519P5660</stp>
        <tr r="DF126" s="1"/>
        <tr r="DF126" s="1"/>
      </tp>
      <tp>
        <v>265.39999999999998</v>
        <stp/>
        <stp>BID</stp>
        <stp>.SPXW250519C5690</stp>
        <tr r="DE123" s="1"/>
        <tr r="DE123" s="1"/>
      </tp>
      <tp>
        <v>0</v>
        <stp/>
        <stp>BID</stp>
        <stp>.SPXW250519P5690</stp>
        <tr r="DF123" s="1"/>
        <tr r="DF123" s="1"/>
      </tp>
      <tp>
        <v>275.39999999999998</v>
        <stp/>
        <stp>BID</stp>
        <stp>.SPXW250519C5680</stp>
        <tr r="DE124" s="1"/>
        <tr r="DE124" s="1"/>
      </tp>
      <tp>
        <v>0</v>
        <stp/>
        <stp>BID</stp>
        <stp>.SPXW250519P5680</stp>
        <tr r="DF124" s="1"/>
        <tr r="DF124" s="1"/>
      </tp>
      <tp>
        <v>66</v>
        <stp/>
        <stp>VOLUME</stp>
        <stp>.QQQ250606P498</stp>
        <tr r="H80" s="2"/>
        <tr r="H80" s="2"/>
      </tp>
      <tp t="s">
        <v>N/A</v>
        <stp/>
        <stp>VOLUME</stp>
        <stp>.QQQ250606C498</stp>
        <tr r="H80" s="2"/>
      </tp>
      <tp>
        <v>79</v>
        <stp/>
        <stp>VOLUME</stp>
        <stp>.QQQ250606P499</stp>
        <tr r="H79" s="2"/>
        <tr r="H79" s="2"/>
      </tp>
      <tp>
        <v>3</v>
        <stp/>
        <stp>VOLUME</stp>
        <stp>.QQQ250606C499</stp>
        <tr r="H79" s="2"/>
        <tr r="H79" s="2"/>
      </tp>
      <tp>
        <v>117</v>
        <stp/>
        <stp>VOLUME</stp>
        <stp>.QQQ250613P499</stp>
        <tr r="I79" s="2"/>
        <tr r="I79" s="2"/>
      </tp>
      <tp>
        <v>2</v>
        <stp/>
        <stp>VOLUME</stp>
        <stp>.QQQ250613C499</stp>
        <tr r="I79" s="2"/>
        <tr r="I79" s="2"/>
      </tp>
      <tp>
        <v>159</v>
        <stp/>
        <stp>VOLUME</stp>
        <stp>.QQQ250613P498</stp>
        <tr r="I80" s="2"/>
        <tr r="I80" s="2"/>
      </tp>
      <tp>
        <v>3</v>
        <stp/>
        <stp>VOLUME</stp>
        <stp>.QQQ250613C498</stp>
        <tr r="I80" s="2"/>
        <tr r="I80" s="2"/>
      </tp>
      <tp>
        <v>20</v>
        <stp/>
        <stp>VOLUME</stp>
        <stp>.QQQ250627P499</stp>
        <tr r="K79" s="2"/>
        <tr r="K79" s="2"/>
      </tp>
      <tp>
        <v>15</v>
        <stp/>
        <stp>VOLUME</stp>
        <stp>.QQQ250627C499</stp>
        <tr r="K79" s="2"/>
        <tr r="K79" s="2"/>
      </tp>
      <tp>
        <v>24</v>
        <stp/>
        <stp>VOLUME</stp>
        <stp>.QQQ250627P498</stp>
        <tr r="K80" s="2"/>
        <tr r="K80" s="2"/>
      </tp>
      <tp t="s">
        <v>N/A</v>
        <stp/>
        <stp>VOLUME</stp>
        <stp>.QQQ250627C498</stp>
        <tr r="K80" s="2"/>
      </tp>
      <tp>
        <v>296</v>
        <stp/>
        <stp>VOLUME</stp>
        <stp>.QQQ250620P498</stp>
        <tr r="BF79" s="1"/>
        <tr r="BF79" s="1"/>
      </tp>
      <tp>
        <v>7</v>
        <stp/>
        <stp>VOLUME</stp>
        <stp>.QQQ250620C498</stp>
        <tr r="BE79" s="1"/>
        <tr r="BE79" s="1"/>
      </tp>
      <tp>
        <v>100</v>
        <stp/>
        <stp>VOLUME</stp>
        <stp>.QQQ250620P499</stp>
        <tr r="BF78" s="1"/>
        <tr r="BF78" s="1"/>
      </tp>
      <tp>
        <v>8</v>
        <stp/>
        <stp>VOLUME</stp>
        <stp>.QQQ250620C499</stp>
        <tr r="BE78" s="1"/>
        <tr r="BE78" s="1"/>
      </tp>
      <tp>
        <v>20</v>
        <stp/>
        <stp>VOLUME</stp>
        <stp>.QQQ250630P498</stp>
        <tr r="L80" s="2"/>
        <tr r="L80" s="2"/>
      </tp>
      <tp>
        <v>13</v>
        <stp/>
        <stp>VOLUME</stp>
        <stp>.QQQ250630C498</stp>
        <tr r="L80" s="2"/>
        <tr r="L80" s="2"/>
      </tp>
      <tp>
        <v>55</v>
        <stp/>
        <stp>VOLUME</stp>
        <stp>.QQQ250630P499</stp>
        <tr r="L79" s="2"/>
        <tr r="L79" s="2"/>
      </tp>
      <tp>
        <v>9</v>
        <stp/>
        <stp>VOLUME</stp>
        <stp>.QQQ250630C499</stp>
        <tr r="L79" s="2"/>
        <tr r="L79" s="2"/>
      </tp>
      <tp t="s">
        <v>N/A</v>
        <stp/>
        <stp>VOLUME</stp>
        <stp>.QQQ250725P531</stp>
        <tr r="M47" s="2"/>
      </tp>
      <tp>
        <v>30</v>
        <stp/>
        <stp>VOLUME</stp>
        <stp>.QQQ250731P525</stp>
        <tr r="N53" s="2"/>
        <tr r="N53" s="2"/>
      </tp>
      <tp t="s">
        <v>N/A</v>
        <stp/>
        <stp>VOLUME</stp>
        <stp>.QQQ250725C531</stp>
        <tr r="M47" s="2"/>
      </tp>
      <tp>
        <v>20</v>
        <stp/>
        <stp>VOLUME</stp>
        <stp>.QQQ250731C525</stp>
        <tr r="N53" s="2"/>
        <tr r="N53" s="2"/>
      </tp>
      <tp t="s">
        <v>N/A</v>
        <stp/>
        <stp>VOLUME</stp>
        <stp>.QQQ250725P530</stp>
        <tr r="M48" s="2"/>
      </tp>
      <tp t="s">
        <v>N/A</v>
        <stp/>
        <stp>VOLUME</stp>
        <stp>.QQQ250731P524</stp>
        <tr r="N54" s="2"/>
      </tp>
      <tp t="s">
        <v>N/A</v>
        <stp/>
        <stp>VOLUME</stp>
        <stp>.QQQ250725C530</stp>
        <tr r="M48" s="2"/>
      </tp>
      <tp t="s">
        <v>N/A</v>
        <stp/>
        <stp>VOLUME</stp>
        <stp>.QQQ250731C524</stp>
        <tr r="N54" s="2"/>
      </tp>
      <tp t="s">
        <v>N/A</v>
        <stp/>
        <stp>VOLUME</stp>
        <stp>.QQQ250731P527</stp>
        <tr r="N51" s="2"/>
      </tp>
      <tp t="s">
        <v>N/A</v>
        <stp/>
        <stp>VOLUME</stp>
        <stp>.QQQ250731C527</stp>
        <tr r="N51" s="2"/>
      </tp>
      <tp t="s">
        <v>N/A</v>
        <stp/>
        <stp>VOLUME</stp>
        <stp>.QQQ250725P532</stp>
        <tr r="M46" s="2"/>
      </tp>
      <tp t="s">
        <v>N/A</v>
        <stp/>
        <stp>VOLUME</stp>
        <stp>.QQQ250731P526</stp>
        <tr r="N52" s="2"/>
      </tp>
      <tp t="s">
        <v>N/A</v>
        <stp/>
        <stp>VOLUME</stp>
        <stp>.QQQ250725C532</stp>
        <tr r="M46" s="2"/>
      </tp>
      <tp t="s">
        <v>N/A</v>
        <stp/>
        <stp>VOLUME</stp>
        <stp>.QQQ250731C526</stp>
        <tr r="N52" s="2"/>
      </tp>
      <tp t="s">
        <v>N/A</v>
        <stp/>
        <stp>VOLUME</stp>
        <stp>.QQQ250731P521</stp>
        <tr r="N57" s="2"/>
      </tp>
      <tp t="s">
        <v>N/A</v>
        <stp/>
        <stp>VOLUME</stp>
        <stp>.QQQ250731C521</stp>
        <tr r="N57" s="2"/>
      </tp>
      <tp>
        <v>161</v>
        <stp/>
        <stp>VOLUME</stp>
        <stp>.QQQ250731P520</stp>
        <tr r="N58" s="2"/>
        <tr r="N58" s="2"/>
      </tp>
      <tp>
        <v>112</v>
        <stp/>
        <stp>VOLUME</stp>
        <stp>.QQQ250731C520</stp>
        <tr r="N58" s="2"/>
        <tr r="N58" s="2"/>
      </tp>
      <tp t="s">
        <v>N/A</v>
        <stp/>
        <stp>VOLUME</stp>
        <stp>.QQQ250731P523</stp>
        <tr r="N55" s="2"/>
      </tp>
      <tp t="s">
        <v>N/A</v>
        <stp/>
        <stp>VOLUME</stp>
        <stp>.QQQ250731C523</stp>
        <tr r="N55" s="2"/>
      </tp>
      <tp t="s">
        <v>N/A</v>
        <stp/>
        <stp>VOLUME</stp>
        <stp>.QQQ250731P522</stp>
        <tr r="N56" s="2"/>
      </tp>
      <tp t="s">
        <v>N/A</v>
        <stp/>
        <stp>VOLUME</stp>
        <stp>.QQQ250731C522</stp>
        <tr r="N56" s="2"/>
      </tp>
      <tp t="s">
        <v>N/A</v>
        <stp/>
        <stp>VOLUME</stp>
        <stp>.QQQ250731P529</stp>
        <tr r="N49" s="2"/>
      </tp>
      <tp t="s">
        <v>N/A</v>
        <stp/>
        <stp>VOLUME</stp>
        <stp>.QQQ250731C529</stp>
        <tr r="N49" s="2"/>
      </tp>
      <tp t="s">
        <v>N/A</v>
        <stp/>
        <stp>VOLUME</stp>
        <stp>.QQQ250731P528</stp>
        <tr r="N50" s="2"/>
      </tp>
      <tp t="s">
        <v>N/A</v>
        <stp/>
        <stp>VOLUME</stp>
        <stp>.QQQ250731C528</stp>
        <tr r="N50" s="2"/>
      </tp>
      <tp t="s">
        <v>N/A</v>
        <stp/>
        <stp>VOLUME</stp>
        <stp>.QQQ250725P521</stp>
        <tr r="M57" s="2"/>
      </tp>
      <tp t="s">
        <v>N/A</v>
        <stp/>
        <stp>VOLUME</stp>
        <stp>.QQQ250725C521</stp>
        <tr r="M57" s="2"/>
      </tp>
      <tp t="s">
        <v>N/A</v>
        <stp/>
        <stp>VOLUME</stp>
        <stp>.QQQ250725P520</stp>
        <tr r="M58" s="2"/>
      </tp>
      <tp t="s">
        <v>N/A</v>
        <stp/>
        <stp>VOLUME</stp>
        <stp>.QQQ250725C520</stp>
        <tr r="M58" s="2"/>
      </tp>
      <tp t="s">
        <v>N/A</v>
        <stp/>
        <stp>VOLUME</stp>
        <stp>.QQQ250725P523</stp>
        <tr r="M55" s="2"/>
      </tp>
      <tp t="s">
        <v>N/A</v>
        <stp/>
        <stp>VOLUME</stp>
        <stp>.QQQ250725C523</stp>
        <tr r="M55" s="2"/>
      </tp>
      <tp t="s">
        <v>N/A</v>
        <stp/>
        <stp>VOLUME</stp>
        <stp>.QQQ250725P522</stp>
        <tr r="M56" s="2"/>
      </tp>
      <tp t="s">
        <v>N/A</v>
        <stp/>
        <stp>VOLUME</stp>
        <stp>.QQQ250725C522</stp>
        <tr r="M56" s="2"/>
      </tp>
      <tp t="s">
        <v>N/A</v>
        <stp/>
        <stp>VOLUME</stp>
        <stp>.QQQ250725P525</stp>
        <tr r="M53" s="2"/>
      </tp>
      <tp t="s">
        <v>N/A</v>
        <stp/>
        <stp>VOLUME</stp>
        <stp>.QQQ250731P531</stp>
        <tr r="N47" s="2"/>
      </tp>
      <tp t="s">
        <v>N/A</v>
        <stp/>
        <stp>VOLUME</stp>
        <stp>.QQQ250725C525</stp>
        <tr r="M53" s="2"/>
      </tp>
      <tp t="s">
        <v>N/A</v>
        <stp/>
        <stp>VOLUME</stp>
        <stp>.QQQ250731C531</stp>
        <tr r="N47" s="2"/>
      </tp>
      <tp t="s">
        <v>N/A</v>
        <stp/>
        <stp>VOLUME</stp>
        <stp>.QQQ250725P524</stp>
        <tr r="M54" s="2"/>
      </tp>
      <tp t="s">
        <v>N/A</v>
        <stp/>
        <stp>VOLUME</stp>
        <stp>.QQQ250731P530</stp>
        <tr r="N48" s="2"/>
      </tp>
      <tp t="s">
        <v>N/A</v>
        <stp/>
        <stp>VOLUME</stp>
        <stp>.QQQ250725C524</stp>
        <tr r="M54" s="2"/>
      </tp>
      <tp>
        <v>29</v>
        <stp/>
        <stp>VOLUME</stp>
        <stp>.QQQ250731C530</stp>
        <tr r="N48" s="2"/>
        <tr r="N48" s="2"/>
      </tp>
      <tp t="s">
        <v>N/A</v>
        <stp/>
        <stp>VOLUME</stp>
        <stp>.QQQ250725P527</stp>
        <tr r="M51" s="2"/>
      </tp>
      <tp t="s">
        <v>N/A</v>
        <stp/>
        <stp>VOLUME</stp>
        <stp>.QQQ250725C527</stp>
        <tr r="M51" s="2"/>
      </tp>
      <tp t="s">
        <v>N/A</v>
        <stp/>
        <stp>VOLUME</stp>
        <stp>.QQQ250725P526</stp>
        <tr r="M52" s="2"/>
      </tp>
      <tp t="s">
        <v>N/A</v>
        <stp/>
        <stp>VOLUME</stp>
        <stp>.QQQ250731P532</stp>
        <tr r="N46" s="2"/>
      </tp>
      <tp t="s">
        <v>N/A</v>
        <stp/>
        <stp>VOLUME</stp>
        <stp>.QQQ250725C526</stp>
        <tr r="M52" s="2"/>
      </tp>
      <tp t="s">
        <v>N/A</v>
        <stp/>
        <stp>VOLUME</stp>
        <stp>.QQQ250731C532</stp>
        <tr r="N46" s="2"/>
      </tp>
      <tp t="s">
        <v>N/A</v>
        <stp/>
        <stp>VOLUME</stp>
        <stp>.QQQ250725P529</stp>
        <tr r="M49" s="2"/>
      </tp>
      <tp t="s">
        <v>N/A</v>
        <stp/>
        <stp>VOLUME</stp>
        <stp>.QQQ250725C529</stp>
        <tr r="M49" s="2"/>
      </tp>
      <tp t="s">
        <v>N/A</v>
        <stp/>
        <stp>VOLUME</stp>
        <stp>.QQQ250725P528</stp>
        <tr r="M50" s="2"/>
      </tp>
      <tp t="s">
        <v>N/A</v>
        <stp/>
        <stp>VOLUME</stp>
        <stp>.QQQ250725C528</stp>
        <tr r="M50" s="2"/>
      </tp>
      <tp t="s">
        <v>N/A</v>
        <stp/>
        <stp>VOLUME</stp>
        <stp>.QQQ250725P511</stp>
        <tr r="M67" s="2"/>
      </tp>
      <tp>
        <v>26</v>
        <stp/>
        <stp>VOLUME</stp>
        <stp>.QQQ250731P505</stp>
        <tr r="N73" s="2"/>
        <tr r="N73" s="2"/>
      </tp>
      <tp t="s">
        <v>N/A</v>
        <stp/>
        <stp>VOLUME</stp>
        <stp>.QQQ250725C511</stp>
        <tr r="M67" s="2"/>
      </tp>
      <tp>
        <v>11</v>
        <stp/>
        <stp>VOLUME</stp>
        <stp>.QQQ250731C505</stp>
        <tr r="N73" s="2"/>
        <tr r="N73" s="2"/>
      </tp>
      <tp t="s">
        <v>N/A</v>
        <stp/>
        <stp>VOLUME</stp>
        <stp>.QQQ250725P510</stp>
        <tr r="M68" s="2"/>
      </tp>
      <tp>
        <v>2</v>
        <stp/>
        <stp>VOLUME</stp>
        <stp>.QQQ250731P504</stp>
        <tr r="N74" s="2"/>
        <tr r="N74" s="2"/>
      </tp>
      <tp t="s">
        <v>N/A</v>
        <stp/>
        <stp>VOLUME</stp>
        <stp>.QQQ250725C510</stp>
        <tr r="M68" s="2"/>
      </tp>
      <tp t="s">
        <v>N/A</v>
        <stp/>
        <stp>VOLUME</stp>
        <stp>.QQQ250731C504</stp>
        <tr r="N74" s="2"/>
      </tp>
      <tp t="s">
        <v>N/A</v>
        <stp/>
        <stp>VOLUME</stp>
        <stp>.QQQ250725P513</stp>
        <tr r="M65" s="2"/>
      </tp>
      <tp t="s">
        <v>N/A</v>
        <stp/>
        <stp>VOLUME</stp>
        <stp>.QQQ250731P507</stp>
        <tr r="N71" s="2"/>
      </tp>
      <tp t="s">
        <v>N/A</v>
        <stp/>
        <stp>VOLUME</stp>
        <stp>.QQQ250725C513</stp>
        <tr r="M65" s="2"/>
      </tp>
      <tp t="s">
        <v>N/A</v>
        <stp/>
        <stp>VOLUME</stp>
        <stp>.QQQ250731C507</stp>
        <tr r="N71" s="2"/>
      </tp>
      <tp t="s">
        <v>N/A</v>
        <stp/>
        <stp>VOLUME</stp>
        <stp>.QQQ250725P512</stp>
        <tr r="M66" s="2"/>
      </tp>
      <tp t="s">
        <v>N/A</v>
        <stp/>
        <stp>VOLUME</stp>
        <stp>.QQQ250731P506</stp>
        <tr r="N72" s="2"/>
      </tp>
      <tp t="s">
        <v>N/A</v>
        <stp/>
        <stp>VOLUME</stp>
        <stp>.QQQ250725C512</stp>
        <tr r="M66" s="2"/>
      </tp>
      <tp t="s">
        <v>N/A</v>
        <stp/>
        <stp>VOLUME</stp>
        <stp>.QQQ250731C506</stp>
        <tr r="N72" s="2"/>
      </tp>
      <tp t="s">
        <v>N/A</v>
        <stp/>
        <stp>VOLUME</stp>
        <stp>.QQQ250725P515</stp>
        <tr r="M63" s="2"/>
      </tp>
      <tp>
        <v>4</v>
        <stp/>
        <stp>VOLUME</stp>
        <stp>.QQQ250731P501</stp>
        <tr r="N77" s="2"/>
        <tr r="N77" s="2"/>
      </tp>
      <tp t="s">
        <v>N/A</v>
        <stp/>
        <stp>VOLUME</stp>
        <stp>.QQQ250725C515</stp>
        <tr r="M63" s="2"/>
      </tp>
      <tp>
        <v>1</v>
        <stp/>
        <stp>VOLUME</stp>
        <stp>.QQQ250731C501</stp>
        <tr r="N77" s="2"/>
        <tr r="N77" s="2"/>
      </tp>
      <tp t="s">
        <v>N/A</v>
        <stp/>
        <stp>VOLUME</stp>
        <stp>.QQQ250725P514</stp>
        <tr r="M64" s="2"/>
      </tp>
      <tp>
        <v>102</v>
        <stp/>
        <stp>VOLUME</stp>
        <stp>.QQQ250731P500</stp>
        <tr r="N78" s="2"/>
        <tr r="N78" s="2"/>
      </tp>
      <tp t="s">
        <v>N/A</v>
        <stp/>
        <stp>VOLUME</stp>
        <stp>.QQQ250725C514</stp>
        <tr r="M64" s="2"/>
      </tp>
      <tp>
        <v>24</v>
        <stp/>
        <stp>VOLUME</stp>
        <stp>.QQQ250731C500</stp>
        <tr r="N78" s="2"/>
        <tr r="N78" s="2"/>
      </tp>
      <tp t="s">
        <v>N/A</v>
        <stp/>
        <stp>VOLUME</stp>
        <stp>.QQQ250725P517</stp>
        <tr r="M61" s="2"/>
      </tp>
      <tp t="s">
        <v>N/A</v>
        <stp/>
        <stp>VOLUME</stp>
        <stp>.QQQ250731P503</stp>
        <tr r="N75" s="2"/>
      </tp>
      <tp t="s">
        <v>N/A</v>
        <stp/>
        <stp>VOLUME</stp>
        <stp>.QQQ250725C517</stp>
        <tr r="M61" s="2"/>
      </tp>
      <tp t="s">
        <v>N/A</v>
        <stp/>
        <stp>VOLUME</stp>
        <stp>.QQQ250731C503</stp>
        <tr r="N75" s="2"/>
      </tp>
      <tp t="s">
        <v>N/A</v>
        <stp/>
        <stp>VOLUME</stp>
        <stp>.QQQ250725P516</stp>
        <tr r="M62" s="2"/>
      </tp>
      <tp t="s">
        <v>N/A</v>
        <stp/>
        <stp>VOLUME</stp>
        <stp>.QQQ250731P502</stp>
        <tr r="N76" s="2"/>
      </tp>
      <tp t="s">
        <v>N/A</v>
        <stp/>
        <stp>VOLUME</stp>
        <stp>.QQQ250725C516</stp>
        <tr r="M62" s="2"/>
      </tp>
      <tp>
        <v>2</v>
        <stp/>
        <stp>VOLUME</stp>
        <stp>.QQQ250731C502</stp>
        <tr r="N76" s="2"/>
        <tr r="N76" s="2"/>
      </tp>
      <tp t="s">
        <v>N/A</v>
        <stp/>
        <stp>VOLUME</stp>
        <stp>.QQQ250725P519</stp>
        <tr r="M59" s="2"/>
      </tp>
      <tp t="s">
        <v>N/A</v>
        <stp/>
        <stp>VOLUME</stp>
        <stp>.QQQ250725C519</stp>
        <tr r="M59" s="2"/>
      </tp>
      <tp t="s">
        <v>N/A</v>
        <stp/>
        <stp>VOLUME</stp>
        <stp>.QQQ250725P518</stp>
        <tr r="M60" s="2"/>
      </tp>
      <tp t="s">
        <v>N/A</v>
        <stp/>
        <stp>VOLUME</stp>
        <stp>.QQQ250725C518</stp>
        <tr r="M60" s="2"/>
      </tp>
      <tp t="s">
        <v>N/A</v>
        <stp/>
        <stp>VOLUME</stp>
        <stp>.QQQ250731P509</stp>
        <tr r="N69" s="2"/>
      </tp>
      <tp t="s">
        <v>N/A</v>
        <stp/>
        <stp>VOLUME</stp>
        <stp>.QQQ250731C509</stp>
        <tr r="N69" s="2"/>
      </tp>
      <tp t="s">
        <v>N/A</v>
        <stp/>
        <stp>VOLUME</stp>
        <stp>.QQQ250731P508</stp>
        <tr r="N70" s="2"/>
      </tp>
      <tp t="s">
        <v>N/A</v>
        <stp/>
        <stp>VOLUME</stp>
        <stp>.QQQ250731C508</stp>
        <tr r="N70" s="2"/>
      </tp>
      <tp t="s">
        <v>N/A</v>
        <stp/>
        <stp>VOLUME</stp>
        <stp>.QQQ250725P501</stp>
        <tr r="M77" s="2"/>
      </tp>
      <tp>
        <v>96</v>
        <stp/>
        <stp>VOLUME</stp>
        <stp>.QQQ250731P515</stp>
        <tr r="N63" s="2"/>
        <tr r="N63" s="2"/>
      </tp>
      <tp t="s">
        <v>N/A</v>
        <stp/>
        <stp>VOLUME</stp>
        <stp>.QQQ250725C501</stp>
        <tr r="M77" s="2"/>
      </tp>
      <tp>
        <v>341</v>
        <stp/>
        <stp>VOLUME</stp>
        <stp>.QQQ250731C515</stp>
        <tr r="N63" s="2"/>
        <tr r="N63" s="2"/>
      </tp>
      <tp t="s">
        <v>N/A</v>
        <stp/>
        <stp>VOLUME</stp>
        <stp>.QQQ250725P500</stp>
        <tr r="M78" s="2"/>
      </tp>
      <tp t="s">
        <v>N/A</v>
        <stp/>
        <stp>VOLUME</stp>
        <stp>.QQQ250731P514</stp>
        <tr r="N64" s="2"/>
      </tp>
      <tp t="s">
        <v>N/A</v>
        <stp/>
        <stp>VOLUME</stp>
        <stp>.QQQ250725C500</stp>
        <tr r="M78" s="2"/>
      </tp>
      <tp t="s">
        <v>N/A</v>
        <stp/>
        <stp>VOLUME</stp>
        <stp>.QQQ250731C514</stp>
        <tr r="N64" s="2"/>
      </tp>
      <tp t="s">
        <v>N/A</v>
        <stp/>
        <stp>VOLUME</stp>
        <stp>.QQQ250725P503</stp>
        <tr r="M75" s="2"/>
      </tp>
      <tp t="s">
        <v>N/A</v>
        <stp/>
        <stp>VOLUME</stp>
        <stp>.QQQ250731P517</stp>
        <tr r="N61" s="2"/>
      </tp>
      <tp t="s">
        <v>N/A</v>
        <stp/>
        <stp>VOLUME</stp>
        <stp>.QQQ250725C503</stp>
        <tr r="M75" s="2"/>
      </tp>
      <tp t="s">
        <v>N/A</v>
        <stp/>
        <stp>VOLUME</stp>
        <stp>.QQQ250731C517</stp>
        <tr r="N61" s="2"/>
      </tp>
      <tp t="s">
        <v>N/A</v>
        <stp/>
        <stp>VOLUME</stp>
        <stp>.QQQ250725P502</stp>
        <tr r="M76" s="2"/>
      </tp>
      <tp t="s">
        <v>N/A</v>
        <stp/>
        <stp>VOLUME</stp>
        <stp>.QQQ250731P516</stp>
        <tr r="N62" s="2"/>
      </tp>
      <tp t="s">
        <v>N/A</v>
        <stp/>
        <stp>VOLUME</stp>
        <stp>.QQQ250725C502</stp>
        <tr r="M76" s="2"/>
      </tp>
      <tp t="s">
        <v>N/A</v>
        <stp/>
        <stp>VOLUME</stp>
        <stp>.QQQ250731C516</stp>
        <tr r="N62" s="2"/>
      </tp>
      <tp t="s">
        <v>N/A</v>
        <stp/>
        <stp>VOLUME</stp>
        <stp>.QQQ250725P505</stp>
        <tr r="M73" s="2"/>
      </tp>
      <tp t="s">
        <v>N/A</v>
        <stp/>
        <stp>VOLUME</stp>
        <stp>.QQQ250731P511</stp>
        <tr r="N67" s="2"/>
      </tp>
      <tp t="s">
        <v>N/A</v>
        <stp/>
        <stp>VOLUME</stp>
        <stp>.QQQ250725C505</stp>
        <tr r="M73" s="2"/>
      </tp>
      <tp t="s">
        <v>N/A</v>
        <stp/>
        <stp>VOLUME</stp>
        <stp>.QQQ250731C511</stp>
        <tr r="N67" s="2"/>
      </tp>
      <tp t="s">
        <v>N/A</v>
        <stp/>
        <stp>VOLUME</stp>
        <stp>.QQQ250725P504</stp>
        <tr r="M74" s="2"/>
      </tp>
      <tp>
        <v>2117</v>
        <stp/>
        <stp>VOLUME</stp>
        <stp>.QQQ250731P510</stp>
        <tr r="N68" s="2"/>
        <tr r="N68" s="2"/>
      </tp>
      <tp t="s">
        <v>N/A</v>
        <stp/>
        <stp>VOLUME</stp>
        <stp>.QQQ250725C504</stp>
        <tr r="M74" s="2"/>
      </tp>
      <tp>
        <v>44</v>
        <stp/>
        <stp>VOLUME</stp>
        <stp>.QQQ250731C510</stp>
        <tr r="N68" s="2"/>
        <tr r="N68" s="2"/>
      </tp>
      <tp t="s">
        <v>N/A</v>
        <stp/>
        <stp>VOLUME</stp>
        <stp>.QQQ250725P507</stp>
        <tr r="M71" s="2"/>
      </tp>
      <tp t="s">
        <v>N/A</v>
        <stp/>
        <stp>VOLUME</stp>
        <stp>.QQQ250731P513</stp>
        <tr r="N65" s="2"/>
      </tp>
      <tp t="s">
        <v>N/A</v>
        <stp/>
        <stp>VOLUME</stp>
        <stp>.QQQ250725C507</stp>
        <tr r="M71" s="2"/>
      </tp>
      <tp t="s">
        <v>N/A</v>
        <stp/>
        <stp>VOLUME</stp>
        <stp>.QQQ250731C513</stp>
        <tr r="N65" s="2"/>
      </tp>
      <tp t="s">
        <v>N/A</v>
        <stp/>
        <stp>VOLUME</stp>
        <stp>.QQQ250725P506</stp>
        <tr r="M72" s="2"/>
      </tp>
      <tp t="s">
        <v>N/A</v>
        <stp/>
        <stp>VOLUME</stp>
        <stp>.QQQ250731P512</stp>
        <tr r="N66" s="2"/>
      </tp>
      <tp t="s">
        <v>N/A</v>
        <stp/>
        <stp>VOLUME</stp>
        <stp>.QQQ250725C506</stp>
        <tr r="M72" s="2"/>
      </tp>
      <tp t="s">
        <v>N/A</v>
        <stp/>
        <stp>VOLUME</stp>
        <stp>.QQQ250731C512</stp>
        <tr r="N66" s="2"/>
      </tp>
      <tp t="s">
        <v>N/A</v>
        <stp/>
        <stp>VOLUME</stp>
        <stp>.QQQ250725P509</stp>
        <tr r="M69" s="2"/>
      </tp>
      <tp t="s">
        <v>N/A</v>
        <stp/>
        <stp>VOLUME</stp>
        <stp>.QQQ250725C509</stp>
        <tr r="M69" s="2"/>
      </tp>
      <tp t="s">
        <v>N/A</v>
        <stp/>
        <stp>VOLUME</stp>
        <stp>.QQQ250725P508</stp>
        <tr r="M70" s="2"/>
      </tp>
      <tp t="s">
        <v>N/A</v>
        <stp/>
        <stp>VOLUME</stp>
        <stp>.QQQ250725C508</stp>
        <tr r="M70" s="2"/>
      </tp>
      <tp t="s">
        <v>N/A</v>
        <stp/>
        <stp>VOLUME</stp>
        <stp>.QQQ250731P519</stp>
        <tr r="N59" s="2"/>
      </tp>
      <tp t="s">
        <v>N/A</v>
        <stp/>
        <stp>VOLUME</stp>
        <stp>.QQQ250731C519</stp>
        <tr r="N59" s="2"/>
      </tp>
      <tp t="s">
        <v>N/A</v>
        <stp/>
        <stp>VOLUME</stp>
        <stp>.QQQ250731P518</stp>
        <tr r="N60" s="2"/>
      </tp>
      <tp t="s">
        <v>N/A</v>
        <stp/>
        <stp>VOLUME</stp>
        <stp>.QQQ250731C518</stp>
        <tr r="N60" s="2"/>
      </tp>
      <tp>
        <v>245.4</v>
        <stp/>
        <stp>BID</stp>
        <stp>.SPXW250519C5710</stp>
        <tr r="DE121" s="1"/>
        <tr r="DE121" s="1"/>
      </tp>
      <tp>
        <v>0</v>
        <stp/>
        <stp>BID</stp>
        <stp>.SPXW250519P5710</stp>
        <tr r="DF121" s="1"/>
        <tr r="DF121" s="1"/>
      </tp>
      <tp>
        <v>255.4</v>
        <stp/>
        <stp>BID</stp>
        <stp>.SPXW250519C5700</stp>
        <tr r="DE122" s="1"/>
        <tr r="DE122" s="1"/>
      </tp>
      <tp>
        <v>0</v>
        <stp/>
        <stp>BID</stp>
        <stp>.SPXW250519P5700</stp>
        <tr r="DF122" s="1"/>
        <tr r="DF122" s="1"/>
      </tp>
      <tp>
        <v>225.4</v>
        <stp/>
        <stp>BID</stp>
        <stp>.SPXW250519C5730</stp>
        <tr r="DE119" s="1"/>
        <tr r="DE119" s="1"/>
      </tp>
      <tp>
        <v>0</v>
        <stp/>
        <stp>BID</stp>
        <stp>.SPXW250519P5730</stp>
        <tr r="DF119" s="1"/>
        <tr r="DF119" s="1"/>
      </tp>
      <tp>
        <v>235.4</v>
        <stp/>
        <stp>BID</stp>
        <stp>.SPXW250519C5720</stp>
        <tr r="DE120" s="1"/>
        <tr r="DE120" s="1"/>
      </tp>
      <tp>
        <v>0</v>
        <stp/>
        <stp>BID</stp>
        <stp>.SPXW250519P5720</stp>
        <tr r="DF120" s="1"/>
        <tr r="DF120" s="1"/>
      </tp>
      <tp>
        <v>208.4</v>
        <stp/>
        <stp>BID</stp>
        <stp>.SPXW250519C5750</stp>
        <tr r="DE117" s="1"/>
        <tr r="DE117" s="1"/>
      </tp>
      <tp>
        <v>0</v>
        <stp/>
        <stp>BID</stp>
        <stp>.SPXW250519P5750</stp>
        <tr r="DF117" s="1"/>
        <tr r="DF117" s="1"/>
      </tp>
      <tp>
        <v>213.9</v>
        <stp/>
        <stp>BID</stp>
        <stp>.SPXW250519C5740</stp>
        <tr r="DE118" s="1"/>
        <tr r="DE118" s="1"/>
      </tp>
      <tp>
        <v>0</v>
        <stp/>
        <stp>BID</stp>
        <stp>.SPXW250519P5740</stp>
        <tr r="DF118" s="1"/>
        <tr r="DF118" s="1"/>
      </tp>
      <tp>
        <v>191.3</v>
        <stp/>
        <stp>BID</stp>
        <stp>.SPXW250519C5770</stp>
        <tr r="DE115" s="1"/>
        <tr r="DE115" s="1"/>
      </tp>
      <tp>
        <v>0</v>
        <stp/>
        <stp>BID</stp>
        <stp>.SPXW250519P5770</stp>
        <tr r="DF115" s="1"/>
        <tr r="DF115" s="1"/>
      </tp>
      <tp>
        <v>198.4</v>
        <stp/>
        <stp>BID</stp>
        <stp>.SPXW250519C5760</stp>
        <tr r="DE116" s="1"/>
        <tr r="DE116" s="1"/>
      </tp>
      <tp>
        <v>0</v>
        <stp/>
        <stp>BID</stp>
        <stp>.SPXW250519P5760</stp>
        <tr r="DF116" s="1"/>
        <tr r="DF116" s="1"/>
      </tp>
      <tp>
        <v>171.3</v>
        <stp/>
        <stp>BID</stp>
        <stp>.SPXW250519C5790</stp>
        <tr r="DE113" s="1"/>
        <tr r="DE113" s="1"/>
      </tp>
      <tp>
        <v>0</v>
        <stp/>
        <stp>BID</stp>
        <stp>.SPXW250519P5790</stp>
        <tr r="DF113" s="1"/>
        <tr r="DF113" s="1"/>
      </tp>
      <tp>
        <v>181.3</v>
        <stp/>
        <stp>BID</stp>
        <stp>.SPXW250519C5780</stp>
        <tr r="DE114" s="1"/>
        <tr r="DE114" s="1"/>
      </tp>
      <tp>
        <v>0</v>
        <stp/>
        <stp>BID</stp>
        <stp>.SPXW250519P5780</stp>
        <tr r="DF114" s="1"/>
        <tr r="DF114" s="1"/>
      </tp>
      <tp t="s">
        <v>N/A</v>
        <stp/>
        <stp>VOLUME</stp>
        <stp>.QQQ250725P499</stp>
        <tr r="M79" s="2"/>
      </tp>
      <tp t="s">
        <v>N/A</v>
        <stp/>
        <stp>VOLUME</stp>
        <stp>.QQQ250725C499</stp>
        <tr r="M79" s="2"/>
      </tp>
      <tp t="s">
        <v>N/A</v>
        <stp/>
        <stp>VOLUME</stp>
        <stp>.QQQ250725P498</stp>
        <tr r="M80" s="2"/>
      </tp>
      <tp t="s">
        <v>N/A</v>
        <stp/>
        <stp>VOLUME</stp>
        <stp>.QQQ250725C498</stp>
        <tr r="M80" s="2"/>
      </tp>
      <tp>
        <v>1</v>
        <stp/>
        <stp>VOLUME</stp>
        <stp>.QQQ250731P499</stp>
        <tr r="N79" s="2"/>
        <tr r="N79" s="2"/>
      </tp>
      <tp t="s">
        <v>N/A</v>
        <stp/>
        <stp>VOLUME</stp>
        <stp>.QQQ250731C499</stp>
        <tr r="N79" s="2"/>
      </tp>
      <tp t="s">
        <v>N/A</v>
        <stp/>
        <stp>VOLUME</stp>
        <stp>.QQQ250731P498</stp>
        <tr r="N80" s="2"/>
      </tp>
      <tp>
        <v>10</v>
        <stp/>
        <stp>VOLUME</stp>
        <stp>.QQQ250731C498</stp>
        <tr r="N80" s="2"/>
        <tr r="N80" s="2"/>
      </tp>
      <tp>
        <v>289</v>
        <stp/>
        <stp>VOLUME</stp>
        <stp>.QQQ250606P512</stp>
        <tr r="H66" s="2"/>
        <tr r="H66" s="2"/>
      </tp>
      <tp>
        <v>20</v>
        <stp/>
        <stp>VOLUME</stp>
        <stp>.QQQ250613P507</stp>
        <tr r="I71" s="2"/>
        <tr r="I71" s="2"/>
      </tp>
      <tp>
        <v>6</v>
        <stp/>
        <stp>VOLUME</stp>
        <stp>.QQQ250630P524</stp>
        <tr r="L54" s="2"/>
        <tr r="L54" s="2"/>
      </tp>
      <tp>
        <v>5</v>
        <stp/>
        <stp>VOLUME</stp>
        <stp>.QQQ250606C512</stp>
        <tr r="H66" s="2"/>
        <tr r="H66" s="2"/>
      </tp>
      <tp t="s">
        <v>N/A</v>
        <stp/>
        <stp>VOLUME</stp>
        <stp>.QQQ250613C507</stp>
        <tr r="I71" s="2"/>
      </tp>
      <tp>
        <v>327</v>
        <stp/>
        <stp>VOLUME</stp>
        <stp>.QQQ250630C524</stp>
        <tr r="L54" s="2"/>
        <tr r="L54" s="2"/>
      </tp>
      <tp>
        <v>150</v>
        <stp/>
        <stp>VOLUME</stp>
        <stp>.QQQ250606P513</stp>
        <tr r="H65" s="2"/>
        <tr r="H65" s="2"/>
      </tp>
      <tp>
        <v>68</v>
        <stp/>
        <stp>VOLUME</stp>
        <stp>.QQQ250613P506</stp>
        <tr r="I72" s="2"/>
        <tr r="I72" s="2"/>
      </tp>
      <tp>
        <v>4</v>
        <stp/>
        <stp>VOLUME</stp>
        <stp>.QQQ250627P532</stp>
        <tr r="K46" s="2"/>
        <tr r="K46" s="2"/>
      </tp>
      <tp>
        <v>27</v>
        <stp/>
        <stp>VOLUME</stp>
        <stp>.QQQ250630P525</stp>
        <tr r="L53" s="2"/>
        <tr r="L53" s="2"/>
      </tp>
      <tp>
        <v>3</v>
        <stp/>
        <stp>VOLUME</stp>
        <stp>.QQQ250606C513</stp>
        <tr r="H65" s="2"/>
        <tr r="H65" s="2"/>
      </tp>
      <tp>
        <v>6</v>
        <stp/>
        <stp>VOLUME</stp>
        <stp>.QQQ250613C506</stp>
        <tr r="I72" s="2"/>
        <tr r="I72" s="2"/>
      </tp>
      <tp>
        <v>35</v>
        <stp/>
        <stp>VOLUME</stp>
        <stp>.QQQ250627C532</stp>
        <tr r="K46" s="2"/>
        <tr r="K46" s="2"/>
      </tp>
      <tp>
        <v>266</v>
        <stp/>
        <stp>VOLUME</stp>
        <stp>.QQQ250630C525</stp>
        <tr r="L53" s="2"/>
        <tr r="L53" s="2"/>
      </tp>
      <tp>
        <v>1508</v>
        <stp/>
        <stp>VOLUME</stp>
        <stp>.QQQ250606P510</stp>
        <tr r="H68" s="2"/>
        <tr r="H68" s="2"/>
      </tp>
      <tp>
        <v>1831</v>
        <stp/>
        <stp>VOLUME</stp>
        <stp>.QQQ250613P505</stp>
        <tr r="I73" s="2"/>
        <tr r="I73" s="2"/>
      </tp>
      <tp t="s">
        <v>N/A</v>
        <stp/>
        <stp>VOLUME</stp>
        <stp>.QQQ250627P531</stp>
        <tr r="K47" s="2"/>
      </tp>
      <tp>
        <v>302</v>
        <stp/>
        <stp>VOLUME</stp>
        <stp>.QQQ250630P526</stp>
        <tr r="L52" s="2"/>
        <tr r="L52" s="2"/>
      </tp>
      <tp>
        <v>299</v>
        <stp/>
        <stp>VOLUME</stp>
        <stp>.QQQ250606C510</stp>
        <tr r="H68" s="2"/>
        <tr r="H68" s="2"/>
      </tp>
      <tp>
        <v>49</v>
        <stp/>
        <stp>VOLUME</stp>
        <stp>.QQQ250613C505</stp>
        <tr r="I73" s="2"/>
        <tr r="I73" s="2"/>
      </tp>
      <tp>
        <v>8</v>
        <stp/>
        <stp>VOLUME</stp>
        <stp>.QQQ250627C531</stp>
        <tr r="K47" s="2"/>
        <tr r="K47" s="2"/>
      </tp>
      <tp>
        <v>17</v>
        <stp/>
        <stp>VOLUME</stp>
        <stp>.QQQ250630C526</stp>
        <tr r="L52" s="2"/>
        <tr r="L52" s="2"/>
      </tp>
      <tp>
        <v>23</v>
        <stp/>
        <stp>VOLUME</stp>
        <stp>.QQQ250606P511</stp>
        <tr r="H67" s="2"/>
        <tr r="H67" s="2"/>
      </tp>
      <tp>
        <v>157</v>
        <stp/>
        <stp>VOLUME</stp>
        <stp>.QQQ250613P504</stp>
        <tr r="I74" s="2"/>
        <tr r="I74" s="2"/>
      </tp>
      <tp>
        <v>18</v>
        <stp/>
        <stp>VOLUME</stp>
        <stp>.QQQ250627P530</stp>
        <tr r="K48" s="2"/>
        <tr r="K48" s="2"/>
      </tp>
      <tp>
        <v>225</v>
        <stp/>
        <stp>VOLUME</stp>
        <stp>.QQQ250630P527</stp>
        <tr r="L51" s="2"/>
        <tr r="L51" s="2"/>
      </tp>
      <tp>
        <v>16</v>
        <stp/>
        <stp>VOLUME</stp>
        <stp>.QQQ250606C511</stp>
        <tr r="H67" s="2"/>
        <tr r="H67" s="2"/>
      </tp>
      <tp t="s">
        <v>N/A</v>
        <stp/>
        <stp>VOLUME</stp>
        <stp>.QQQ250613C504</stp>
        <tr r="I74" s="2"/>
      </tp>
      <tp>
        <v>172</v>
        <stp/>
        <stp>VOLUME</stp>
        <stp>.QQQ250627C530</stp>
        <tr r="K48" s="2"/>
        <tr r="K48" s="2"/>
      </tp>
      <tp>
        <v>7</v>
        <stp/>
        <stp>VOLUME</stp>
        <stp>.QQQ250630C527</stp>
        <tr r="L51" s="2"/>
        <tr r="L51" s="2"/>
      </tp>
      <tp>
        <v>63</v>
        <stp/>
        <stp>VOLUME</stp>
        <stp>.QQQ250606P516</stp>
        <tr r="H62" s="2"/>
        <tr r="H62" s="2"/>
      </tp>
      <tp t="s">
        <v>N/A</v>
        <stp/>
        <stp>VOLUME</stp>
        <stp>.QQQ250613P503</stp>
        <tr r="I75" s="2"/>
      </tp>
      <tp>
        <v>702</v>
        <stp/>
        <stp>VOLUME</stp>
        <stp>.QQQ250620P530</stp>
        <tr r="BF47" s="1"/>
        <tr r="BF47" s="1"/>
      </tp>
      <tp>
        <v>863</v>
        <stp/>
        <stp>VOLUME</stp>
        <stp>.QQQ250630P520</stp>
        <tr r="L58" s="2"/>
        <tr r="L58" s="2"/>
      </tp>
      <tp>
        <v>131</v>
        <stp/>
        <stp>VOLUME</stp>
        <stp>.QQQ250606C516</stp>
        <tr r="H62" s="2"/>
        <tr r="H62" s="2"/>
      </tp>
      <tp t="s">
        <v>N/A</v>
        <stp/>
        <stp>VOLUME</stp>
        <stp>.QQQ250613C503</stp>
        <tr r="I75" s="2"/>
      </tp>
      <tp>
        <v>4800</v>
        <stp/>
        <stp>VOLUME</stp>
        <stp>.QQQ250620C530</stp>
        <tr r="BE47" s="1"/>
        <tr r="BE47" s="1"/>
      </tp>
      <tp>
        <v>1282</v>
        <stp/>
        <stp>VOLUME</stp>
        <stp>.QQQ250630C520</stp>
        <tr r="L58" s="2"/>
        <tr r="L58" s="2"/>
      </tp>
      <tp>
        <v>357</v>
        <stp/>
        <stp>VOLUME</stp>
        <stp>.QQQ250606P517</stp>
        <tr r="H61" s="2"/>
        <tr r="H61" s="2"/>
      </tp>
      <tp t="s">
        <v>N/A</v>
        <stp/>
        <stp>VOLUME</stp>
        <stp>.QQQ250613P502</stp>
        <tr r="I76" s="2"/>
      </tp>
      <tp>
        <v>2</v>
        <stp/>
        <stp>VOLUME</stp>
        <stp>.QQQ250620P531</stp>
        <tr r="BF46" s="1"/>
        <tr r="BF46" s="1"/>
      </tp>
      <tp>
        <v>99</v>
        <stp/>
        <stp>VOLUME</stp>
        <stp>.QQQ250630P521</stp>
        <tr r="L57" s="2"/>
        <tr r="L57" s="2"/>
      </tp>
      <tp>
        <v>116</v>
        <stp/>
        <stp>VOLUME</stp>
        <stp>.QQQ250606C517</stp>
        <tr r="H61" s="2"/>
        <tr r="H61" s="2"/>
      </tp>
      <tp t="s">
        <v>N/A</v>
        <stp/>
        <stp>VOLUME</stp>
        <stp>.QQQ250613C502</stp>
        <tr r="I76" s="2"/>
      </tp>
      <tp>
        <v>143</v>
        <stp/>
        <stp>VOLUME</stp>
        <stp>.QQQ250620C531</stp>
        <tr r="BE46" s="1"/>
        <tr r="BE46" s="1"/>
      </tp>
      <tp>
        <v>191</v>
        <stp/>
        <stp>VOLUME</stp>
        <stp>.QQQ250630C521</stp>
        <tr r="L57" s="2"/>
        <tr r="L57" s="2"/>
      </tp>
      <tp>
        <v>141</v>
        <stp/>
        <stp>VOLUME</stp>
        <stp>.QQQ250606P514</stp>
        <tr r="H64" s="2"/>
        <tr r="H64" s="2"/>
      </tp>
      <tp t="s">
        <v>N/A</v>
        <stp/>
        <stp>VOLUME</stp>
        <stp>.QQQ250613P501</stp>
        <tr r="I77" s="2"/>
      </tp>
      <tp t="s">
        <v>N/A</v>
        <stp/>
        <stp>VOLUME</stp>
        <stp>.QQQ250620P532</stp>
        <tr r="BF45" s="1"/>
      </tp>
      <tp>
        <v>44</v>
        <stp/>
        <stp>VOLUME</stp>
        <stp>.QQQ250630P522</stp>
        <tr r="L56" s="2"/>
        <tr r="L56" s="2"/>
      </tp>
      <tp>
        <v>8</v>
        <stp/>
        <stp>VOLUME</stp>
        <stp>.QQQ250606C514</stp>
        <tr r="H64" s="2"/>
        <tr r="H64" s="2"/>
      </tp>
      <tp t="s">
        <v>N/A</v>
        <stp/>
        <stp>VOLUME</stp>
        <stp>.QQQ250613C501</stp>
        <tr r="I77" s="2"/>
      </tp>
      <tp>
        <v>92</v>
        <stp/>
        <stp>VOLUME</stp>
        <stp>.QQQ250620C532</stp>
        <tr r="BE45" s="1"/>
        <tr r="BE45" s="1"/>
      </tp>
      <tp>
        <v>24</v>
        <stp/>
        <stp>VOLUME</stp>
        <stp>.QQQ250630C522</stp>
        <tr r="L56" s="2"/>
        <tr r="L56" s="2"/>
      </tp>
      <tp>
        <v>434</v>
        <stp/>
        <stp>VOLUME</stp>
        <stp>.QQQ250606P515</stp>
        <tr r="H63" s="2"/>
        <tr r="H63" s="2"/>
      </tp>
      <tp>
        <v>2128</v>
        <stp/>
        <stp>VOLUME</stp>
        <stp>.QQQ250613P500</stp>
        <tr r="I78" s="2"/>
        <tr r="I78" s="2"/>
      </tp>
      <tp>
        <v>564</v>
        <stp/>
        <stp>VOLUME</stp>
        <stp>.QQQ250630P523</stp>
        <tr r="L55" s="2"/>
        <tr r="L55" s="2"/>
      </tp>
      <tp>
        <v>277</v>
        <stp/>
        <stp>VOLUME</stp>
        <stp>.QQQ250606C515</stp>
        <tr r="H63" s="2"/>
        <tr r="H63" s="2"/>
      </tp>
      <tp>
        <v>83</v>
        <stp/>
        <stp>VOLUME</stp>
        <stp>.QQQ250613C500</stp>
        <tr r="I78" s="2"/>
        <tr r="I78" s="2"/>
      </tp>
      <tp>
        <v>348</v>
        <stp/>
        <stp>VOLUME</stp>
        <stp>.QQQ250630C523</stp>
        <tr r="L55" s="2"/>
        <tr r="L55" s="2"/>
      </tp>
      <tp>
        <v>224</v>
        <stp/>
        <stp>VOLUME</stp>
        <stp>.QQQ250606P518</stp>
        <tr r="H60" s="2"/>
        <tr r="H60" s="2"/>
      </tp>
      <tp>
        <v>66</v>
        <stp/>
        <stp>VOLUME</stp>
        <stp>.QQQ250606C518</stp>
        <tr r="H60" s="2"/>
        <tr r="H60" s="2"/>
      </tp>
      <tp>
        <v>176</v>
        <stp/>
        <stp>VOLUME</stp>
        <stp>.QQQ250606P519</stp>
        <tr r="H59" s="2"/>
        <tr r="H59" s="2"/>
      </tp>
      <tp>
        <v>191</v>
        <stp/>
        <stp>VOLUME</stp>
        <stp>.QQQ250606C519</stp>
        <tr r="H59" s="2"/>
        <tr r="H59" s="2"/>
      </tp>
      <tp>
        <v>100</v>
        <stp/>
        <stp>VOLUME</stp>
        <stp>.QQQ250630P528</stp>
        <tr r="L50" s="2"/>
        <tr r="L50" s="2"/>
      </tp>
      <tp>
        <v>7</v>
        <stp/>
        <stp>VOLUME</stp>
        <stp>.QQQ250630C528</stp>
        <tr r="L50" s="2"/>
        <tr r="L50" s="2"/>
      </tp>
      <tp>
        <v>108</v>
        <stp/>
        <stp>VOLUME</stp>
        <stp>.QQQ250630P529</stp>
        <tr r="L49" s="2"/>
        <tr r="L49" s="2"/>
      </tp>
      <tp>
        <v>82</v>
        <stp/>
        <stp>VOLUME</stp>
        <stp>.QQQ250630C529</stp>
        <tr r="L49" s="2"/>
        <tr r="L49" s="2"/>
      </tp>
      <tp>
        <v>14</v>
        <stp/>
        <stp>VOLUME</stp>
        <stp>.QQQ250613P509</stp>
        <tr r="I69" s="2"/>
        <tr r="I69" s="2"/>
      </tp>
      <tp>
        <v>3</v>
        <stp/>
        <stp>VOLUME</stp>
        <stp>.QQQ250613C509</stp>
        <tr r="I69" s="2"/>
        <tr r="I69" s="2"/>
      </tp>
      <tp>
        <v>5</v>
        <stp/>
        <stp>VOLUME</stp>
        <stp>.QQQ250613P508</stp>
        <tr r="I70" s="2"/>
        <tr r="I70" s="2"/>
      </tp>
      <tp t="s">
        <v>N/A</v>
        <stp/>
        <stp>VOLUME</stp>
        <stp>.QQQ250613C508</stp>
        <tr r="I70" s="2"/>
      </tp>
      <tp>
        <v>1</v>
        <stp/>
        <stp>VOLUME</stp>
        <stp>.QQQ250606P502</stp>
        <tr r="H76" s="2"/>
        <tr r="H76" s="2"/>
      </tp>
      <tp>
        <v>69</v>
        <stp/>
        <stp>VOLUME</stp>
        <stp>.QQQ250613P517</stp>
        <tr r="I61" s="2"/>
        <tr r="I61" s="2"/>
      </tp>
      <tp>
        <v>40</v>
        <stp/>
        <stp>VOLUME</stp>
        <stp>.QQQ250620P524</stp>
        <tr r="BF53" s="1"/>
        <tr r="BF53" s="1"/>
      </tp>
      <tp>
        <v>8</v>
        <stp/>
        <stp>VOLUME</stp>
        <stp>.QQQ250627P523</stp>
        <tr r="K55" s="2"/>
        <tr r="K55" s="2"/>
      </tp>
      <tp t="s">
        <v>N/A</v>
        <stp/>
        <stp>VOLUME</stp>
        <stp>.QQQ250606C502</stp>
        <tr r="H76" s="2"/>
      </tp>
      <tp>
        <v>40</v>
        <stp/>
        <stp>VOLUME</stp>
        <stp>.QQQ250613C517</stp>
        <tr r="I61" s="2"/>
        <tr r="I61" s="2"/>
      </tp>
      <tp>
        <v>165</v>
        <stp/>
        <stp>VOLUME</stp>
        <stp>.QQQ250620C524</stp>
        <tr r="BE53" s="1"/>
        <tr r="BE53" s="1"/>
      </tp>
      <tp>
        <v>17</v>
        <stp/>
        <stp>VOLUME</stp>
        <stp>.QQQ250627C523</stp>
        <tr r="K55" s="2"/>
        <tr r="K55" s="2"/>
      </tp>
      <tp>
        <v>22</v>
        <stp/>
        <stp>VOLUME</stp>
        <stp>.QQQ250606P503</stp>
        <tr r="H75" s="2"/>
        <tr r="H75" s="2"/>
      </tp>
      <tp>
        <v>97</v>
        <stp/>
        <stp>VOLUME</stp>
        <stp>.QQQ250613P516</stp>
        <tr r="I62" s="2"/>
        <tr r="I62" s="2"/>
      </tp>
      <tp>
        <v>1877</v>
        <stp/>
        <stp>VOLUME</stp>
        <stp>.QQQ250620P525</stp>
        <tr r="BF52" s="1"/>
        <tr r="BF52" s="1"/>
      </tp>
      <tp>
        <v>15</v>
        <stp/>
        <stp>VOLUME</stp>
        <stp>.QQQ250627P522</stp>
        <tr r="K56" s="2"/>
        <tr r="K56" s="2"/>
      </tp>
      <tp>
        <v>2</v>
        <stp/>
        <stp>VOLUME</stp>
        <stp>.QQQ250606C503</stp>
        <tr r="H75" s="2"/>
        <tr r="H75" s="2"/>
      </tp>
      <tp>
        <v>26</v>
        <stp/>
        <stp>VOLUME</stp>
        <stp>.QQQ250613C516</stp>
        <tr r="I62" s="2"/>
        <tr r="I62" s="2"/>
      </tp>
      <tp>
        <v>1609</v>
        <stp/>
        <stp>VOLUME</stp>
        <stp>.QQQ250620C525</stp>
        <tr r="BE52" s="1"/>
        <tr r="BE52" s="1"/>
      </tp>
      <tp>
        <v>59</v>
        <stp/>
        <stp>VOLUME</stp>
        <stp>.QQQ250627C522</stp>
        <tr r="K56" s="2"/>
        <tr r="K56" s="2"/>
      </tp>
      <tp>
        <v>1919</v>
        <stp/>
        <stp>VOLUME</stp>
        <stp>.QQQ250606P500</stp>
        <tr r="H78" s="2"/>
        <tr r="H78" s="2"/>
      </tp>
      <tp>
        <v>673</v>
        <stp/>
        <stp>VOLUME</stp>
        <stp>.QQQ250613P515</stp>
        <tr r="I63" s="2"/>
        <tr r="I63" s="2"/>
      </tp>
      <tp>
        <v>10</v>
        <stp/>
        <stp>VOLUME</stp>
        <stp>.QQQ250620P526</stp>
        <tr r="BF51" s="1"/>
        <tr r="BF51" s="1"/>
      </tp>
      <tp>
        <v>100</v>
        <stp/>
        <stp>VOLUME</stp>
        <stp>.QQQ250627P521</stp>
        <tr r="K57" s="2"/>
        <tr r="K57" s="2"/>
      </tp>
      <tp>
        <v>168</v>
        <stp/>
        <stp>VOLUME</stp>
        <stp>.QQQ250606C500</stp>
        <tr r="H78" s="2"/>
        <tr r="H78" s="2"/>
      </tp>
      <tp>
        <v>78</v>
        <stp/>
        <stp>VOLUME</stp>
        <stp>.QQQ250613C515</stp>
        <tr r="I63" s="2"/>
        <tr r="I63" s="2"/>
      </tp>
      <tp>
        <v>514</v>
        <stp/>
        <stp>VOLUME</stp>
        <stp>.QQQ250620C526</stp>
        <tr r="BE51" s="1"/>
        <tr r="BE51" s="1"/>
      </tp>
      <tp>
        <v>46</v>
        <stp/>
        <stp>VOLUME</stp>
        <stp>.QQQ250627C521</stp>
        <tr r="K57" s="2"/>
        <tr r="K57" s="2"/>
      </tp>
      <tp>
        <v>7</v>
        <stp/>
        <stp>VOLUME</stp>
        <stp>.QQQ250606P501</stp>
        <tr r="H77" s="2"/>
        <tr r="H77" s="2"/>
      </tp>
      <tp>
        <v>52</v>
        <stp/>
        <stp>VOLUME</stp>
        <stp>.QQQ250613P514</stp>
        <tr r="I64" s="2"/>
        <tr r="I64" s="2"/>
      </tp>
      <tp t="s">
        <v>N/A</v>
        <stp/>
        <stp>VOLUME</stp>
        <stp>.QQQ250620P527</stp>
        <tr r="BF50" s="1"/>
      </tp>
      <tp>
        <v>201</v>
        <stp/>
        <stp>VOLUME</stp>
        <stp>.QQQ250627P520</stp>
        <tr r="K58" s="2"/>
        <tr r="K58" s="2"/>
      </tp>
      <tp>
        <v>2</v>
        <stp/>
        <stp>VOLUME</stp>
        <stp>.QQQ250606C501</stp>
        <tr r="H77" s="2"/>
        <tr r="H77" s="2"/>
      </tp>
      <tp>
        <v>18</v>
        <stp/>
        <stp>VOLUME</stp>
        <stp>.QQQ250613C514</stp>
        <tr r="I64" s="2"/>
        <tr r="I64" s="2"/>
      </tp>
      <tp>
        <v>225</v>
        <stp/>
        <stp>VOLUME</stp>
        <stp>.QQQ250620C527</stp>
        <tr r="BE50" s="1"/>
        <tr r="BE50" s="1"/>
      </tp>
      <tp>
        <v>132</v>
        <stp/>
        <stp>VOLUME</stp>
        <stp>.QQQ250627C520</stp>
        <tr r="K58" s="2"/>
        <tr r="K58" s="2"/>
      </tp>
      <tp>
        <v>36</v>
        <stp/>
        <stp>VOLUME</stp>
        <stp>.QQQ250606P506</stp>
        <tr r="H72" s="2"/>
        <tr r="H72" s="2"/>
      </tp>
      <tp>
        <v>38</v>
        <stp/>
        <stp>VOLUME</stp>
        <stp>.QQQ250613P513</stp>
        <tr r="I65" s="2"/>
        <tr r="I65" s="2"/>
      </tp>
      <tp>
        <v>5427</v>
        <stp/>
        <stp>VOLUME</stp>
        <stp>.QQQ250620P520</stp>
        <tr r="BF57" s="1"/>
        <tr r="BF57" s="1"/>
      </tp>
      <tp>
        <v>1</v>
        <stp/>
        <stp>VOLUME</stp>
        <stp>.QQQ250627P527</stp>
        <tr r="K51" s="2"/>
        <tr r="K51" s="2"/>
      </tp>
      <tp>
        <v>67</v>
        <stp/>
        <stp>VOLUME</stp>
        <stp>.QQQ250630P530</stp>
        <tr r="L48" s="2"/>
        <tr r="L48" s="2"/>
      </tp>
      <tp>
        <v>37</v>
        <stp/>
        <stp>VOLUME</stp>
        <stp>.QQQ250606C506</stp>
        <tr r="H72" s="2"/>
        <tr r="H72" s="2"/>
      </tp>
      <tp t="s">
        <v>N/A</v>
        <stp/>
        <stp>VOLUME</stp>
        <stp>.QQQ250613C513</stp>
        <tr r="I65" s="2"/>
      </tp>
      <tp>
        <v>3874</v>
        <stp/>
        <stp>VOLUME</stp>
        <stp>.QQQ250620C520</stp>
        <tr r="BE57" s="1"/>
        <tr r="BE57" s="1"/>
      </tp>
      <tp>
        <v>199</v>
        <stp/>
        <stp>VOLUME</stp>
        <stp>.QQQ250627C527</stp>
        <tr r="K51" s="2"/>
        <tr r="K51" s="2"/>
      </tp>
      <tp>
        <v>241</v>
        <stp/>
        <stp>VOLUME</stp>
        <stp>.QQQ250630C530</stp>
        <tr r="L48" s="2"/>
        <tr r="L48" s="2"/>
      </tp>
      <tp>
        <v>40</v>
        <stp/>
        <stp>VOLUME</stp>
        <stp>.QQQ250606P507</stp>
        <tr r="H71" s="2"/>
        <tr r="H71" s="2"/>
      </tp>
      <tp>
        <v>514</v>
        <stp/>
        <stp>VOLUME</stp>
        <stp>.QQQ250613P512</stp>
        <tr r="I66" s="2"/>
        <tr r="I66" s="2"/>
      </tp>
      <tp>
        <v>383</v>
        <stp/>
        <stp>VOLUME</stp>
        <stp>.QQQ250620P521</stp>
        <tr r="BF56" s="1"/>
        <tr r="BF56" s="1"/>
      </tp>
      <tp t="s">
        <v>N/A</v>
        <stp/>
        <stp>VOLUME</stp>
        <stp>.QQQ250627P526</stp>
        <tr r="K52" s="2"/>
      </tp>
      <tp t="s">
        <v>N/A</v>
        <stp/>
        <stp>VOLUME</stp>
        <stp>.QQQ250630P531</stp>
        <tr r="L47" s="2"/>
      </tp>
      <tp>
        <v>25</v>
        <stp/>
        <stp>VOLUME</stp>
        <stp>.QQQ250606C507</stp>
        <tr r="H71" s="2"/>
        <tr r="H71" s="2"/>
      </tp>
      <tp>
        <v>7</v>
        <stp/>
        <stp>VOLUME</stp>
        <stp>.QQQ250613C512</stp>
        <tr r="I66" s="2"/>
        <tr r="I66" s="2"/>
      </tp>
      <tp>
        <v>234</v>
        <stp/>
        <stp>VOLUME</stp>
        <stp>.QQQ250620C521</stp>
        <tr r="BE56" s="1"/>
        <tr r="BE56" s="1"/>
      </tp>
      <tp>
        <v>2</v>
        <stp/>
        <stp>VOLUME</stp>
        <stp>.QQQ250627C526</stp>
        <tr r="K52" s="2"/>
        <tr r="K52" s="2"/>
      </tp>
      <tp t="s">
        <v>N/A</v>
        <stp/>
        <stp>VOLUME</stp>
        <stp>.QQQ250630C531</stp>
        <tr r="L47" s="2"/>
      </tp>
      <tp>
        <v>45</v>
        <stp/>
        <stp>VOLUME</stp>
        <stp>.QQQ250606P504</stp>
        <tr r="H74" s="2"/>
        <tr r="H74" s="2"/>
      </tp>
      <tp>
        <v>18</v>
        <stp/>
        <stp>VOLUME</stp>
        <stp>.QQQ250613P511</stp>
        <tr r="I67" s="2"/>
        <tr r="I67" s="2"/>
      </tp>
      <tp>
        <v>272</v>
        <stp/>
        <stp>VOLUME</stp>
        <stp>.QQQ250620P522</stp>
        <tr r="BF55" s="1"/>
        <tr r="BF55" s="1"/>
      </tp>
      <tp>
        <v>14</v>
        <stp/>
        <stp>VOLUME</stp>
        <stp>.QQQ250627P525</stp>
        <tr r="K53" s="2"/>
        <tr r="K53" s="2"/>
      </tp>
      <tp t="s">
        <v>N/A</v>
        <stp/>
        <stp>VOLUME</stp>
        <stp>.QQQ250630P532</stp>
        <tr r="L46" s="2"/>
      </tp>
      <tp>
        <v>4</v>
        <stp/>
        <stp>VOLUME</stp>
        <stp>.QQQ250606C504</stp>
        <tr r="H74" s="2"/>
        <tr r="H74" s="2"/>
      </tp>
      <tp>
        <v>20</v>
        <stp/>
        <stp>VOLUME</stp>
        <stp>.QQQ250613C511</stp>
        <tr r="I67" s="2"/>
        <tr r="I67" s="2"/>
      </tp>
      <tp>
        <v>495</v>
        <stp/>
        <stp>VOLUME</stp>
        <stp>.QQQ250620C522</stp>
        <tr r="BE55" s="1"/>
        <tr r="BE55" s="1"/>
      </tp>
      <tp>
        <v>20</v>
        <stp/>
        <stp>VOLUME</stp>
        <stp>.QQQ250627C525</stp>
        <tr r="K53" s="2"/>
        <tr r="K53" s="2"/>
      </tp>
      <tp t="s">
        <v>N/A</v>
        <stp/>
        <stp>VOLUME</stp>
        <stp>.QQQ250630C532</stp>
        <tr r="L46" s="2"/>
      </tp>
      <tp>
        <v>930</v>
        <stp/>
        <stp>VOLUME</stp>
        <stp>.QQQ250606P505</stp>
        <tr r="H73" s="2"/>
        <tr r="H73" s="2"/>
      </tp>
      <tp>
        <v>1107</v>
        <stp/>
        <stp>VOLUME</stp>
        <stp>.QQQ250613P510</stp>
        <tr r="I68" s="2"/>
        <tr r="I68" s="2"/>
      </tp>
      <tp>
        <v>96</v>
        <stp/>
        <stp>VOLUME</stp>
        <stp>.QQQ250620P523</stp>
        <tr r="BF54" s="1"/>
        <tr r="BF54" s="1"/>
      </tp>
      <tp>
        <v>2</v>
        <stp/>
        <stp>VOLUME</stp>
        <stp>.QQQ250627P524</stp>
        <tr r="K54" s="2"/>
        <tr r="K54" s="2"/>
      </tp>
      <tp>
        <v>83</v>
        <stp/>
        <stp>VOLUME</stp>
        <stp>.QQQ250606C505</stp>
        <tr r="H73" s="2"/>
        <tr r="H73" s="2"/>
      </tp>
      <tp>
        <v>100</v>
        <stp/>
        <stp>VOLUME</stp>
        <stp>.QQQ250613C510</stp>
        <tr r="I68" s="2"/>
        <tr r="I68" s="2"/>
      </tp>
      <tp>
        <v>140</v>
        <stp/>
        <stp>VOLUME</stp>
        <stp>.QQQ250620C523</stp>
        <tr r="BE54" s="1"/>
        <tr r="BE54" s="1"/>
      </tp>
      <tp>
        <v>15</v>
        <stp/>
        <stp>VOLUME</stp>
        <stp>.QQQ250627C524</stp>
        <tr r="K54" s="2"/>
        <tr r="K54" s="2"/>
      </tp>
      <tp>
        <v>26</v>
        <stp/>
        <stp>VOLUME</stp>
        <stp>.QQQ250606P508</stp>
        <tr r="H70" s="2"/>
        <tr r="H70" s="2"/>
      </tp>
      <tp t="s">
        <v>N/A</v>
        <stp/>
        <stp>VOLUME</stp>
        <stp>.QQQ250627P529</stp>
        <tr r="K49" s="2"/>
      </tp>
      <tp>
        <v>3</v>
        <stp/>
        <stp>VOLUME</stp>
        <stp>.QQQ250606C508</stp>
        <tr r="H70" s="2"/>
        <tr r="H70" s="2"/>
      </tp>
      <tp>
        <v>87</v>
        <stp/>
        <stp>VOLUME</stp>
        <stp>.QQQ250627C529</stp>
        <tr r="K49" s="2"/>
        <tr r="K49" s="2"/>
      </tp>
      <tp>
        <v>6</v>
        <stp/>
        <stp>VOLUME</stp>
        <stp>.QQQ250606P509</stp>
        <tr r="H69" s="2"/>
        <tr r="H69" s="2"/>
      </tp>
      <tp t="s">
        <v>N/A</v>
        <stp/>
        <stp>VOLUME</stp>
        <stp>.QQQ250627P528</stp>
        <tr r="K50" s="2"/>
      </tp>
      <tp>
        <v>107</v>
        <stp/>
        <stp>VOLUME</stp>
        <stp>.QQQ250606C509</stp>
        <tr r="H69" s="2"/>
        <tr r="H69" s="2"/>
      </tp>
      <tp>
        <v>1</v>
        <stp/>
        <stp>VOLUME</stp>
        <stp>.QQQ250627C528</stp>
        <tr r="K50" s="2"/>
        <tr r="K50" s="2"/>
      </tp>
      <tp>
        <v>94</v>
        <stp/>
        <stp>VOLUME</stp>
        <stp>.QQQ250620P528</stp>
        <tr r="BF49" s="1"/>
        <tr r="BF49" s="1"/>
      </tp>
      <tp>
        <v>357</v>
        <stp/>
        <stp>VOLUME</stp>
        <stp>.QQQ250620C528</stp>
        <tr r="BE49" s="1"/>
        <tr r="BE49" s="1"/>
      </tp>
      <tp>
        <v>6</v>
        <stp/>
        <stp>VOLUME</stp>
        <stp>.QQQ250620P529</stp>
        <tr r="BF48" s="1"/>
        <tr r="BF48" s="1"/>
      </tp>
      <tp>
        <v>102</v>
        <stp/>
        <stp>VOLUME</stp>
        <stp>.QQQ250620C529</stp>
        <tr r="BE48" s="1"/>
        <tr r="BE48" s="1"/>
      </tp>
      <tp>
        <v>60</v>
        <stp/>
        <stp>VOLUME</stp>
        <stp>.QQQ250613P519</stp>
        <tr r="I59" s="2"/>
        <tr r="I59" s="2"/>
      </tp>
      <tp>
        <v>57</v>
        <stp/>
        <stp>VOLUME</stp>
        <stp>.QQQ250613C519</stp>
        <tr r="I59" s="2"/>
        <tr r="I59" s="2"/>
      </tp>
      <tp>
        <v>76</v>
        <stp/>
        <stp>VOLUME</stp>
        <stp>.QQQ250613P518</stp>
        <tr r="I60" s="2"/>
        <tr r="I60" s="2"/>
      </tp>
      <tp>
        <v>92</v>
        <stp/>
        <stp>VOLUME</stp>
        <stp>.QQQ250613C518</stp>
        <tr r="I60" s="2"/>
        <tr r="I60" s="2"/>
      </tp>
      <tp>
        <v>119</v>
        <stp/>
        <stp>VOLUME</stp>
        <stp>.QQQ250606P532</stp>
        <tr r="H46" s="2"/>
        <tr r="H46" s="2"/>
      </tp>
      <tp t="s">
        <v>N/A</v>
        <stp/>
        <stp>VOLUME</stp>
        <stp>.QQQ250613P527</stp>
        <tr r="I51" s="2"/>
      </tp>
      <tp>
        <v>84</v>
        <stp/>
        <stp>VOLUME</stp>
        <stp>.QQQ250620P514</stp>
        <tr r="BF63" s="1"/>
        <tr r="BF63" s="1"/>
      </tp>
      <tp>
        <v>9</v>
        <stp/>
        <stp>VOLUME</stp>
        <stp>.QQQ250627P513</stp>
        <tr r="K65" s="2"/>
        <tr r="K65" s="2"/>
      </tp>
      <tp>
        <v>5</v>
        <stp/>
        <stp>VOLUME</stp>
        <stp>.QQQ250630P504</stp>
        <tr r="L74" s="2"/>
        <tr r="L74" s="2"/>
      </tp>
      <tp>
        <v>66</v>
        <stp/>
        <stp>VOLUME</stp>
        <stp>.QQQ250606C532</stp>
        <tr r="H46" s="2"/>
        <tr r="H46" s="2"/>
      </tp>
      <tp>
        <v>39</v>
        <stp/>
        <stp>VOLUME</stp>
        <stp>.QQQ250613C527</stp>
        <tr r="I51" s="2"/>
        <tr r="I51" s="2"/>
      </tp>
      <tp>
        <v>8</v>
        <stp/>
        <stp>VOLUME</stp>
        <stp>.QQQ250620C514</stp>
        <tr r="BE63" s="1"/>
        <tr r="BE63" s="1"/>
      </tp>
      <tp t="s">
        <v>N/A</v>
        <stp/>
        <stp>VOLUME</stp>
        <stp>.QQQ250627C513</stp>
        <tr r="K65" s="2"/>
      </tp>
      <tp>
        <v>5</v>
        <stp/>
        <stp>VOLUME</stp>
        <stp>.QQQ250630C504</stp>
        <tr r="L74" s="2"/>
        <tr r="L74" s="2"/>
      </tp>
      <tp>
        <v>7</v>
        <stp/>
        <stp>VOLUME</stp>
        <stp>.QQQ250613P526</stp>
        <tr r="I52" s="2"/>
        <tr r="I52" s="2"/>
      </tp>
      <tp>
        <v>2915</v>
        <stp/>
        <stp>VOLUME</stp>
        <stp>.QQQ250620P515</stp>
        <tr r="BF62" s="1"/>
        <tr r="BF62" s="1"/>
      </tp>
      <tp>
        <v>11</v>
        <stp/>
        <stp>VOLUME</stp>
        <stp>.QQQ250627P512</stp>
        <tr r="K66" s="2"/>
        <tr r="K66" s="2"/>
      </tp>
      <tp>
        <v>445</v>
        <stp/>
        <stp>VOLUME</stp>
        <stp>.QQQ250630P505</stp>
        <tr r="L73" s="2"/>
        <tr r="L73" s="2"/>
      </tp>
      <tp>
        <v>64</v>
        <stp/>
        <stp>VOLUME</stp>
        <stp>.QQQ250613C526</stp>
        <tr r="I52" s="2"/>
        <tr r="I52" s="2"/>
      </tp>
      <tp>
        <v>854</v>
        <stp/>
        <stp>VOLUME</stp>
        <stp>.QQQ250620C515</stp>
        <tr r="BE62" s="1"/>
        <tr r="BE62" s="1"/>
      </tp>
      <tp t="s">
        <v>N/A</v>
        <stp/>
        <stp>VOLUME</stp>
        <stp>.QQQ250627C512</stp>
        <tr r="K66" s="2"/>
      </tp>
      <tp>
        <v>49</v>
        <stp/>
        <stp>VOLUME</stp>
        <stp>.QQQ250630C505</stp>
        <tr r="L73" s="2"/>
        <tr r="L73" s="2"/>
      </tp>
      <tp>
        <v>282</v>
        <stp/>
        <stp>VOLUME</stp>
        <stp>.QQQ250606P530</stp>
        <tr r="H48" s="2"/>
        <tr r="H48" s="2"/>
      </tp>
      <tp>
        <v>633</v>
        <stp/>
        <stp>VOLUME</stp>
        <stp>.QQQ250613P525</stp>
        <tr r="I53" s="2"/>
        <tr r="I53" s="2"/>
      </tp>
      <tp>
        <v>1817</v>
        <stp/>
        <stp>VOLUME</stp>
        <stp>.QQQ250620P516</stp>
        <tr r="BF61" s="1"/>
        <tr r="BF61" s="1"/>
      </tp>
      <tp>
        <v>52</v>
        <stp/>
        <stp>VOLUME</stp>
        <stp>.QQQ250627P511</stp>
        <tr r="K67" s="2"/>
        <tr r="K67" s="2"/>
      </tp>
      <tp>
        <v>4</v>
        <stp/>
        <stp>VOLUME</stp>
        <stp>.QQQ250630P506</stp>
        <tr r="L72" s="2"/>
        <tr r="L72" s="2"/>
      </tp>
      <tp>
        <v>471</v>
        <stp/>
        <stp>VOLUME</stp>
        <stp>.QQQ250606C530</stp>
        <tr r="H48" s="2"/>
        <tr r="H48" s="2"/>
      </tp>
      <tp>
        <v>533</v>
        <stp/>
        <stp>VOLUME</stp>
        <stp>.QQQ250613C525</stp>
        <tr r="I53" s="2"/>
        <tr r="I53" s="2"/>
      </tp>
      <tp>
        <v>81</v>
        <stp/>
        <stp>VOLUME</stp>
        <stp>.QQQ250620C516</stp>
        <tr r="BE61" s="1"/>
        <tr r="BE61" s="1"/>
      </tp>
      <tp>
        <v>2</v>
        <stp/>
        <stp>VOLUME</stp>
        <stp>.QQQ250627C511</stp>
        <tr r="K67" s="2"/>
        <tr r="K67" s="2"/>
      </tp>
      <tp>
        <v>1</v>
        <stp/>
        <stp>VOLUME</stp>
        <stp>.QQQ250630C506</stp>
        <tr r="L72" s="2"/>
        <tr r="L72" s="2"/>
      </tp>
      <tp>
        <v>12</v>
        <stp/>
        <stp>VOLUME</stp>
        <stp>.QQQ250606P531</stp>
        <tr r="H47" s="2"/>
        <tr r="H47" s="2"/>
      </tp>
      <tp>
        <v>18</v>
        <stp/>
        <stp>VOLUME</stp>
        <stp>.QQQ250613P524</stp>
        <tr r="I54" s="2"/>
        <tr r="I54" s="2"/>
      </tp>
      <tp>
        <v>279</v>
        <stp/>
        <stp>VOLUME</stp>
        <stp>.QQQ250620P517</stp>
        <tr r="BF60" s="1"/>
        <tr r="BF60" s="1"/>
      </tp>
      <tp>
        <v>105</v>
        <stp/>
        <stp>VOLUME</stp>
        <stp>.QQQ250627P510</stp>
        <tr r="K68" s="2"/>
        <tr r="K68" s="2"/>
      </tp>
      <tp>
        <v>6</v>
        <stp/>
        <stp>VOLUME</stp>
        <stp>.QQQ250630P507</stp>
        <tr r="L71" s="2"/>
        <tr r="L71" s="2"/>
      </tp>
      <tp>
        <v>236</v>
        <stp/>
        <stp>VOLUME</stp>
        <stp>.QQQ250606C531</stp>
        <tr r="H47" s="2"/>
        <tr r="H47" s="2"/>
      </tp>
      <tp>
        <v>60</v>
        <stp/>
        <stp>VOLUME</stp>
        <stp>.QQQ250613C524</stp>
        <tr r="I54" s="2"/>
        <tr r="I54" s="2"/>
      </tp>
      <tp>
        <v>196</v>
        <stp/>
        <stp>VOLUME</stp>
        <stp>.QQQ250620C517</stp>
        <tr r="BE60" s="1"/>
        <tr r="BE60" s="1"/>
      </tp>
      <tp>
        <v>19</v>
        <stp/>
        <stp>VOLUME</stp>
        <stp>.QQQ250627C510</stp>
        <tr r="K68" s="2"/>
        <tr r="K68" s="2"/>
      </tp>
      <tp>
        <v>1</v>
        <stp/>
        <stp>VOLUME</stp>
        <stp>.QQQ250630C507</stp>
        <tr r="L71" s="2"/>
        <tr r="L71" s="2"/>
      </tp>
      <tp>
        <v>17</v>
        <stp/>
        <stp>VOLUME</stp>
        <stp>.QQQ250613P523</stp>
        <tr r="I55" s="2"/>
        <tr r="I55" s="2"/>
      </tp>
      <tp>
        <v>8466</v>
        <stp/>
        <stp>VOLUME</stp>
        <stp>.QQQ250620P510</stp>
        <tr r="BF67" s="1"/>
        <tr r="BF67" s="1"/>
      </tp>
      <tp>
        <v>78</v>
        <stp/>
        <stp>VOLUME</stp>
        <stp>.QQQ250627P517</stp>
        <tr r="K61" s="2"/>
        <tr r="K61" s="2"/>
      </tp>
      <tp>
        <v>1130</v>
        <stp/>
        <stp>VOLUME</stp>
        <stp>.QQQ250630P500</stp>
        <tr r="L78" s="2"/>
        <tr r="L78" s="2"/>
      </tp>
      <tp>
        <v>59</v>
        <stp/>
        <stp>VOLUME</stp>
        <stp>.QQQ250613C523</stp>
        <tr r="I55" s="2"/>
        <tr r="I55" s="2"/>
      </tp>
      <tp>
        <v>1730</v>
        <stp/>
        <stp>VOLUME</stp>
        <stp>.QQQ250620C510</stp>
        <tr r="BE67" s="1"/>
        <tr r="BE67" s="1"/>
      </tp>
      <tp>
        <v>2</v>
        <stp/>
        <stp>VOLUME</stp>
        <stp>.QQQ250627C517</stp>
        <tr r="K61" s="2"/>
        <tr r="K61" s="2"/>
      </tp>
      <tp>
        <v>36</v>
        <stp/>
        <stp>VOLUME</stp>
        <stp>.QQQ250630C500</stp>
        <tr r="L78" s="2"/>
        <tr r="L78" s="2"/>
      </tp>
      <tp>
        <v>68</v>
        <stp/>
        <stp>VOLUME</stp>
        <stp>.QQQ250613P522</stp>
        <tr r="I56" s="2"/>
        <tr r="I56" s="2"/>
      </tp>
      <tp>
        <v>71</v>
        <stp/>
        <stp>VOLUME</stp>
        <stp>.QQQ250620P511</stp>
        <tr r="BF66" s="1"/>
        <tr r="BF66" s="1"/>
      </tp>
      <tp>
        <v>2</v>
        <stp/>
        <stp>VOLUME</stp>
        <stp>.QQQ250627P516</stp>
        <tr r="K62" s="2"/>
        <tr r="K62" s="2"/>
      </tp>
      <tp>
        <v>33</v>
        <stp/>
        <stp>VOLUME</stp>
        <stp>.QQQ250630P501</stp>
        <tr r="L77" s="2"/>
        <tr r="L77" s="2"/>
      </tp>
      <tp>
        <v>51</v>
        <stp/>
        <stp>VOLUME</stp>
        <stp>.QQQ250613C522</stp>
        <tr r="I56" s="2"/>
        <tr r="I56" s="2"/>
      </tp>
      <tp>
        <v>4</v>
        <stp/>
        <stp>VOLUME</stp>
        <stp>.QQQ250620C511</stp>
        <tr r="BE66" s="1"/>
        <tr r="BE66" s="1"/>
      </tp>
      <tp>
        <v>55</v>
        <stp/>
        <stp>VOLUME</stp>
        <stp>.QQQ250627C516</stp>
        <tr r="K62" s="2"/>
        <tr r="K62" s="2"/>
      </tp>
      <tp t="s">
        <v>N/A</v>
        <stp/>
        <stp>VOLUME</stp>
        <stp>.QQQ250630C501</stp>
        <tr r="L77" s="2"/>
      </tp>
      <tp>
        <v>162</v>
        <stp/>
        <stp>VOLUME</stp>
        <stp>.QQQ250613P521</stp>
        <tr r="I57" s="2"/>
        <tr r="I57" s="2"/>
      </tp>
      <tp>
        <v>122</v>
        <stp/>
        <stp>VOLUME</stp>
        <stp>.QQQ250620P512</stp>
        <tr r="BF65" s="1"/>
        <tr r="BF65" s="1"/>
      </tp>
      <tp>
        <v>343</v>
        <stp/>
        <stp>VOLUME</stp>
        <stp>.QQQ250627P515</stp>
        <tr r="K63" s="2"/>
        <tr r="K63" s="2"/>
      </tp>
      <tp>
        <v>18</v>
        <stp/>
        <stp>VOLUME</stp>
        <stp>.QQQ250630P502</stp>
        <tr r="L76" s="2"/>
        <tr r="L76" s="2"/>
      </tp>
      <tp>
        <v>62</v>
        <stp/>
        <stp>VOLUME</stp>
        <stp>.QQQ250613C521</stp>
        <tr r="I57" s="2"/>
        <tr r="I57" s="2"/>
      </tp>
      <tp>
        <v>21</v>
        <stp/>
        <stp>VOLUME</stp>
        <stp>.QQQ250620C512</stp>
        <tr r="BE65" s="1"/>
        <tr r="BE65" s="1"/>
      </tp>
      <tp>
        <v>15</v>
        <stp/>
        <stp>VOLUME</stp>
        <stp>.QQQ250627C515</stp>
        <tr r="K63" s="2"/>
        <tr r="K63" s="2"/>
      </tp>
      <tp t="s">
        <v>N/A</v>
        <stp/>
        <stp>VOLUME</stp>
        <stp>.QQQ250630C502</stp>
        <tr r="L76" s="2"/>
      </tp>
      <tp>
        <v>743</v>
        <stp/>
        <stp>VOLUME</stp>
        <stp>.QQQ250613P520</stp>
        <tr r="I58" s="2"/>
        <tr r="I58" s="2"/>
      </tp>
      <tp>
        <v>55</v>
        <stp/>
        <stp>VOLUME</stp>
        <stp>.QQQ250620P513</stp>
        <tr r="BF64" s="1"/>
        <tr r="BF64" s="1"/>
      </tp>
      <tp>
        <v>8</v>
        <stp/>
        <stp>VOLUME</stp>
        <stp>.QQQ250627P514</stp>
        <tr r="K64" s="2"/>
        <tr r="K64" s="2"/>
      </tp>
      <tp>
        <v>24</v>
        <stp/>
        <stp>VOLUME</stp>
        <stp>.QQQ250630P503</stp>
        <tr r="L75" s="2"/>
        <tr r="L75" s="2"/>
      </tp>
      <tp>
        <v>925</v>
        <stp/>
        <stp>VOLUME</stp>
        <stp>.QQQ250613C520</stp>
        <tr r="I58" s="2"/>
        <tr r="I58" s="2"/>
      </tp>
      <tp>
        <v>79</v>
        <stp/>
        <stp>VOLUME</stp>
        <stp>.QQQ250620C513</stp>
        <tr r="BE64" s="1"/>
        <tr r="BE64" s="1"/>
      </tp>
      <tp t="s">
        <v>N/A</v>
        <stp/>
        <stp>VOLUME</stp>
        <stp>.QQQ250627C514</stp>
        <tr r="K64" s="2"/>
      </tp>
      <tp>
        <v>23</v>
        <stp/>
        <stp>VOLUME</stp>
        <stp>.QQQ250630C503</stp>
        <tr r="L75" s="2"/>
        <tr r="L75" s="2"/>
      </tp>
      <tp>
        <v>24</v>
        <stp/>
        <stp>VOLUME</stp>
        <stp>.QQQ250627P519</stp>
        <tr r="K59" s="2"/>
        <tr r="K59" s="2"/>
      </tp>
      <tp>
        <v>37</v>
        <stp/>
        <stp>VOLUME</stp>
        <stp>.QQQ250627C519</stp>
        <tr r="K59" s="2"/>
        <tr r="K59" s="2"/>
      </tp>
      <tp>
        <v>165</v>
        <stp/>
        <stp>VOLUME</stp>
        <stp>.QQQ250627P518</stp>
        <tr r="K60" s="2"/>
        <tr r="K60" s="2"/>
      </tp>
      <tp>
        <v>2</v>
        <stp/>
        <stp>VOLUME</stp>
        <stp>.QQQ250627C518</stp>
        <tr r="K60" s="2"/>
        <tr r="K60" s="2"/>
      </tp>
      <tp>
        <v>418</v>
        <stp/>
        <stp>VOLUME</stp>
        <stp>.QQQ250620P518</stp>
        <tr r="BF59" s="1"/>
        <tr r="BF59" s="1"/>
      </tp>
      <tp>
        <v>7</v>
        <stp/>
        <stp>VOLUME</stp>
        <stp>.QQQ250630P508</stp>
        <tr r="L70" s="2"/>
        <tr r="L70" s="2"/>
      </tp>
      <tp>
        <v>128</v>
        <stp/>
        <stp>VOLUME</stp>
        <stp>.QQQ250620C518</stp>
        <tr r="BE59" s="1"/>
        <tr r="BE59" s="1"/>
      </tp>
      <tp>
        <v>4</v>
        <stp/>
        <stp>VOLUME</stp>
        <stp>.QQQ250630C508</stp>
        <tr r="L70" s="2"/>
        <tr r="L70" s="2"/>
      </tp>
      <tp>
        <v>314</v>
        <stp/>
        <stp>VOLUME</stp>
        <stp>.QQQ250620P519</stp>
        <tr r="BF58" s="1"/>
        <tr r="BF58" s="1"/>
      </tp>
      <tp>
        <v>30</v>
        <stp/>
        <stp>VOLUME</stp>
        <stp>.QQQ250630P509</stp>
        <tr r="L69" s="2"/>
        <tr r="L69" s="2"/>
      </tp>
      <tp>
        <v>270</v>
        <stp/>
        <stp>VOLUME</stp>
        <stp>.QQQ250620C519</stp>
        <tr r="BE58" s="1"/>
        <tr r="BE58" s="1"/>
      </tp>
      <tp t="s">
        <v>N/A</v>
        <stp/>
        <stp>VOLUME</stp>
        <stp>.QQQ250630C509</stp>
        <tr r="L69" s="2"/>
      </tp>
      <tp t="s">
        <v>N/A</v>
        <stp/>
        <stp>VOLUME</stp>
        <stp>.QQQ250613P529</stp>
        <tr r="I49" s="2"/>
      </tp>
      <tp>
        <v>15</v>
        <stp/>
        <stp>VOLUME</stp>
        <stp>.QQQ250613C529</stp>
        <tr r="I49" s="2"/>
        <tr r="I49" s="2"/>
      </tp>
      <tp t="s">
        <v>N/A</v>
        <stp/>
        <stp>VOLUME</stp>
        <stp>.QQQ250613P528</stp>
        <tr r="I50" s="2"/>
      </tp>
      <tp>
        <v>36</v>
        <stp/>
        <stp>VOLUME</stp>
        <stp>.QQQ250613C528</stp>
        <tr r="I50" s="2"/>
        <tr r="I50" s="2"/>
      </tp>
      <tp>
        <v>60</v>
        <stp/>
        <stp>VOLUME</stp>
        <stp>.QQQ250606P522</stp>
        <tr r="H56" s="2"/>
        <tr r="H56" s="2"/>
      </tp>
      <tp>
        <v>193</v>
        <stp/>
        <stp>VOLUME</stp>
        <stp>.QQQ250620P504</stp>
        <tr r="BF73" s="1"/>
        <tr r="BF73" s="1"/>
      </tp>
      <tp t="s">
        <v>N/A</v>
        <stp/>
        <stp>VOLUME</stp>
        <stp>.QQQ250627P503</stp>
        <tr r="K75" s="2"/>
      </tp>
      <tp>
        <v>73</v>
        <stp/>
        <stp>VOLUME</stp>
        <stp>.QQQ250630P514</stp>
        <tr r="L64" s="2"/>
        <tr r="L64" s="2"/>
      </tp>
      <tp>
        <v>312</v>
        <stp/>
        <stp>VOLUME</stp>
        <stp>.QQQ250606C522</stp>
        <tr r="H56" s="2"/>
        <tr r="H56" s="2"/>
      </tp>
      <tp>
        <v>14</v>
        <stp/>
        <stp>VOLUME</stp>
        <stp>.QQQ250620C504</stp>
        <tr r="BE73" s="1"/>
        <tr r="BE73" s="1"/>
      </tp>
      <tp t="s">
        <v>N/A</v>
        <stp/>
        <stp>VOLUME</stp>
        <stp>.QQQ250627C503</stp>
        <tr r="K75" s="2"/>
      </tp>
      <tp>
        <v>24</v>
        <stp/>
        <stp>VOLUME</stp>
        <stp>.QQQ250630C514</stp>
        <tr r="L64" s="2"/>
        <tr r="L64" s="2"/>
      </tp>
      <tp>
        <v>66</v>
        <stp/>
        <stp>VOLUME</stp>
        <stp>.QQQ250606P523</stp>
        <tr r="H55" s="2"/>
        <tr r="H55" s="2"/>
      </tp>
      <tp>
        <v>1341</v>
        <stp/>
        <stp>VOLUME</stp>
        <stp>.QQQ250620P505</stp>
        <tr r="BF72" s="1"/>
        <tr r="BF72" s="1"/>
      </tp>
      <tp t="s">
        <v>N/A</v>
        <stp/>
        <stp>VOLUME</stp>
        <stp>.QQQ250627P502</stp>
        <tr r="K76" s="2"/>
      </tp>
      <tp>
        <v>346</v>
        <stp/>
        <stp>VOLUME</stp>
        <stp>.QQQ250630P515</stp>
        <tr r="L63" s="2"/>
        <tr r="L63" s="2"/>
      </tp>
      <tp>
        <v>89</v>
        <stp/>
        <stp>VOLUME</stp>
        <stp>.QQQ250606C523</stp>
        <tr r="H55" s="2"/>
        <tr r="H55" s="2"/>
      </tp>
      <tp>
        <v>158</v>
        <stp/>
        <stp>VOLUME</stp>
        <stp>.QQQ250620C505</stp>
        <tr r="BE72" s="1"/>
        <tr r="BE72" s="1"/>
      </tp>
      <tp t="s">
        <v>N/A</v>
        <stp/>
        <stp>VOLUME</stp>
        <stp>.QQQ250627C502</stp>
        <tr r="K76" s="2"/>
      </tp>
      <tp>
        <v>208</v>
        <stp/>
        <stp>VOLUME</stp>
        <stp>.QQQ250630C515</stp>
        <tr r="L63" s="2"/>
        <tr r="L63" s="2"/>
      </tp>
      <tp>
        <v>4725</v>
        <stp/>
        <stp>VOLUME</stp>
        <stp>.QQQ250606P520</stp>
        <tr r="H58" s="2"/>
        <tr r="H58" s="2"/>
      </tp>
      <tp>
        <v>107</v>
        <stp/>
        <stp>VOLUME</stp>
        <stp>.QQQ250620P506</stp>
        <tr r="BF71" s="1"/>
        <tr r="BF71" s="1"/>
      </tp>
      <tp t="s">
        <v>N/A</v>
        <stp/>
        <stp>VOLUME</stp>
        <stp>.QQQ250627P501</stp>
        <tr r="K77" s="2"/>
      </tp>
      <tp>
        <v>125</v>
        <stp/>
        <stp>VOLUME</stp>
        <stp>.QQQ250630P516</stp>
        <tr r="L62" s="2"/>
        <tr r="L62" s="2"/>
      </tp>
      <tp>
        <v>583</v>
        <stp/>
        <stp>VOLUME</stp>
        <stp>.QQQ250606C520</stp>
        <tr r="H58" s="2"/>
        <tr r="H58" s="2"/>
      </tp>
      <tp>
        <v>2</v>
        <stp/>
        <stp>VOLUME</stp>
        <stp>.QQQ250620C506</stp>
        <tr r="BE71" s="1"/>
        <tr r="BE71" s="1"/>
      </tp>
      <tp t="s">
        <v>N/A</v>
        <stp/>
        <stp>VOLUME</stp>
        <stp>.QQQ250627C501</stp>
        <tr r="K77" s="2"/>
      </tp>
      <tp>
        <v>20</v>
        <stp/>
        <stp>VOLUME</stp>
        <stp>.QQQ250630C516</stp>
        <tr r="L62" s="2"/>
        <tr r="L62" s="2"/>
      </tp>
      <tp>
        <v>261</v>
        <stp/>
        <stp>VOLUME</stp>
        <stp>.QQQ250606P521</stp>
        <tr r="H57" s="2"/>
        <tr r="H57" s="2"/>
      </tp>
      <tp>
        <v>314</v>
        <stp/>
        <stp>VOLUME</stp>
        <stp>.QQQ250620P507</stp>
        <tr r="BF70" s="1"/>
        <tr r="BF70" s="1"/>
      </tp>
      <tp>
        <v>571</v>
        <stp/>
        <stp>VOLUME</stp>
        <stp>.QQQ250627P500</stp>
        <tr r="K78" s="2"/>
        <tr r="K78" s="2"/>
      </tp>
      <tp>
        <v>58</v>
        <stp/>
        <stp>VOLUME</stp>
        <stp>.QQQ250630P517</stp>
        <tr r="L61" s="2"/>
        <tr r="L61" s="2"/>
      </tp>
      <tp>
        <v>452</v>
        <stp/>
        <stp>VOLUME</stp>
        <stp>.QQQ250606C521</stp>
        <tr r="H57" s="2"/>
        <tr r="H57" s="2"/>
      </tp>
      <tp>
        <v>9</v>
        <stp/>
        <stp>VOLUME</stp>
        <stp>.QQQ250620C507</stp>
        <tr r="BE70" s="1"/>
        <tr r="BE70" s="1"/>
      </tp>
      <tp>
        <v>8</v>
        <stp/>
        <stp>VOLUME</stp>
        <stp>.QQQ250627C500</stp>
        <tr r="K78" s="2"/>
        <tr r="K78" s="2"/>
      </tp>
      <tp>
        <v>36</v>
        <stp/>
        <stp>VOLUME</stp>
        <stp>.QQQ250630C517</stp>
        <tr r="L61" s="2"/>
        <tr r="L61" s="2"/>
      </tp>
      <tp>
        <v>17</v>
        <stp/>
        <stp>VOLUME</stp>
        <stp>.QQQ250606P526</stp>
        <tr r="H52" s="2"/>
        <tr r="H52" s="2"/>
      </tp>
      <tp>
        <v>9430</v>
        <stp/>
        <stp>VOLUME</stp>
        <stp>.QQQ250620P500</stp>
        <tr r="BF77" s="1"/>
        <tr r="BF77" s="1"/>
      </tp>
      <tp t="s">
        <v>N/A</v>
        <stp/>
        <stp>VOLUME</stp>
        <stp>.QQQ250627P507</stp>
        <tr r="K71" s="2"/>
      </tp>
      <tp>
        <v>657</v>
        <stp/>
        <stp>VOLUME</stp>
        <stp>.QQQ250630P510</stp>
        <tr r="L68" s="2"/>
        <tr r="L68" s="2"/>
      </tp>
      <tp>
        <v>38</v>
        <stp/>
        <stp>VOLUME</stp>
        <stp>.QQQ250606C526</stp>
        <tr r="H52" s="2"/>
        <tr r="H52" s="2"/>
      </tp>
      <tp>
        <v>848</v>
        <stp/>
        <stp>VOLUME</stp>
        <stp>.QQQ250620C500</stp>
        <tr r="BE77" s="1"/>
        <tr r="BE77" s="1"/>
      </tp>
      <tp t="s">
        <v>N/A</v>
        <stp/>
        <stp>VOLUME</stp>
        <stp>.QQQ250627C507</stp>
        <tr r="K71" s="2"/>
      </tp>
      <tp>
        <v>37</v>
        <stp/>
        <stp>VOLUME</stp>
        <stp>.QQQ250630C510</stp>
        <tr r="L68" s="2"/>
        <tr r="L68" s="2"/>
      </tp>
      <tp t="s">
        <v>N/A</v>
        <stp/>
        <stp>VOLUME</stp>
        <stp>.QQQ250606P527</stp>
        <tr r="H51" s="2"/>
      </tp>
      <tp>
        <v>84</v>
        <stp/>
        <stp>VOLUME</stp>
        <stp>.QQQ250613P532</stp>
        <tr r="I46" s="2"/>
        <tr r="I46" s="2"/>
      </tp>
      <tp>
        <v>105</v>
        <stp/>
        <stp>VOLUME</stp>
        <stp>.QQQ250620P501</stp>
        <tr r="BF76" s="1"/>
        <tr r="BF76" s="1"/>
      </tp>
      <tp>
        <v>11</v>
        <stp/>
        <stp>VOLUME</stp>
        <stp>.QQQ250627P506</stp>
        <tr r="K72" s="2"/>
        <tr r="K72" s="2"/>
      </tp>
      <tp>
        <v>32</v>
        <stp/>
        <stp>VOLUME</stp>
        <stp>.QQQ250630P511</stp>
        <tr r="L67" s="2"/>
        <tr r="L67" s="2"/>
      </tp>
      <tp>
        <v>43</v>
        <stp/>
        <stp>VOLUME</stp>
        <stp>.QQQ250606C527</stp>
        <tr r="H51" s="2"/>
        <tr r="H51" s="2"/>
      </tp>
      <tp>
        <v>238</v>
        <stp/>
        <stp>VOLUME</stp>
        <stp>.QQQ250613C532</stp>
        <tr r="I46" s="2"/>
        <tr r="I46" s="2"/>
      </tp>
      <tp>
        <v>10</v>
        <stp/>
        <stp>VOLUME</stp>
        <stp>.QQQ250620C501</stp>
        <tr r="BE76" s="1"/>
        <tr r="BE76" s="1"/>
      </tp>
      <tp>
        <v>12</v>
        <stp/>
        <stp>VOLUME</stp>
        <stp>.QQQ250627C506</stp>
        <tr r="K72" s="2"/>
        <tr r="K72" s="2"/>
      </tp>
      <tp>
        <v>20</v>
        <stp/>
        <stp>VOLUME</stp>
        <stp>.QQQ250630C511</stp>
        <tr r="L67" s="2"/>
        <tr r="L67" s="2"/>
      </tp>
      <tp>
        <v>32</v>
        <stp/>
        <stp>VOLUME</stp>
        <stp>.QQQ250606P524</stp>
        <tr r="H54" s="2"/>
        <tr r="H54" s="2"/>
      </tp>
      <tp>
        <v>2</v>
        <stp/>
        <stp>VOLUME</stp>
        <stp>.QQQ250613P531</stp>
        <tr r="I47" s="2"/>
        <tr r="I47" s="2"/>
      </tp>
      <tp>
        <v>117</v>
        <stp/>
        <stp>VOLUME</stp>
        <stp>.QQQ250620P502</stp>
        <tr r="BF75" s="1"/>
        <tr r="BF75" s="1"/>
      </tp>
      <tp>
        <v>44</v>
        <stp/>
        <stp>VOLUME</stp>
        <stp>.QQQ250627P505</stp>
        <tr r="K73" s="2"/>
        <tr r="K73" s="2"/>
      </tp>
      <tp>
        <v>8</v>
        <stp/>
        <stp>VOLUME</stp>
        <stp>.QQQ250630P512</stp>
        <tr r="L66" s="2"/>
        <tr r="L66" s="2"/>
      </tp>
      <tp>
        <v>159</v>
        <stp/>
        <stp>VOLUME</stp>
        <stp>.QQQ250606C524</stp>
        <tr r="H54" s="2"/>
        <tr r="H54" s="2"/>
      </tp>
      <tp>
        <v>119</v>
        <stp/>
        <stp>VOLUME</stp>
        <stp>.QQQ250613C531</stp>
        <tr r="I47" s="2"/>
        <tr r="I47" s="2"/>
      </tp>
      <tp>
        <v>9</v>
        <stp/>
        <stp>VOLUME</stp>
        <stp>.QQQ250620C502</stp>
        <tr r="BE75" s="1"/>
        <tr r="BE75" s="1"/>
      </tp>
      <tp>
        <v>5</v>
        <stp/>
        <stp>VOLUME</stp>
        <stp>.QQQ250627C505</stp>
        <tr r="K73" s="2"/>
        <tr r="K73" s="2"/>
      </tp>
      <tp>
        <v>4</v>
        <stp/>
        <stp>VOLUME</stp>
        <stp>.QQQ250630C512</stp>
        <tr r="L66" s="2"/>
        <tr r="L66" s="2"/>
      </tp>
      <tp>
        <v>123</v>
        <stp/>
        <stp>VOLUME</stp>
        <stp>.QQQ250606P525</stp>
        <tr r="H53" s="2"/>
        <tr r="H53" s="2"/>
      </tp>
      <tp>
        <v>10</v>
        <stp/>
        <stp>VOLUME</stp>
        <stp>.QQQ250613P530</stp>
        <tr r="I48" s="2"/>
        <tr r="I48" s="2"/>
      </tp>
      <tp>
        <v>167</v>
        <stp/>
        <stp>VOLUME</stp>
        <stp>.QQQ250620P503</stp>
        <tr r="BF74" s="1"/>
        <tr r="BF74" s="1"/>
      </tp>
      <tp>
        <v>8</v>
        <stp/>
        <stp>VOLUME</stp>
        <stp>.QQQ250627P504</stp>
        <tr r="K74" s="2"/>
        <tr r="K74" s="2"/>
      </tp>
      <tp>
        <v>21</v>
        <stp/>
        <stp>VOLUME</stp>
        <stp>.QQQ250630P513</stp>
        <tr r="L65" s="2"/>
        <tr r="L65" s="2"/>
      </tp>
      <tp>
        <v>337</v>
        <stp/>
        <stp>VOLUME</stp>
        <stp>.QQQ250606C525</stp>
        <tr r="H53" s="2"/>
        <tr r="H53" s="2"/>
      </tp>
      <tp>
        <v>496</v>
        <stp/>
        <stp>VOLUME</stp>
        <stp>.QQQ250613C530</stp>
        <tr r="I48" s="2"/>
        <tr r="I48" s="2"/>
      </tp>
      <tp>
        <v>3</v>
        <stp/>
        <stp>VOLUME</stp>
        <stp>.QQQ250620C503</stp>
        <tr r="BE74" s="1"/>
        <tr r="BE74" s="1"/>
      </tp>
      <tp t="s">
        <v>N/A</v>
        <stp/>
        <stp>VOLUME</stp>
        <stp>.QQQ250627C504</stp>
        <tr r="K74" s="2"/>
      </tp>
      <tp>
        <v>17</v>
        <stp/>
        <stp>VOLUME</stp>
        <stp>.QQQ250630C513</stp>
        <tr r="L65" s="2"/>
        <tr r="L65" s="2"/>
      </tp>
      <tp>
        <v>22</v>
        <stp/>
        <stp>VOLUME</stp>
        <stp>.QQQ250606P528</stp>
        <tr r="H50" s="2"/>
        <tr r="H50" s="2"/>
      </tp>
      <tp>
        <v>4</v>
        <stp/>
        <stp>VOLUME</stp>
        <stp>.QQQ250627P509</stp>
        <tr r="K69" s="2"/>
        <tr r="K69" s="2"/>
      </tp>
      <tp>
        <v>102</v>
        <stp/>
        <stp>VOLUME</stp>
        <stp>.QQQ250606C528</stp>
        <tr r="H50" s="2"/>
        <tr r="H50" s="2"/>
      </tp>
      <tp t="s">
        <v>N/A</v>
        <stp/>
        <stp>VOLUME</stp>
        <stp>.QQQ250627C509</stp>
        <tr r="K69" s="2"/>
      </tp>
      <tp>
        <v>33</v>
        <stp/>
        <stp>VOLUME</stp>
        <stp>.QQQ250606P529</stp>
        <tr r="H49" s="2"/>
        <tr r="H49" s="2"/>
      </tp>
      <tp>
        <v>1</v>
        <stp/>
        <stp>VOLUME</stp>
        <stp>.QQQ250627P508</stp>
        <tr r="K70" s="2"/>
        <tr r="K70" s="2"/>
      </tp>
      <tp>
        <v>12</v>
        <stp/>
        <stp>VOLUME</stp>
        <stp>.QQQ250606C529</stp>
        <tr r="H49" s="2"/>
        <tr r="H49" s="2"/>
      </tp>
      <tp>
        <v>2</v>
        <stp/>
        <stp>VOLUME</stp>
        <stp>.QQQ250627C508</stp>
        <tr r="K70" s="2"/>
        <tr r="K70" s="2"/>
      </tp>
      <tp>
        <v>79</v>
        <stp/>
        <stp>VOLUME</stp>
        <stp>.QQQ250620P508</stp>
        <tr r="BF69" s="1"/>
        <tr r="BF69" s="1"/>
      </tp>
      <tp>
        <v>742</v>
        <stp/>
        <stp>VOLUME</stp>
        <stp>.QQQ250630P518</stp>
        <tr r="L60" s="2"/>
        <tr r="L60" s="2"/>
      </tp>
      <tp>
        <v>1</v>
        <stp/>
        <stp>VOLUME</stp>
        <stp>.QQQ250620C508</stp>
        <tr r="BE69" s="1"/>
        <tr r="BE69" s="1"/>
      </tp>
      <tp>
        <v>54</v>
        <stp/>
        <stp>VOLUME</stp>
        <stp>.QQQ250630C518</stp>
        <tr r="L60" s="2"/>
        <tr r="L60" s="2"/>
      </tp>
      <tp>
        <v>77</v>
        <stp/>
        <stp>VOLUME</stp>
        <stp>.QQQ250620P509</stp>
        <tr r="BF68" s="1"/>
        <tr r="BF68" s="1"/>
      </tp>
      <tp>
        <v>109</v>
        <stp/>
        <stp>VOLUME</stp>
        <stp>.QQQ250630P519</stp>
        <tr r="L59" s="2"/>
        <tr r="L59" s="2"/>
      </tp>
      <tp>
        <v>2</v>
        <stp/>
        <stp>VOLUME</stp>
        <stp>.QQQ250620C509</stp>
        <tr r="BE68" s="1"/>
        <tr r="BE68" s="1"/>
      </tp>
      <tp>
        <v>47</v>
        <stp/>
        <stp>VOLUME</stp>
        <stp>.QQQ250630C519</stp>
        <tr r="L59" s="2"/>
        <tr r="L59" s="2"/>
      </tp>
      <tp>
        <v>6</v>
        <stp/>
        <stp>VOLUME</stp>
        <stp>.QQQ250530P524</stp>
        <tr r="G54" s="2"/>
        <tr r="G54" s="2"/>
      </tp>
      <tp>
        <v>1020</v>
        <stp/>
        <stp>VOLUME</stp>
        <stp>.QQQ250530C524</stp>
        <tr r="G54" s="2"/>
        <tr r="G54" s="2"/>
      </tp>
      <tp>
        <v>704</v>
        <stp/>
        <stp>VOLUME</stp>
        <stp>.QQQ250530P525</stp>
        <tr r="G53" s="2"/>
        <tr r="G53" s="2"/>
      </tp>
      <tp>
        <v>2647</v>
        <stp/>
        <stp>VOLUME</stp>
        <stp>.QQQ250530C525</stp>
        <tr r="G53" s="2"/>
        <tr r="G53" s="2"/>
      </tp>
      <tp>
        <v>124</v>
        <stp/>
        <stp>VOLUME</stp>
        <stp>.QQQ250530P526</stp>
        <tr r="G52" s="2"/>
        <tr r="G52" s="2"/>
      </tp>
      <tp>
        <v>2278</v>
        <stp/>
        <stp>VOLUME</stp>
        <stp>.QQQ250530C526</stp>
        <tr r="G52" s="2"/>
        <tr r="G52" s="2"/>
      </tp>
      <tp>
        <v>243</v>
        <stp/>
        <stp>VOLUME</stp>
        <stp>.QQQ250530P527</stp>
        <tr r="G51" s="2"/>
        <tr r="G51" s="2"/>
      </tp>
      <tp>
        <v>214</v>
        <stp/>
        <stp>VOLUME</stp>
        <stp>.QQQ250530C527</stp>
        <tr r="G51" s="2"/>
        <tr r="G51" s="2"/>
      </tp>
      <tp>
        <v>10522</v>
        <stp/>
        <stp>VOLUME</stp>
        <stp>.QQQ250519P509</stp>
        <tr r="BB68" s="1"/>
        <tr r="BB68" s="1"/>
      </tp>
      <tp>
        <v>123</v>
        <stp/>
        <stp>VOLUME</stp>
        <stp>.QQQ250520P530</stp>
        <tr r="C48" s="2"/>
        <tr r="C48" s="2"/>
      </tp>
      <tp>
        <v>1</v>
        <stp/>
        <stp>VOLUME</stp>
        <stp>.QQQ250521P531</stp>
        <tr r="D47" s="2"/>
        <tr r="D47" s="2"/>
      </tp>
      <tp>
        <v>5</v>
        <stp/>
        <stp>VOLUME</stp>
        <stp>.QQQ250522P532</stp>
        <tr r="E46" s="2"/>
        <tr r="E46" s="2"/>
      </tp>
      <tp>
        <v>11001</v>
        <stp/>
        <stp>VOLUME</stp>
        <stp>.QQQ250530P520</stp>
        <tr r="G58" s="2"/>
        <tr r="G58" s="2"/>
      </tp>
      <tp>
        <v>178</v>
        <stp/>
        <stp>VOLUME</stp>
        <stp>.QQQ250519C509</stp>
        <tr r="BA68" s="1"/>
        <tr r="BA68" s="1"/>
      </tp>
      <tp>
        <v>5665</v>
        <stp/>
        <stp>VOLUME</stp>
        <stp>.QQQ250520C530</stp>
        <tr r="C48" s="2"/>
        <tr r="C48" s="2"/>
      </tp>
      <tp>
        <v>602</v>
        <stp/>
        <stp>VOLUME</stp>
        <stp>.QQQ250521C531</stp>
        <tr r="D47" s="2"/>
        <tr r="D47" s="2"/>
      </tp>
      <tp>
        <v>154</v>
        <stp/>
        <stp>VOLUME</stp>
        <stp>.QQQ250522C532</stp>
        <tr r="E46" s="2"/>
        <tr r="E46" s="2"/>
      </tp>
      <tp>
        <v>3067</v>
        <stp/>
        <stp>VOLUME</stp>
        <stp>.QQQ250530C520</stp>
        <tr r="G58" s="2"/>
        <tr r="G58" s="2"/>
      </tp>
      <tp>
        <v>10506</v>
        <stp/>
        <stp>VOLUME</stp>
        <stp>.QQQ250519P508</stp>
        <tr r="BB69" s="1"/>
        <tr r="BB69" s="1"/>
      </tp>
      <tp>
        <v>32</v>
        <stp/>
        <stp>VOLUME</stp>
        <stp>.QQQ250520P531</stp>
        <tr r="C47" s="2"/>
        <tr r="C47" s="2"/>
      </tp>
      <tp>
        <v>27</v>
        <stp/>
        <stp>VOLUME</stp>
        <stp>.QQQ250521P530</stp>
        <tr r="D48" s="2"/>
        <tr r="D48" s="2"/>
      </tp>
      <tp>
        <v>23</v>
        <stp/>
        <stp>VOLUME</stp>
        <stp>.QQQ250523P532</stp>
        <tr r="BD45" s="1"/>
        <tr r="BD45" s="1"/>
      </tp>
      <tp>
        <v>1638</v>
        <stp/>
        <stp>VOLUME</stp>
        <stp>.QQQ250530P521</stp>
        <tr r="G57" s="2"/>
        <tr r="G57" s="2"/>
      </tp>
      <tp>
        <v>74</v>
        <stp/>
        <stp>VOLUME</stp>
        <stp>.QQQ250519C508</stp>
        <tr r="BA69" s="1"/>
        <tr r="BA69" s="1"/>
      </tp>
      <tp>
        <v>2712</v>
        <stp/>
        <stp>VOLUME</stp>
        <stp>.QQQ250520C531</stp>
        <tr r="C47" s="2"/>
        <tr r="C47" s="2"/>
      </tp>
      <tp>
        <v>2135</v>
        <stp/>
        <stp>VOLUME</stp>
        <stp>.QQQ250521C530</stp>
        <tr r="D48" s="2"/>
        <tr r="D48" s="2"/>
      </tp>
      <tp>
        <v>2072</v>
        <stp/>
        <stp>VOLUME</stp>
        <stp>.QQQ250523C532</stp>
        <tr r="BC45" s="1"/>
        <tr r="BC45" s="1"/>
      </tp>
      <tp>
        <v>1160</v>
        <stp/>
        <stp>VOLUME</stp>
        <stp>.QQQ250530C521</stp>
        <tr r="G57" s="2"/>
        <tr r="G57" s="2"/>
      </tp>
      <tp>
        <v>31</v>
        <stp/>
        <stp>VOLUME</stp>
        <stp>.QQQ250520P532</stp>
        <tr r="C46" s="2"/>
        <tr r="C46" s="2"/>
      </tp>
      <tp>
        <v>415</v>
        <stp/>
        <stp>VOLUME</stp>
        <stp>.QQQ250522P530</stp>
        <tr r="E48" s="2"/>
        <tr r="E48" s="2"/>
      </tp>
      <tp>
        <v>15</v>
        <stp/>
        <stp>VOLUME</stp>
        <stp>.QQQ250523P531</stp>
        <tr r="BD46" s="1"/>
        <tr r="BD46" s="1"/>
      </tp>
      <tp>
        <v>941</v>
        <stp/>
        <stp>VOLUME</stp>
        <stp>.QQQ250530P522</stp>
        <tr r="G56" s="2"/>
        <tr r="G56" s="2"/>
      </tp>
      <tp>
        <v>1746</v>
        <stp/>
        <stp>VOLUME</stp>
        <stp>.QQQ250520C532</stp>
        <tr r="C46" s="2"/>
        <tr r="C46" s="2"/>
      </tp>
      <tp>
        <v>1209</v>
        <stp/>
        <stp>VOLUME</stp>
        <stp>.QQQ250522C530</stp>
        <tr r="E48" s="2"/>
        <tr r="E48" s="2"/>
      </tp>
      <tp>
        <v>1919</v>
        <stp/>
        <stp>VOLUME</stp>
        <stp>.QQQ250523C531</stp>
        <tr r="BC46" s="1"/>
        <tr r="BC46" s="1"/>
      </tp>
      <tp>
        <v>1802</v>
        <stp/>
        <stp>VOLUME</stp>
        <stp>.QQQ250530C522</stp>
        <tr r="G56" s="2"/>
        <tr r="G56" s="2"/>
      </tp>
      <tp t="s">
        <v>N/A</v>
        <stp/>
        <stp>VOLUME</stp>
        <stp>.QQQ250521P532</stp>
        <tr r="D46" s="2"/>
      </tp>
      <tp>
        <v>123</v>
        <stp/>
        <stp>VOLUME</stp>
        <stp>.QQQ250522P531</stp>
        <tr r="E47" s="2"/>
        <tr r="E47" s="2"/>
      </tp>
      <tp>
        <v>298</v>
        <stp/>
        <stp>VOLUME</stp>
        <stp>.QQQ250523P530</stp>
        <tr r="BD47" s="1"/>
        <tr r="BD47" s="1"/>
      </tp>
      <tp>
        <v>1028</v>
        <stp/>
        <stp>VOLUME</stp>
        <stp>.QQQ250530P523</stp>
        <tr r="G55" s="2"/>
        <tr r="G55" s="2"/>
      </tp>
      <tp>
        <v>448</v>
        <stp/>
        <stp>VOLUME</stp>
        <stp>.QQQ250521C532</stp>
        <tr r="D46" s="2"/>
        <tr r="D46" s="2"/>
      </tp>
      <tp>
        <v>1197</v>
        <stp/>
        <stp>VOLUME</stp>
        <stp>.QQQ250522C531</stp>
        <tr r="E47" s="2"/>
        <tr r="E47" s="2"/>
      </tp>
      <tp>
        <v>6819</v>
        <stp/>
        <stp>VOLUME</stp>
        <stp>.QQQ250523C530</stp>
        <tr r="BC47" s="1"/>
        <tr r="BC47" s="1"/>
      </tp>
      <tp>
        <v>2244</v>
        <stp/>
        <stp>VOLUME</stp>
        <stp>.QQQ250530C523</stp>
        <tr r="G55" s="2"/>
        <tr r="G55" s="2"/>
      </tp>
      <tp>
        <v>6108</v>
        <stp/>
        <stp>VOLUME</stp>
        <stp>.QQQ250519P505</stp>
        <tr r="BB72" s="1"/>
        <tr r="BB72" s="1"/>
      </tp>
      <tp>
        <v>114</v>
        <stp/>
        <stp>VOLUME</stp>
        <stp>.QQQ250519C505</stp>
        <tr r="BA72" s="1"/>
        <tr r="BA72" s="1"/>
      </tp>
      <tp>
        <v>6337</v>
        <stp/>
        <stp>VOLUME</stp>
        <stp>.QQQ250519P504</stp>
        <tr r="BB73" s="1"/>
        <tr r="BB73" s="1"/>
      </tp>
      <tp>
        <v>62</v>
        <stp/>
        <stp>VOLUME</stp>
        <stp>.QQQ250519C504</stp>
        <tr r="BA73" s="1"/>
        <tr r="BA73" s="1"/>
      </tp>
      <tp>
        <v>4543</v>
        <stp/>
        <stp>VOLUME</stp>
        <stp>.QQQ250519P507</stp>
        <tr r="BB70" s="1"/>
        <tr r="BB70" s="1"/>
      </tp>
      <tp>
        <v>225</v>
        <stp/>
        <stp>VOLUME</stp>
        <stp>.QQQ250519C507</stp>
        <tr r="BA70" s="1"/>
        <tr r="BA70" s="1"/>
      </tp>
      <tp>
        <v>3919</v>
        <stp/>
        <stp>VOLUME</stp>
        <stp>.QQQ250519P506</stp>
        <tr r="BB71" s="1"/>
        <tr r="BB71" s="1"/>
      </tp>
      <tp>
        <v>16</v>
        <stp/>
        <stp>VOLUME</stp>
        <stp>.QQQ250519C506</stp>
        <tr r="BA71" s="1"/>
        <tr r="BA71" s="1"/>
      </tp>
      <tp>
        <v>1850</v>
        <stp/>
        <stp>VOLUME</stp>
        <stp>.QQQ250519P501</stp>
        <tr r="BB76" s="1"/>
        <tr r="BB76" s="1"/>
      </tp>
      <tp>
        <v>13</v>
        <stp/>
        <stp>VOLUME</stp>
        <stp>.QQQ250530P528</stp>
        <tr r="G50" s="2"/>
        <tr r="G50" s="2"/>
      </tp>
      <tp>
        <v>8</v>
        <stp/>
        <stp>VOLUME</stp>
        <stp>.QQQ250519C501</stp>
        <tr r="BA76" s="1"/>
        <tr r="BA76" s="1"/>
      </tp>
      <tp>
        <v>187</v>
        <stp/>
        <stp>VOLUME</stp>
        <stp>.QQQ250530C528</stp>
        <tr r="G50" s="2"/>
        <tr r="G50" s="2"/>
      </tp>
      <tp>
        <v>4217</v>
        <stp/>
        <stp>VOLUME</stp>
        <stp>.QQQ250519P500</stp>
        <tr r="BB77" s="1"/>
        <tr r="BB77" s="1"/>
      </tp>
      <tp>
        <v>20</v>
        <stp/>
        <stp>VOLUME</stp>
        <stp>.QQQ250530P529</stp>
        <tr r="G49" s="2"/>
        <tr r="G49" s="2"/>
      </tp>
      <tp>
        <v>254</v>
        <stp/>
        <stp>VOLUME</stp>
        <stp>.QQQ250519C500</stp>
        <tr r="BA77" s="1"/>
        <tr r="BA77" s="1"/>
      </tp>
      <tp>
        <v>181</v>
        <stp/>
        <stp>VOLUME</stp>
        <stp>.QQQ250530C529</stp>
        <tr r="G49" s="2"/>
        <tr r="G49" s="2"/>
      </tp>
      <tp>
        <v>5947</v>
        <stp/>
        <stp>VOLUME</stp>
        <stp>.QQQ250519P503</stp>
        <tr r="BB74" s="1"/>
        <tr r="BB74" s="1"/>
      </tp>
      <tp>
        <v>65</v>
        <stp/>
        <stp>VOLUME</stp>
        <stp>.QQQ250519C503</stp>
        <tr r="BA74" s="1"/>
        <tr r="BA74" s="1"/>
      </tp>
      <tp>
        <v>1627</v>
        <stp/>
        <stp>VOLUME</stp>
        <stp>.QQQ250519P502</stp>
        <tr r="BB75" s="1"/>
        <tr r="BB75" s="1"/>
      </tp>
      <tp>
        <v>23</v>
        <stp/>
        <stp>VOLUME</stp>
        <stp>.QQQ250519C502</stp>
        <tr r="BA75" s="1"/>
        <tr r="BA75" s="1"/>
      </tp>
      <tp>
        <v>1035</v>
        <stp/>
        <stp>VOLUME</stp>
        <stp>.QQQ250520P524</stp>
        <tr r="C54" s="2"/>
        <tr r="C54" s="2"/>
      </tp>
      <tp>
        <v>332</v>
        <stp/>
        <stp>VOLUME</stp>
        <stp>.QQQ250521P525</stp>
        <tr r="D53" s="2"/>
        <tr r="D53" s="2"/>
      </tp>
      <tp>
        <v>54</v>
        <stp/>
        <stp>VOLUME</stp>
        <stp>.QQQ250522P526</stp>
        <tr r="E52" s="2"/>
        <tr r="E52" s="2"/>
      </tp>
      <tp>
        <v>84</v>
        <stp/>
        <stp>VOLUME</stp>
        <stp>.QQQ250523P527</stp>
        <tr r="BD50" s="1"/>
        <tr r="BD50" s="1"/>
      </tp>
      <tp>
        <v>12970</v>
        <stp/>
        <stp>VOLUME</stp>
        <stp>.QQQ250520C524</stp>
        <tr r="C54" s="2"/>
        <tr r="C54" s="2"/>
      </tp>
      <tp>
        <v>12230</v>
        <stp/>
        <stp>VOLUME</stp>
        <stp>.QQQ250521C525</stp>
        <tr r="D53" s="2"/>
        <tr r="D53" s="2"/>
      </tp>
      <tp>
        <v>1066</v>
        <stp/>
        <stp>VOLUME</stp>
        <stp>.QQQ250522C526</stp>
        <tr r="E52" s="2"/>
        <tr r="E52" s="2"/>
      </tp>
      <tp>
        <v>2048</v>
        <stp/>
        <stp>VOLUME</stp>
        <stp>.QQQ250523C527</stp>
        <tr r="BC50" s="1"/>
        <tr r="BC50" s="1"/>
      </tp>
      <tp>
        <v>1577</v>
        <stp/>
        <stp>VOLUME</stp>
        <stp>.QQQ250520P525</stp>
        <tr r="C53" s="2"/>
        <tr r="C53" s="2"/>
      </tp>
      <tp>
        <v>315</v>
        <stp/>
        <stp>VOLUME</stp>
        <stp>.QQQ250521P524</stp>
        <tr r="D54" s="2"/>
        <tr r="D54" s="2"/>
      </tp>
      <tp>
        <v>26</v>
        <stp/>
        <stp>VOLUME</stp>
        <stp>.QQQ250522P527</stp>
        <tr r="E51" s="2"/>
        <tr r="E51" s="2"/>
      </tp>
      <tp>
        <v>80</v>
        <stp/>
        <stp>VOLUME</stp>
        <stp>.QQQ250523P526</stp>
        <tr r="BD51" s="1"/>
        <tr r="BD51" s="1"/>
      </tp>
      <tp>
        <v>17419</v>
        <stp/>
        <stp>VOLUME</stp>
        <stp>.QQQ250520C525</stp>
        <tr r="C53" s="2"/>
        <tr r="C53" s="2"/>
      </tp>
      <tp>
        <v>3109</v>
        <stp/>
        <stp>VOLUME</stp>
        <stp>.QQQ250521C524</stp>
        <tr r="D54" s="2"/>
        <tr r="D54" s="2"/>
      </tp>
      <tp>
        <v>1477</v>
        <stp/>
        <stp>VOLUME</stp>
        <stp>.QQQ250522C527</stp>
        <tr r="E51" s="2"/>
        <tr r="E51" s="2"/>
      </tp>
      <tp>
        <v>1438</v>
        <stp/>
        <stp>VOLUME</stp>
        <stp>.QQQ250523C526</stp>
        <tr r="BC51" s="1"/>
        <tr r="BC51" s="1"/>
      </tp>
      <tp>
        <v>612</v>
        <stp/>
        <stp>VOLUME</stp>
        <stp>.QQQ250520P526</stp>
        <tr r="C52" s="2"/>
        <tr r="C52" s="2"/>
      </tp>
      <tp>
        <v>130</v>
        <stp/>
        <stp>VOLUME</stp>
        <stp>.QQQ250521P527</stp>
        <tr r="D51" s="2"/>
        <tr r="D51" s="2"/>
      </tp>
      <tp>
        <v>62</v>
        <stp/>
        <stp>VOLUME</stp>
        <stp>.QQQ250522P524</stp>
        <tr r="E54" s="2"/>
        <tr r="E54" s="2"/>
      </tp>
      <tp>
        <v>3373</v>
        <stp/>
        <stp>VOLUME</stp>
        <stp>.QQQ250523P525</stp>
        <tr r="BD52" s="1"/>
        <tr r="BD52" s="1"/>
      </tp>
      <tp>
        <v>12039</v>
        <stp/>
        <stp>VOLUME</stp>
        <stp>.QQQ250520C526</stp>
        <tr r="C52" s="2"/>
        <tr r="C52" s="2"/>
      </tp>
      <tp>
        <v>1115</v>
        <stp/>
        <stp>VOLUME</stp>
        <stp>.QQQ250521C527</stp>
        <tr r="D51" s="2"/>
        <tr r="D51" s="2"/>
      </tp>
      <tp>
        <v>770</v>
        <stp/>
        <stp>VOLUME</stp>
        <stp>.QQQ250522C524</stp>
        <tr r="E54" s="2"/>
        <tr r="E54" s="2"/>
      </tp>
      <tp>
        <v>9342</v>
        <stp/>
        <stp>VOLUME</stp>
        <stp>.QQQ250523C525</stp>
        <tr r="BC52" s="1"/>
        <tr r="BC52" s="1"/>
      </tp>
      <tp>
        <v>130</v>
        <stp/>
        <stp>VOLUME</stp>
        <stp>.QQQ250520P527</stp>
        <tr r="C51" s="2"/>
        <tr r="C51" s="2"/>
      </tp>
      <tp>
        <v>105</v>
        <stp/>
        <stp>VOLUME</stp>
        <stp>.QQQ250521P526</stp>
        <tr r="D52" s="2"/>
        <tr r="D52" s="2"/>
      </tp>
      <tp>
        <v>100</v>
        <stp/>
        <stp>VOLUME</stp>
        <stp>.QQQ250522P525</stp>
        <tr r="E53" s="2"/>
        <tr r="E53" s="2"/>
      </tp>
      <tp>
        <v>158</v>
        <stp/>
        <stp>VOLUME</stp>
        <stp>.QQQ250523P524</stp>
        <tr r="BD53" s="1"/>
        <tr r="BD53" s="1"/>
      </tp>
      <tp>
        <v>8004</v>
        <stp/>
        <stp>VOLUME</stp>
        <stp>.QQQ250520C527</stp>
        <tr r="C51" s="2"/>
        <tr r="C51" s="2"/>
      </tp>
      <tp>
        <v>2156</v>
        <stp/>
        <stp>VOLUME</stp>
        <stp>.QQQ250521C526</stp>
        <tr r="D52" s="2"/>
        <tr r="D52" s="2"/>
      </tp>
      <tp>
        <v>2822</v>
        <stp/>
        <stp>VOLUME</stp>
        <stp>.QQQ250522C525</stp>
        <tr r="E53" s="2"/>
        <tr r="E53" s="2"/>
      </tp>
      <tp>
        <v>3215</v>
        <stp/>
        <stp>VOLUME</stp>
        <stp>.QQQ250523C524</stp>
        <tr r="BC53" s="1"/>
        <tr r="BC53" s="1"/>
      </tp>
      <tp>
        <v>125834</v>
        <stp/>
        <stp>VOLUME</stp>
        <stp>.QQQ250519P519</stp>
        <tr r="BB58" s="1"/>
        <tr r="BB58" s="1"/>
      </tp>
      <tp>
        <v>34497</v>
        <stp/>
        <stp>VOLUME</stp>
        <stp>.QQQ250520P520</stp>
        <tr r="C58" s="2"/>
        <tr r="C58" s="2"/>
      </tp>
      <tp>
        <v>2621</v>
        <stp/>
        <stp>VOLUME</stp>
        <stp>.QQQ250521P521</stp>
        <tr r="D57" s="2"/>
        <tr r="D57" s="2"/>
      </tp>
      <tp>
        <v>1164</v>
        <stp/>
        <stp>VOLUME</stp>
        <stp>.QQQ250522P522</stp>
        <tr r="E56" s="2"/>
        <tr r="E56" s="2"/>
      </tp>
      <tp>
        <v>1209</v>
        <stp/>
        <stp>VOLUME</stp>
        <stp>.QQQ250523P523</stp>
        <tr r="BD54" s="1"/>
        <tr r="BD54" s="1"/>
      </tp>
      <tp>
        <v>351</v>
        <stp/>
        <stp>VOLUME</stp>
        <stp>.QQQ250530P530</stp>
        <tr r="G48" s="2"/>
        <tr r="G48" s="2"/>
      </tp>
      <tp>
        <v>96853</v>
        <stp/>
        <stp>VOLUME</stp>
        <stp>.QQQ250519C519</stp>
        <tr r="BA58" s="1"/>
        <tr r="BA58" s="1"/>
      </tp>
      <tp>
        <v>43695</v>
        <stp/>
        <stp>VOLUME</stp>
        <stp>.QQQ250520C520</stp>
        <tr r="C58" s="2"/>
        <tr r="C58" s="2"/>
      </tp>
      <tp>
        <v>11919</v>
        <stp/>
        <stp>VOLUME</stp>
        <stp>.QQQ250521C521</stp>
        <tr r="D57" s="2"/>
        <tr r="D57" s="2"/>
      </tp>
      <tp>
        <v>4467</v>
        <stp/>
        <stp>VOLUME</stp>
        <stp>.QQQ250522C522</stp>
        <tr r="E56" s="2"/>
        <tr r="E56" s="2"/>
      </tp>
      <tp>
        <v>3573</v>
        <stp/>
        <stp>VOLUME</stp>
        <stp>.QQQ250523C523</stp>
        <tr r="BC54" s="1"/>
        <tr r="BC54" s="1"/>
      </tp>
      <tp>
        <v>3054</v>
        <stp/>
        <stp>VOLUME</stp>
        <stp>.QQQ250530C530</stp>
        <tr r="G48" s="2"/>
        <tr r="G48" s="2"/>
      </tp>
      <tp>
        <v>110161</v>
        <stp/>
        <stp>VOLUME</stp>
        <stp>.QQQ250519P518</stp>
        <tr r="BB59" s="1"/>
        <tr r="BB59" s="1"/>
      </tp>
      <tp>
        <v>22543</v>
        <stp/>
        <stp>VOLUME</stp>
        <stp>.QQQ250520P521</stp>
        <tr r="C57" s="2"/>
        <tr r="C57" s="2"/>
      </tp>
      <tp>
        <v>4794</v>
        <stp/>
        <stp>VOLUME</stp>
        <stp>.QQQ250521P520</stp>
        <tr r="D58" s="2"/>
        <tr r="D58" s="2"/>
      </tp>
      <tp>
        <v>593</v>
        <stp/>
        <stp>VOLUME</stp>
        <stp>.QQQ250522P523</stp>
        <tr r="E55" s="2"/>
        <tr r="E55" s="2"/>
      </tp>
      <tp>
        <v>3726</v>
        <stp/>
        <stp>VOLUME</stp>
        <stp>.QQQ250523P522</stp>
        <tr r="BD55" s="1"/>
        <tr r="BD55" s="1"/>
      </tp>
      <tp>
        <v>4</v>
        <stp/>
        <stp>VOLUME</stp>
        <stp>.QQQ250530P531</stp>
        <tr r="G47" s="2"/>
        <tr r="G47" s="2"/>
      </tp>
      <tp>
        <v>49969</v>
        <stp/>
        <stp>VOLUME</stp>
        <stp>.QQQ250519C518</stp>
        <tr r="BA59" s="1"/>
        <tr r="BA59" s="1"/>
      </tp>
      <tp>
        <v>30911</v>
        <stp/>
        <stp>VOLUME</stp>
        <stp>.QQQ250520C521</stp>
        <tr r="C57" s="2"/>
        <tr r="C57" s="2"/>
      </tp>
      <tp>
        <v>5599</v>
        <stp/>
        <stp>VOLUME</stp>
        <stp>.QQQ250521C520</stp>
        <tr r="D58" s="2"/>
        <tr r="D58" s="2"/>
      </tp>
      <tp>
        <v>2191</v>
        <stp/>
        <stp>VOLUME</stp>
        <stp>.QQQ250522C523</stp>
        <tr r="E55" s="2"/>
        <tr r="E55" s="2"/>
      </tp>
      <tp>
        <v>4928</v>
        <stp/>
        <stp>VOLUME</stp>
        <stp>.QQQ250523C522</stp>
        <tr r="BC55" s="1"/>
        <tr r="BC55" s="1"/>
      </tp>
      <tp>
        <v>54</v>
        <stp/>
        <stp>VOLUME</stp>
        <stp>.QQQ250530C531</stp>
        <tr r="G47" s="2"/>
        <tr r="G47" s="2"/>
      </tp>
      <tp>
        <v>19281</v>
        <stp/>
        <stp>VOLUME</stp>
        <stp>.QQQ250520P522</stp>
        <tr r="C56" s="2"/>
        <tr r="C56" s="2"/>
      </tp>
      <tp>
        <v>693</v>
        <stp/>
        <stp>VOLUME</stp>
        <stp>.QQQ250521P523</stp>
        <tr r="D55" s="2"/>
        <tr r="D55" s="2"/>
      </tp>
      <tp>
        <v>3339</v>
        <stp/>
        <stp>VOLUME</stp>
        <stp>.QQQ250522P520</stp>
        <tr r="E58" s="2"/>
        <tr r="E58" s="2"/>
      </tp>
      <tp>
        <v>2354</v>
        <stp/>
        <stp>VOLUME</stp>
        <stp>.QQQ250523P521</stp>
        <tr r="BD56" s="1"/>
        <tr r="BD56" s="1"/>
      </tp>
      <tp>
        <v>20</v>
        <stp/>
        <stp>VOLUME</stp>
        <stp>.QQQ250530P532</stp>
        <tr r="G46" s="2"/>
        <tr r="G46" s="2"/>
      </tp>
      <tp>
        <v>31553</v>
        <stp/>
        <stp>VOLUME</stp>
        <stp>.QQQ250520C522</stp>
        <tr r="C56" s="2"/>
        <tr r="C56" s="2"/>
      </tp>
      <tp>
        <v>4023</v>
        <stp/>
        <stp>VOLUME</stp>
        <stp>.QQQ250521C523</stp>
        <tr r="D55" s="2"/>
        <tr r="D55" s="2"/>
      </tp>
      <tp>
        <v>1744</v>
        <stp/>
        <stp>VOLUME</stp>
        <stp>.QQQ250522C520</stp>
        <tr r="E58" s="2"/>
        <tr r="E58" s="2"/>
      </tp>
      <tp>
        <v>4438</v>
        <stp/>
        <stp>VOLUME</stp>
        <stp>.QQQ250523C521</stp>
        <tr r="BC56" s="1"/>
        <tr r="BC56" s="1"/>
      </tp>
      <tp>
        <v>4275</v>
        <stp/>
        <stp>VOLUME</stp>
        <stp>.QQQ250530C532</stp>
        <tr r="G46" s="2"/>
        <tr r="G46" s="2"/>
      </tp>
      <tp>
        <v>5742</v>
        <stp/>
        <stp>VOLUME</stp>
        <stp>.QQQ250520P523</stp>
        <tr r="C55" s="2"/>
        <tr r="C55" s="2"/>
      </tp>
      <tp>
        <v>3536</v>
        <stp/>
        <stp>VOLUME</stp>
        <stp>.QQQ250521P522</stp>
        <tr r="D56" s="2"/>
        <tr r="D56" s="2"/>
      </tp>
      <tp>
        <v>2554</v>
        <stp/>
        <stp>VOLUME</stp>
        <stp>.QQQ250522P521</stp>
        <tr r="E57" s="2"/>
        <tr r="E57" s="2"/>
      </tp>
      <tp>
        <v>10973</v>
        <stp/>
        <stp>VOLUME</stp>
        <stp>.QQQ250523P520</stp>
        <tr r="BD57" s="1"/>
        <tr r="BD57" s="1"/>
      </tp>
      <tp>
        <v>15879</v>
        <stp/>
        <stp>VOLUME</stp>
        <stp>.QQQ250520C523</stp>
        <tr r="C55" s="2"/>
        <tr r="C55" s="2"/>
      </tp>
      <tp>
        <v>3661</v>
        <stp/>
        <stp>VOLUME</stp>
        <stp>.QQQ250521C522</stp>
        <tr r="D56" s="2"/>
        <tr r="D56" s="2"/>
      </tp>
      <tp>
        <v>1551</v>
        <stp/>
        <stp>VOLUME</stp>
        <stp>.QQQ250522C521</stp>
        <tr r="E57" s="2"/>
        <tr r="E57" s="2"/>
      </tp>
      <tp>
        <v>8139</v>
        <stp/>
        <stp>VOLUME</stp>
        <stp>.QQQ250523C520</stp>
        <tr r="BC57" s="1"/>
        <tr r="BC57" s="1"/>
      </tp>
      <tp>
        <v>92029</v>
        <stp/>
        <stp>VOLUME</stp>
        <stp>.QQQ250519P515</stp>
        <tr r="BB62" s="1"/>
        <tr r="BB62" s="1"/>
      </tp>
      <tp>
        <v>15107</v>
        <stp/>
        <stp>VOLUME</stp>
        <stp>.QQQ250519C515</stp>
        <tr r="BA62" s="1"/>
        <tr r="BA62" s="1"/>
      </tp>
      <tp>
        <v>50473</v>
        <stp/>
        <stp>VOLUME</stp>
        <stp>.QQQ250519P514</stp>
        <tr r="BB63" s="1"/>
        <tr r="BB63" s="1"/>
      </tp>
      <tp>
        <v>7066</v>
        <stp/>
        <stp>VOLUME</stp>
        <stp>.QQQ250519C514</stp>
        <tr r="BA63" s="1"/>
        <tr r="BA63" s="1"/>
      </tp>
      <tp>
        <v>77970</v>
        <stp/>
        <stp>VOLUME</stp>
        <stp>.QQQ250519P517</stp>
        <tr r="BB60" s="1"/>
        <tr r="BB60" s="1"/>
      </tp>
      <tp>
        <v>35959</v>
        <stp/>
        <stp>VOLUME</stp>
        <stp>.QQQ250519C517</stp>
        <tr r="BA60" s="1"/>
        <tr r="BA60" s="1"/>
      </tp>
      <tp>
        <v>67816</v>
        <stp/>
        <stp>VOLUME</stp>
        <stp>.QQQ250519P516</stp>
        <tr r="BB61" s="1"/>
        <tr r="BB61" s="1"/>
      </tp>
      <tp>
        <v>25509</v>
        <stp/>
        <stp>VOLUME</stp>
        <stp>.QQQ250519C516</stp>
        <tr r="BA61" s="1"/>
        <tr r="BA61" s="1"/>
      </tp>
      <tp>
        <v>19021</v>
        <stp/>
        <stp>VOLUME</stp>
        <stp>.QQQ250519P511</stp>
        <tr r="BB66" s="1"/>
        <tr r="BB66" s="1"/>
      </tp>
      <tp>
        <v>186</v>
        <stp/>
        <stp>VOLUME</stp>
        <stp>.QQQ250520P528</stp>
        <tr r="C50" s="2"/>
        <tr r="C50" s="2"/>
      </tp>
      <tp>
        <v>78</v>
        <stp/>
        <stp>VOLUME</stp>
        <stp>.QQQ250521P529</stp>
        <tr r="D49" s="2"/>
        <tr r="D49" s="2"/>
      </tp>
      <tp>
        <v>508</v>
        <stp/>
        <stp>VOLUME</stp>
        <stp>.QQQ250519C511</stp>
        <tr r="BA66" s="1"/>
        <tr r="BA66" s="1"/>
      </tp>
      <tp>
        <v>4782</v>
        <stp/>
        <stp>VOLUME</stp>
        <stp>.QQQ250520C528</stp>
        <tr r="C50" s="2"/>
        <tr r="C50" s="2"/>
      </tp>
      <tp>
        <v>744</v>
        <stp/>
        <stp>VOLUME</stp>
        <stp>.QQQ250521C529</stp>
        <tr r="D49" s="2"/>
        <tr r="D49" s="2"/>
      </tp>
      <tp>
        <v>31603</v>
        <stp/>
        <stp>VOLUME</stp>
        <stp>.QQQ250519P510</stp>
        <tr r="BB67" s="1"/>
        <tr r="BB67" s="1"/>
      </tp>
      <tp>
        <v>57</v>
        <stp/>
        <stp>VOLUME</stp>
        <stp>.QQQ250520P529</stp>
        <tr r="C49" s="2"/>
        <tr r="C49" s="2"/>
      </tp>
      <tp>
        <v>54</v>
        <stp/>
        <stp>VOLUME</stp>
        <stp>.QQQ250521P528</stp>
        <tr r="D50" s="2"/>
        <tr r="D50" s="2"/>
      </tp>
      <tp>
        <v>565</v>
        <stp/>
        <stp>VOLUME</stp>
        <stp>.QQQ250519C510</stp>
        <tr r="BA67" s="1"/>
        <tr r="BA67" s="1"/>
      </tp>
      <tp>
        <v>3978</v>
        <stp/>
        <stp>VOLUME</stp>
        <stp>.QQQ250520C529</stp>
        <tr r="C49" s="2"/>
        <tr r="C49" s="2"/>
      </tp>
      <tp>
        <v>1563</v>
        <stp/>
        <stp>VOLUME</stp>
        <stp>.QQQ250521C528</stp>
        <tr r="D50" s="2"/>
        <tr r="D50" s="2"/>
      </tp>
      <tp>
        <v>32028</v>
        <stp/>
        <stp>VOLUME</stp>
        <stp>.QQQ250519P513</stp>
        <tr r="BB64" s="1"/>
        <tr r="BB64" s="1"/>
      </tp>
      <tp>
        <v>34</v>
        <stp/>
        <stp>VOLUME</stp>
        <stp>.QQQ250522P528</stp>
        <tr r="E50" s="2"/>
        <tr r="E50" s="2"/>
      </tp>
      <tp>
        <v>25</v>
        <stp/>
        <stp>VOLUME</stp>
        <stp>.QQQ250523P529</stp>
        <tr r="BD48" s="1"/>
        <tr r="BD48" s="1"/>
      </tp>
      <tp>
        <v>1274</v>
        <stp/>
        <stp>VOLUME</stp>
        <stp>.QQQ250519C513</stp>
        <tr r="BA64" s="1"/>
        <tr r="BA64" s="1"/>
      </tp>
      <tp>
        <v>646</v>
        <stp/>
        <stp>VOLUME</stp>
        <stp>.QQQ250522C528</stp>
        <tr r="E50" s="2"/>
        <tr r="E50" s="2"/>
      </tp>
      <tp>
        <v>662</v>
        <stp/>
        <stp>VOLUME</stp>
        <stp>.QQQ250523C529</stp>
        <tr r="BC48" s="1"/>
        <tr r="BC48" s="1"/>
      </tp>
      <tp>
        <v>31468</v>
        <stp/>
        <stp>VOLUME</stp>
        <stp>.QQQ250519P512</stp>
        <tr r="BB65" s="1"/>
        <tr r="BB65" s="1"/>
      </tp>
      <tp>
        <v>27</v>
        <stp/>
        <stp>VOLUME</stp>
        <stp>.QQQ250522P529</stp>
        <tr r="E49" s="2"/>
        <tr r="E49" s="2"/>
      </tp>
      <tp>
        <v>13</v>
        <stp/>
        <stp>VOLUME</stp>
        <stp>.QQQ250523P528</stp>
        <tr r="BD49" s="1"/>
        <tr r="BD49" s="1"/>
      </tp>
      <tp>
        <v>4142</v>
        <stp/>
        <stp>VOLUME</stp>
        <stp>.QQQ250519C512</stp>
        <tr r="BA65" s="1"/>
        <tr r="BA65" s="1"/>
      </tp>
      <tp>
        <v>868</v>
        <stp/>
        <stp>VOLUME</stp>
        <stp>.QQQ250522C529</stp>
        <tr r="E49" s="2"/>
        <tr r="E49" s="2"/>
      </tp>
      <tp>
        <v>4239</v>
        <stp/>
        <stp>VOLUME</stp>
        <stp>.QQQ250523C528</stp>
        <tr r="BC49" s="1"/>
        <tr r="BC49" s="1"/>
      </tp>
      <tp>
        <v>7381</v>
        <stp/>
        <stp>VOLUME</stp>
        <stp>.QQQ250520P514</stp>
        <tr r="C64" s="2"/>
        <tr r="C64" s="2"/>
      </tp>
      <tp>
        <v>15090</v>
        <stp/>
        <stp>VOLUME</stp>
        <stp>.QQQ250521P515</stp>
        <tr r="D63" s="2"/>
        <tr r="D63" s="2"/>
      </tp>
      <tp>
        <v>1173</v>
        <stp/>
        <stp>VOLUME</stp>
        <stp>.QQQ250522P516</stp>
        <tr r="E62" s="2"/>
        <tr r="E62" s="2"/>
      </tp>
      <tp>
        <v>2934</v>
        <stp/>
        <stp>VOLUME</stp>
        <stp>.QQQ250523P517</stp>
        <tr r="BD60" s="1"/>
        <tr r="BD60" s="1"/>
      </tp>
      <tp>
        <v>339</v>
        <stp/>
        <stp>VOLUME</stp>
        <stp>.QQQ250530P504</stp>
        <tr r="G74" s="2"/>
        <tr r="G74" s="2"/>
      </tp>
      <tp>
        <v>2097</v>
        <stp/>
        <stp>VOLUME</stp>
        <stp>.QQQ250520C514</stp>
        <tr r="C64" s="2"/>
        <tr r="C64" s="2"/>
      </tp>
      <tp>
        <v>1014</v>
        <stp/>
        <stp>VOLUME</stp>
        <stp>.QQQ250521C515</stp>
        <tr r="D63" s="2"/>
        <tr r="D63" s="2"/>
      </tp>
      <tp>
        <v>391</v>
        <stp/>
        <stp>VOLUME</stp>
        <stp>.QQQ250522C516</stp>
        <tr r="E62" s="2"/>
        <tr r="E62" s="2"/>
      </tp>
      <tp>
        <v>1726</v>
        <stp/>
        <stp>VOLUME</stp>
        <stp>.QQQ250523C517</stp>
        <tr r="BC60" s="1"/>
        <tr r="BC60" s="1"/>
      </tp>
      <tp>
        <v>10</v>
        <stp/>
        <stp>VOLUME</stp>
        <stp>.QQQ250530C504</stp>
        <tr r="G74" s="2"/>
        <tr r="G74" s="2"/>
      </tp>
      <tp>
        <v>20626</v>
        <stp/>
        <stp>VOLUME</stp>
        <stp>.QQQ250520P515</stp>
        <tr r="C63" s="2"/>
        <tr r="C63" s="2"/>
      </tp>
      <tp>
        <v>3183</v>
        <stp/>
        <stp>VOLUME</stp>
        <stp>.QQQ250521P514</stp>
        <tr r="D64" s="2"/>
        <tr r="D64" s="2"/>
      </tp>
      <tp>
        <v>8460</v>
        <stp/>
        <stp>VOLUME</stp>
        <stp>.QQQ250522P517</stp>
        <tr r="E61" s="2"/>
        <tr r="E61" s="2"/>
      </tp>
      <tp>
        <v>2276</v>
        <stp/>
        <stp>VOLUME</stp>
        <stp>.QQQ250523P516</stp>
        <tr r="BD61" s="1"/>
        <tr r="BD61" s="1"/>
      </tp>
      <tp>
        <v>5164</v>
        <stp/>
        <stp>VOLUME</stp>
        <stp>.QQQ250530P505</stp>
        <tr r="G73" s="2"/>
        <tr r="G73" s="2"/>
      </tp>
      <tp>
        <v>4520</v>
        <stp/>
        <stp>VOLUME</stp>
        <stp>.QQQ250520C515</stp>
        <tr r="C63" s="2"/>
        <tr r="C63" s="2"/>
      </tp>
      <tp>
        <v>548</v>
        <stp/>
        <stp>VOLUME</stp>
        <stp>.QQQ250521C514</stp>
        <tr r="D64" s="2"/>
        <tr r="D64" s="2"/>
      </tp>
      <tp>
        <v>283</v>
        <stp/>
        <stp>VOLUME</stp>
        <stp>.QQQ250522C517</stp>
        <tr r="E61" s="2"/>
        <tr r="E61" s="2"/>
      </tp>
      <tp>
        <v>1324</v>
        <stp/>
        <stp>VOLUME</stp>
        <stp>.QQQ250523C516</stp>
        <tr r="BC61" s="1"/>
        <tr r="BC61" s="1"/>
      </tp>
      <tp>
        <v>215</v>
        <stp/>
        <stp>VOLUME</stp>
        <stp>.QQQ250530C505</stp>
        <tr r="G73" s="2"/>
        <tr r="G73" s="2"/>
      </tp>
      <tp>
        <v>10846</v>
        <stp/>
        <stp>VOLUME</stp>
        <stp>.QQQ250520P516</stp>
        <tr r="C62" s="2"/>
        <tr r="C62" s="2"/>
      </tp>
      <tp>
        <v>5146</v>
        <stp/>
        <stp>VOLUME</stp>
        <stp>.QQQ250521P517</stp>
        <tr r="D61" s="2"/>
        <tr r="D61" s="2"/>
      </tp>
      <tp>
        <v>953</v>
        <stp/>
        <stp>VOLUME</stp>
        <stp>.QQQ250522P514</stp>
        <tr r="E64" s="2"/>
        <tr r="E64" s="2"/>
      </tp>
      <tp>
        <v>15039</v>
        <stp/>
        <stp>VOLUME</stp>
        <stp>.QQQ250523P515</stp>
        <tr r="BD62" s="1"/>
        <tr r="BD62" s="1"/>
      </tp>
      <tp>
        <v>361</v>
        <stp/>
        <stp>VOLUME</stp>
        <stp>.QQQ250530P506</stp>
        <tr r="G72" s="2"/>
        <tr r="G72" s="2"/>
      </tp>
      <tp>
        <v>3018</v>
        <stp/>
        <stp>VOLUME</stp>
        <stp>.QQQ250520C516</stp>
        <tr r="C62" s="2"/>
        <tr r="C62" s="2"/>
      </tp>
      <tp>
        <v>1849</v>
        <stp/>
        <stp>VOLUME</stp>
        <stp>.QQQ250521C517</stp>
        <tr r="D61" s="2"/>
        <tr r="D61" s="2"/>
      </tp>
      <tp>
        <v>112</v>
        <stp/>
        <stp>VOLUME</stp>
        <stp>.QQQ250522C514</stp>
        <tr r="E64" s="2"/>
        <tr r="E64" s="2"/>
      </tp>
      <tp>
        <v>2278</v>
        <stp/>
        <stp>VOLUME</stp>
        <stp>.QQQ250523C515</stp>
        <tr r="BC62" s="1"/>
        <tr r="BC62" s="1"/>
      </tp>
      <tp>
        <v>10</v>
        <stp/>
        <stp>VOLUME</stp>
        <stp>.QQQ250530C506</stp>
        <tr r="G72" s="2"/>
        <tr r="G72" s="2"/>
      </tp>
      <tp>
        <v>20781</v>
        <stp/>
        <stp>VOLUME</stp>
        <stp>.QQQ250520P517</stp>
        <tr r="C61" s="2"/>
        <tr r="C61" s="2"/>
      </tp>
      <tp>
        <v>2397</v>
        <stp/>
        <stp>VOLUME</stp>
        <stp>.QQQ250521P516</stp>
        <tr r="D62" s="2"/>
        <tr r="D62" s="2"/>
      </tp>
      <tp>
        <v>6257</v>
        <stp/>
        <stp>VOLUME</stp>
        <stp>.QQQ250522P515</stp>
        <tr r="E63" s="2"/>
        <tr r="E63" s="2"/>
      </tp>
      <tp>
        <v>8708</v>
        <stp/>
        <stp>VOLUME</stp>
        <stp>.QQQ250523P514</stp>
        <tr r="BD63" s="1"/>
        <tr r="BD63" s="1"/>
      </tp>
      <tp>
        <v>2674</v>
        <stp/>
        <stp>VOLUME</stp>
        <stp>.QQQ250530P507</stp>
        <tr r="G71" s="2"/>
        <tr r="G71" s="2"/>
      </tp>
      <tp>
        <v>5468</v>
        <stp/>
        <stp>VOLUME</stp>
        <stp>.QQQ250520C517</stp>
        <tr r="C61" s="2"/>
        <tr r="C61" s="2"/>
      </tp>
      <tp>
        <v>1307</v>
        <stp/>
        <stp>VOLUME</stp>
        <stp>.QQQ250521C516</stp>
        <tr r="D62" s="2"/>
        <tr r="D62" s="2"/>
      </tp>
      <tp>
        <v>244</v>
        <stp/>
        <stp>VOLUME</stp>
        <stp>.QQQ250522C515</stp>
        <tr r="E63" s="2"/>
        <tr r="E63" s="2"/>
      </tp>
      <tp>
        <v>372</v>
        <stp/>
        <stp>VOLUME</stp>
        <stp>.QQQ250523C514</stp>
        <tr r="BC63" s="1"/>
        <tr r="BC63" s="1"/>
      </tp>
      <tp>
        <v>270</v>
        <stp/>
        <stp>VOLUME</stp>
        <stp>.QQQ250530C507</stp>
        <tr r="G71" s="2"/>
        <tr r="G71" s="2"/>
      </tp>
      <tp>
        <v>164</v>
        <stp/>
        <stp>VOLUME</stp>
        <stp>.QQQ250519P529</stp>
        <tr r="BB48" s="1"/>
        <tr r="BB48" s="1"/>
      </tp>
      <tp>
        <v>17923</v>
        <stp/>
        <stp>VOLUME</stp>
        <stp>.QQQ250520P510</stp>
        <tr r="C68" s="2"/>
        <tr r="C68" s="2"/>
      </tp>
      <tp>
        <v>1844</v>
        <stp/>
        <stp>VOLUME</stp>
        <stp>.QQQ250521P511</stp>
        <tr r="D67" s="2"/>
        <tr r="D67" s="2"/>
      </tp>
      <tp>
        <v>693</v>
        <stp/>
        <stp>VOLUME</stp>
        <stp>.QQQ250522P512</stp>
        <tr r="E66" s="2"/>
        <tr r="E66" s="2"/>
      </tp>
      <tp>
        <v>1823</v>
        <stp/>
        <stp>VOLUME</stp>
        <stp>.QQQ250523P513</stp>
        <tr r="BD64" s="1"/>
        <tr r="BD64" s="1"/>
      </tp>
      <tp>
        <v>11498</v>
        <stp/>
        <stp>VOLUME</stp>
        <stp>.QQQ250530P500</stp>
        <tr r="G78" s="2"/>
        <tr r="G78" s="2"/>
      </tp>
      <tp>
        <v>5242</v>
        <stp/>
        <stp>VOLUME</stp>
        <stp>.QQQ250519C529</stp>
        <tr r="BA48" s="1"/>
        <tr r="BA48" s="1"/>
      </tp>
      <tp>
        <v>507</v>
        <stp/>
        <stp>VOLUME</stp>
        <stp>.QQQ250520C510</stp>
        <tr r="C68" s="2"/>
        <tr r="C68" s="2"/>
      </tp>
      <tp>
        <v>115</v>
        <stp/>
        <stp>VOLUME</stp>
        <stp>.QQQ250521C511</stp>
        <tr r="D67" s="2"/>
        <tr r="D67" s="2"/>
      </tp>
      <tp>
        <v>27</v>
        <stp/>
        <stp>VOLUME</stp>
        <stp>.QQQ250522C512</stp>
        <tr r="E66" s="2"/>
        <tr r="E66" s="2"/>
      </tp>
      <tp>
        <v>75</v>
        <stp/>
        <stp>VOLUME</stp>
        <stp>.QQQ250523C513</stp>
        <tr r="BC64" s="1"/>
        <tr r="BC64" s="1"/>
      </tp>
      <tp>
        <v>1630</v>
        <stp/>
        <stp>VOLUME</stp>
        <stp>.QQQ250530C500</stp>
        <tr r="G78" s="2"/>
        <tr r="G78" s="2"/>
      </tp>
      <tp>
        <v>337</v>
        <stp/>
        <stp>VOLUME</stp>
        <stp>.QQQ250519P528</stp>
        <tr r="BB49" s="1"/>
        <tr r="BB49" s="1"/>
      </tp>
      <tp>
        <v>6008</v>
        <stp/>
        <stp>VOLUME</stp>
        <stp>.QQQ250520P511</stp>
        <tr r="C67" s="2"/>
        <tr r="C67" s="2"/>
      </tp>
      <tp>
        <v>7635</v>
        <stp/>
        <stp>VOLUME</stp>
        <stp>.QQQ250521P510</stp>
        <tr r="D68" s="2"/>
        <tr r="D68" s="2"/>
      </tp>
      <tp>
        <v>750</v>
        <stp/>
        <stp>VOLUME</stp>
        <stp>.QQQ250522P513</stp>
        <tr r="E65" s="2"/>
        <tr r="E65" s="2"/>
      </tp>
      <tp>
        <v>2113</v>
        <stp/>
        <stp>VOLUME</stp>
        <stp>.QQQ250523P512</stp>
        <tr r="BD65" s="1"/>
        <tr r="BD65" s="1"/>
      </tp>
      <tp>
        <v>98</v>
        <stp/>
        <stp>VOLUME</stp>
        <stp>.QQQ250530P501</stp>
        <tr r="G77" s="2"/>
        <tr r="G77" s="2"/>
      </tp>
      <tp>
        <v>10708</v>
        <stp/>
        <stp>VOLUME</stp>
        <stp>.QQQ250519C528</stp>
        <tr r="BA49" s="1"/>
        <tr r="BA49" s="1"/>
      </tp>
      <tp>
        <v>327</v>
        <stp/>
        <stp>VOLUME</stp>
        <stp>.QQQ250520C511</stp>
        <tr r="C67" s="2"/>
        <tr r="C67" s="2"/>
      </tp>
      <tp>
        <v>177</v>
        <stp/>
        <stp>VOLUME</stp>
        <stp>.QQQ250521C510</stp>
        <tr r="D68" s="2"/>
        <tr r="D68" s="2"/>
      </tp>
      <tp>
        <v>14</v>
        <stp/>
        <stp>VOLUME</stp>
        <stp>.QQQ250522C513</stp>
        <tr r="E65" s="2"/>
        <tr r="E65" s="2"/>
      </tp>
      <tp>
        <v>144</v>
        <stp/>
        <stp>VOLUME</stp>
        <stp>.QQQ250523C512</stp>
        <tr r="BC65" s="1"/>
        <tr r="BC65" s="1"/>
      </tp>
      <tp>
        <v>15</v>
        <stp/>
        <stp>VOLUME</stp>
        <stp>.QQQ250530C501</stp>
        <tr r="G77" s="2"/>
        <tr r="G77" s="2"/>
      </tp>
      <tp>
        <v>8046</v>
        <stp/>
        <stp>VOLUME</stp>
        <stp>.QQQ250520P512</stp>
        <tr r="C66" s="2"/>
        <tr r="C66" s="2"/>
      </tp>
      <tp>
        <v>3023</v>
        <stp/>
        <stp>VOLUME</stp>
        <stp>.QQQ250521P513</stp>
        <tr r="D65" s="2"/>
        <tr r="D65" s="2"/>
      </tp>
      <tp>
        <v>6173</v>
        <stp/>
        <stp>VOLUME</stp>
        <stp>.QQQ250522P510</stp>
        <tr r="E68" s="2"/>
        <tr r="E68" s="2"/>
      </tp>
      <tp>
        <v>2927</v>
        <stp/>
        <stp>VOLUME</stp>
        <stp>.QQQ250523P511</stp>
        <tr r="BD66" s="1"/>
        <tr r="BD66" s="1"/>
      </tp>
      <tp>
        <v>149</v>
        <stp/>
        <stp>VOLUME</stp>
        <stp>.QQQ250530P502</stp>
        <tr r="G76" s="2"/>
        <tr r="G76" s="2"/>
      </tp>
      <tp>
        <v>577</v>
        <stp/>
        <stp>VOLUME</stp>
        <stp>.QQQ250520C512</stp>
        <tr r="C66" s="2"/>
        <tr r="C66" s="2"/>
      </tp>
      <tp>
        <v>496</v>
        <stp/>
        <stp>VOLUME</stp>
        <stp>.QQQ250521C513</stp>
        <tr r="D65" s="2"/>
        <tr r="D65" s="2"/>
      </tp>
      <tp>
        <v>65</v>
        <stp/>
        <stp>VOLUME</stp>
        <stp>.QQQ250522C510</stp>
        <tr r="E68" s="2"/>
        <tr r="E68" s="2"/>
      </tp>
      <tp>
        <v>1164</v>
        <stp/>
        <stp>VOLUME</stp>
        <stp>.QQQ250523C511</stp>
        <tr r="BC66" s="1"/>
        <tr r="BC66" s="1"/>
      </tp>
      <tp>
        <v>27</v>
        <stp/>
        <stp>VOLUME</stp>
        <stp>.QQQ250530C502</stp>
        <tr r="G76" s="2"/>
        <tr r="G76" s="2"/>
      </tp>
      <tp>
        <v>7710</v>
        <stp/>
        <stp>VOLUME</stp>
        <stp>.QQQ250520P513</stp>
        <tr r="C65" s="2"/>
        <tr r="C65" s="2"/>
      </tp>
      <tp>
        <v>2317</v>
        <stp/>
        <stp>VOLUME</stp>
        <stp>.QQQ250521P512</stp>
        <tr r="D66" s="2"/>
        <tr r="D66" s="2"/>
      </tp>
      <tp>
        <v>1389</v>
        <stp/>
        <stp>VOLUME</stp>
        <stp>.QQQ250522P511</stp>
        <tr r="E67" s="2"/>
        <tr r="E67" s="2"/>
      </tp>
      <tp>
        <v>16848</v>
        <stp/>
        <stp>VOLUME</stp>
        <stp>.QQQ250523P510</stp>
        <tr r="BD67" s="1"/>
        <tr r="BD67" s="1"/>
      </tp>
      <tp>
        <v>114</v>
        <stp/>
        <stp>VOLUME</stp>
        <stp>.QQQ250530P503</stp>
        <tr r="G75" s="2"/>
        <tr r="G75" s="2"/>
      </tp>
      <tp>
        <v>585</v>
        <stp/>
        <stp>VOLUME</stp>
        <stp>.QQQ250520C513</stp>
        <tr r="C65" s="2"/>
        <tr r="C65" s="2"/>
      </tp>
      <tp>
        <v>211</v>
        <stp/>
        <stp>VOLUME</stp>
        <stp>.QQQ250521C512</stp>
        <tr r="D66" s="2"/>
        <tr r="D66" s="2"/>
      </tp>
      <tp>
        <v>12</v>
        <stp/>
        <stp>VOLUME</stp>
        <stp>.QQQ250522C511</stp>
        <tr r="E67" s="2"/>
        <tr r="E67" s="2"/>
      </tp>
      <tp>
        <v>726</v>
        <stp/>
        <stp>VOLUME</stp>
        <stp>.QQQ250523C510</stp>
        <tr r="BC67" s="1"/>
        <tr r="BC67" s="1"/>
      </tp>
      <tp>
        <v>10</v>
        <stp/>
        <stp>VOLUME</stp>
        <stp>.QQQ250530C503</stp>
        <tr r="G75" s="2"/>
        <tr r="G75" s="2"/>
      </tp>
      <tp>
        <v>3340</v>
        <stp/>
        <stp>VOLUME</stp>
        <stp>.QQQ250519P525</stp>
        <tr r="BB52" s="1"/>
        <tr r="BB52" s="1"/>
      </tp>
      <tp>
        <v>50502</v>
        <stp/>
        <stp>VOLUME</stp>
        <stp>.QQQ250519C525</stp>
        <tr r="BA52" s="1"/>
        <tr r="BA52" s="1"/>
      </tp>
      <tp>
        <v>7227</v>
        <stp/>
        <stp>VOLUME</stp>
        <stp>.QQQ250519P524</stp>
        <tr r="BB53" s="1"/>
        <tr r="BB53" s="1"/>
      </tp>
      <tp>
        <v>43681</v>
        <stp/>
        <stp>VOLUME</stp>
        <stp>.QQQ250519C524</stp>
        <tr r="BA53" s="1"/>
        <tr r="BA53" s="1"/>
      </tp>
      <tp>
        <v>264</v>
        <stp/>
        <stp>VOLUME</stp>
        <stp>.QQQ250519P527</stp>
        <tr r="BB50" s="1"/>
        <tr r="BB50" s="1"/>
      </tp>
      <tp>
        <v>12478</v>
        <stp/>
        <stp>VOLUME</stp>
        <stp>.QQQ250519C527</stp>
        <tr r="BA50" s="1"/>
        <tr r="BA50" s="1"/>
      </tp>
      <tp>
        <v>1015</v>
        <stp/>
        <stp>VOLUME</stp>
        <stp>.QQQ250519P526</stp>
        <tr r="BB51" s="1"/>
        <tr r="BB51" s="1"/>
      </tp>
      <tp>
        <v>15900</v>
        <stp/>
        <stp>VOLUME</stp>
        <stp>.QQQ250519C526</stp>
        <tr r="BA51" s="1"/>
        <tr r="BA51" s="1"/>
      </tp>
      <tp>
        <v>132031</v>
        <stp/>
        <stp>VOLUME</stp>
        <stp>.QQQ250519P521</stp>
        <tr r="BB56" s="1"/>
        <tr r="BB56" s="1"/>
      </tp>
      <tp>
        <v>29144</v>
        <stp/>
        <stp>VOLUME</stp>
        <stp>.QQQ250520P518</stp>
        <tr r="C60" s="2"/>
        <tr r="C60" s="2"/>
      </tp>
      <tp>
        <v>3070</v>
        <stp/>
        <stp>VOLUME</stp>
        <stp>.QQQ250521P519</stp>
        <tr r="D59" s="2"/>
        <tr r="D59" s="2"/>
      </tp>
      <tp>
        <v>332</v>
        <stp/>
        <stp>VOLUME</stp>
        <stp>.QQQ250530P508</stp>
        <tr r="G70" s="2"/>
        <tr r="G70" s="2"/>
      </tp>
      <tp>
        <v>210175</v>
        <stp/>
        <stp>VOLUME</stp>
        <stp>.QQQ250519C521</stp>
        <tr r="BA56" s="1"/>
        <tr r="BA56" s="1"/>
      </tp>
      <tp>
        <v>8120</v>
        <stp/>
        <stp>VOLUME</stp>
        <stp>.QQQ250520C518</stp>
        <tr r="C60" s="2"/>
        <tr r="C60" s="2"/>
      </tp>
      <tp>
        <v>2757</v>
        <stp/>
        <stp>VOLUME</stp>
        <stp>.QQQ250521C519</stp>
        <tr r="D59" s="2"/>
        <tr r="D59" s="2"/>
      </tp>
      <tp>
        <v>49</v>
        <stp/>
        <stp>VOLUME</stp>
        <stp>.QQQ250530C508</stp>
        <tr r="G70" s="2"/>
        <tr r="G70" s="2"/>
      </tp>
      <tp>
        <v>174334</v>
        <stp/>
        <stp>VOLUME</stp>
        <stp>.QQQ250519P520</stp>
        <tr r="BB57" s="1"/>
        <tr r="BB57" s="1"/>
      </tp>
      <tp>
        <v>17248</v>
        <stp/>
        <stp>VOLUME</stp>
        <stp>.QQQ250520P519</stp>
        <tr r="C59" s="2"/>
        <tr r="C59" s="2"/>
      </tp>
      <tp>
        <v>8059</v>
        <stp/>
        <stp>VOLUME</stp>
        <stp>.QQQ250521P518</stp>
        <tr r="D60" s="2"/>
        <tr r="D60" s="2"/>
      </tp>
      <tp>
        <v>98</v>
        <stp/>
        <stp>VOLUME</stp>
        <stp>.QQQ250530P509</stp>
        <tr r="G69" s="2"/>
        <tr r="G69" s="2"/>
      </tp>
      <tp>
        <v>196602</v>
        <stp/>
        <stp>VOLUME</stp>
        <stp>.QQQ250519C520</stp>
        <tr r="BA57" s="1"/>
        <tr r="BA57" s="1"/>
      </tp>
      <tp>
        <v>13392</v>
        <stp/>
        <stp>VOLUME</stp>
        <stp>.QQQ250520C519</stp>
        <tr r="C59" s="2"/>
        <tr r="C59" s="2"/>
      </tp>
      <tp>
        <v>2272</v>
        <stp/>
        <stp>VOLUME</stp>
        <stp>.QQQ250521C518</stp>
        <tr r="D60" s="2"/>
        <tr r="D60" s="2"/>
      </tp>
      <tp>
        <v>77</v>
        <stp/>
        <stp>VOLUME</stp>
        <stp>.QQQ250530C509</stp>
        <tr r="G69" s="2"/>
        <tr r="G69" s="2"/>
      </tp>
      <tp>
        <v>23096</v>
        <stp/>
        <stp>VOLUME</stp>
        <stp>.QQQ250519P523</stp>
        <tr r="BB54" s="1"/>
        <tr r="BB54" s="1"/>
      </tp>
      <tp>
        <v>4194</v>
        <stp/>
        <stp>VOLUME</stp>
        <stp>.QQQ250522P518</stp>
        <tr r="E60" s="2"/>
        <tr r="E60" s="2"/>
      </tp>
      <tp>
        <v>5116</v>
        <stp/>
        <stp>VOLUME</stp>
        <stp>.QQQ250523P519</stp>
        <tr r="BD58" s="1"/>
        <tr r="BD58" s="1"/>
      </tp>
      <tp>
        <v>131828</v>
        <stp/>
        <stp>VOLUME</stp>
        <stp>.QQQ250519C523</stp>
        <tr r="BA54" s="1"/>
        <tr r="BA54" s="1"/>
      </tp>
      <tp>
        <v>975</v>
        <stp/>
        <stp>VOLUME</stp>
        <stp>.QQQ250522C518</stp>
        <tr r="E60" s="2"/>
        <tr r="E60" s="2"/>
      </tp>
      <tp>
        <v>3208</v>
        <stp/>
        <stp>VOLUME</stp>
        <stp>.QQQ250523C519</stp>
        <tr r="BC58" s="1"/>
        <tr r="BC58" s="1"/>
      </tp>
      <tp>
        <v>71942</v>
        <stp/>
        <stp>VOLUME</stp>
        <stp>.QQQ250519P522</stp>
        <tr r="BB55" s="1"/>
        <tr r="BB55" s="1"/>
      </tp>
      <tp>
        <v>1518</v>
        <stp/>
        <stp>VOLUME</stp>
        <stp>.QQQ250522P519</stp>
        <tr r="E59" s="2"/>
        <tr r="E59" s="2"/>
      </tp>
      <tp>
        <v>14854</v>
        <stp/>
        <stp>VOLUME</stp>
        <stp>.QQQ250523P518</stp>
        <tr r="BD59" s="1"/>
        <tr r="BD59" s="1"/>
      </tp>
      <tp>
        <v>177050</v>
        <stp/>
        <stp>VOLUME</stp>
        <stp>.QQQ250519C522</stp>
        <tr r="BA55" s="1"/>
        <tr r="BA55" s="1"/>
      </tp>
      <tp>
        <v>890</v>
        <stp/>
        <stp>VOLUME</stp>
        <stp>.QQQ250522C519</stp>
        <tr r="E59" s="2"/>
        <tr r="E59" s="2"/>
      </tp>
      <tp>
        <v>4274</v>
        <stp/>
        <stp>VOLUME</stp>
        <stp>.QQQ250523C518</stp>
        <tr r="BC59" s="1"/>
        <tr r="BC59" s="1"/>
      </tp>
      <tp>
        <v>2420</v>
        <stp/>
        <stp>VOLUME</stp>
        <stp>.QQQ250520P504</stp>
        <tr r="C74" s="2"/>
        <tr r="C74" s="2"/>
      </tp>
      <tp>
        <v>4875</v>
        <stp/>
        <stp>VOLUME</stp>
        <stp>.QQQ250521P505</stp>
        <tr r="D73" s="2"/>
        <tr r="D73" s="2"/>
      </tp>
      <tp>
        <v>473</v>
        <stp/>
        <stp>VOLUME</stp>
        <stp>.QQQ250522P506</stp>
        <tr r="E72" s="2"/>
        <tr r="E72" s="2"/>
      </tp>
      <tp>
        <v>1224</v>
        <stp/>
        <stp>VOLUME</stp>
        <stp>.QQQ250523P507</stp>
        <tr r="BD70" s="1"/>
        <tr r="BD70" s="1"/>
      </tp>
      <tp>
        <v>972</v>
        <stp/>
        <stp>VOLUME</stp>
        <stp>.QQQ250530P514</stp>
        <tr r="G64" s="2"/>
        <tr r="G64" s="2"/>
      </tp>
      <tp>
        <v>77</v>
        <stp/>
        <stp>VOLUME</stp>
        <stp>.QQQ250520C504</stp>
        <tr r="C74" s="2"/>
        <tr r="C74" s="2"/>
      </tp>
      <tp>
        <v>4</v>
        <stp/>
        <stp>VOLUME</stp>
        <stp>.QQQ250521C505</stp>
        <tr r="D73" s="2"/>
        <tr r="D73" s="2"/>
      </tp>
      <tp>
        <v>407</v>
        <stp/>
        <stp>VOLUME</stp>
        <stp>.QQQ250522C506</stp>
        <tr r="E72" s="2"/>
        <tr r="E72" s="2"/>
      </tp>
      <tp>
        <v>5</v>
        <stp/>
        <stp>VOLUME</stp>
        <stp>.QQQ250523C507</stp>
        <tr r="BC70" s="1"/>
        <tr r="BC70" s="1"/>
      </tp>
      <tp>
        <v>19</v>
        <stp/>
        <stp>VOLUME</stp>
        <stp>.QQQ250530C514</stp>
        <tr r="G64" s="2"/>
        <tr r="G64" s="2"/>
      </tp>
      <tp>
        <v>4945</v>
        <stp/>
        <stp>VOLUME</stp>
        <stp>.QQQ250520P505</stp>
        <tr r="C73" s="2"/>
        <tr r="C73" s="2"/>
      </tp>
      <tp>
        <v>656</v>
        <stp/>
        <stp>VOLUME</stp>
        <stp>.QQQ250521P504</stp>
        <tr r="D74" s="2"/>
        <tr r="D74" s="2"/>
      </tp>
      <tp>
        <v>270</v>
        <stp/>
        <stp>VOLUME</stp>
        <stp>.QQQ250522P507</stp>
        <tr r="E71" s="2"/>
        <tr r="E71" s="2"/>
      </tp>
      <tp>
        <v>1032</v>
        <stp/>
        <stp>VOLUME</stp>
        <stp>.QQQ250523P506</stp>
        <tr r="BD71" s="1"/>
        <tr r="BD71" s="1"/>
      </tp>
      <tp>
        <v>4328</v>
        <stp/>
        <stp>VOLUME</stp>
        <stp>.QQQ250530P515</stp>
        <tr r="G63" s="2"/>
        <tr r="G63" s="2"/>
      </tp>
      <tp>
        <v>43</v>
        <stp/>
        <stp>VOLUME</stp>
        <stp>.QQQ250520C505</stp>
        <tr r="C73" s="2"/>
        <tr r="C73" s="2"/>
      </tp>
      <tp>
        <v>14</v>
        <stp/>
        <stp>VOLUME</stp>
        <stp>.QQQ250521C504</stp>
        <tr r="D74" s="2"/>
        <tr r="D74" s="2"/>
      </tp>
      <tp>
        <v>70</v>
        <stp/>
        <stp>VOLUME</stp>
        <stp>.QQQ250522C507</stp>
        <tr r="E71" s="2"/>
        <tr r="E71" s="2"/>
      </tp>
      <tp>
        <v>14</v>
        <stp/>
        <stp>VOLUME</stp>
        <stp>.QQQ250523C506</stp>
        <tr r="BC71" s="1"/>
        <tr r="BC71" s="1"/>
      </tp>
      <tp>
        <v>965</v>
        <stp/>
        <stp>VOLUME</stp>
        <stp>.QQQ250530C515</stp>
        <tr r="G63" s="2"/>
        <tr r="G63" s="2"/>
      </tp>
      <tp>
        <v>5282</v>
        <stp/>
        <stp>VOLUME</stp>
        <stp>.QQQ250520P506</stp>
        <tr r="C72" s="2"/>
        <tr r="C72" s="2"/>
      </tp>
      <tp>
        <v>1308</v>
        <stp/>
        <stp>VOLUME</stp>
        <stp>.QQQ250521P507</stp>
        <tr r="D71" s="2"/>
        <tr r="D71" s="2"/>
      </tp>
      <tp>
        <v>609</v>
        <stp/>
        <stp>VOLUME</stp>
        <stp>.QQQ250522P504</stp>
        <tr r="E74" s="2"/>
        <tr r="E74" s="2"/>
      </tp>
      <tp>
        <v>5800</v>
        <stp/>
        <stp>VOLUME</stp>
        <stp>.QQQ250523P505</stp>
        <tr r="BD72" s="1"/>
        <tr r="BD72" s="1"/>
      </tp>
      <tp>
        <v>529</v>
        <stp/>
        <stp>VOLUME</stp>
        <stp>.QQQ250530P516</stp>
        <tr r="G62" s="2"/>
        <tr r="G62" s="2"/>
      </tp>
      <tp>
        <v>67</v>
        <stp/>
        <stp>VOLUME</stp>
        <stp>.QQQ250520C506</stp>
        <tr r="C72" s="2"/>
        <tr r="C72" s="2"/>
      </tp>
      <tp>
        <v>36</v>
        <stp/>
        <stp>VOLUME</stp>
        <stp>.QQQ250521C507</stp>
        <tr r="D71" s="2"/>
        <tr r="D71" s="2"/>
      </tp>
      <tp>
        <v>11</v>
        <stp/>
        <stp>VOLUME</stp>
        <stp>.QQQ250522C504</stp>
        <tr r="E74" s="2"/>
        <tr r="E74" s="2"/>
      </tp>
      <tp>
        <v>428</v>
        <stp/>
        <stp>VOLUME</stp>
        <stp>.QQQ250523C505</stp>
        <tr r="BC72" s="1"/>
        <tr r="BC72" s="1"/>
      </tp>
      <tp>
        <v>67</v>
        <stp/>
        <stp>VOLUME</stp>
        <stp>.QQQ250530C516</stp>
        <tr r="G62" s="2"/>
        <tr r="G62" s="2"/>
      </tp>
      <tp>
        <v>2325</v>
        <stp/>
        <stp>VOLUME</stp>
        <stp>.QQQ250520P507</stp>
        <tr r="C71" s="2"/>
        <tr r="C71" s="2"/>
      </tp>
      <tp>
        <v>991</v>
        <stp/>
        <stp>VOLUME</stp>
        <stp>.QQQ250521P506</stp>
        <tr r="D72" s="2"/>
        <tr r="D72" s="2"/>
      </tp>
      <tp>
        <v>1303</v>
        <stp/>
        <stp>VOLUME</stp>
        <stp>.QQQ250522P505</stp>
        <tr r="E73" s="2"/>
        <tr r="E73" s="2"/>
      </tp>
      <tp>
        <v>1500</v>
        <stp/>
        <stp>VOLUME</stp>
        <stp>.QQQ250523P504</stp>
        <tr r="BD73" s="1"/>
        <tr r="BD73" s="1"/>
      </tp>
      <tp>
        <v>389</v>
        <stp/>
        <stp>VOLUME</stp>
        <stp>.QQQ250530P517</stp>
        <tr r="G61" s="2"/>
        <tr r="G61" s="2"/>
      </tp>
      <tp>
        <v>119</v>
        <stp/>
        <stp>VOLUME</stp>
        <stp>.QQQ250520C507</stp>
        <tr r="C71" s="2"/>
        <tr r="C71" s="2"/>
      </tp>
      <tp>
        <v>30</v>
        <stp/>
        <stp>VOLUME</stp>
        <stp>.QQQ250521C506</stp>
        <tr r="D72" s="2"/>
        <tr r="D72" s="2"/>
      </tp>
      <tp>
        <v>15</v>
        <stp/>
        <stp>VOLUME</stp>
        <stp>.QQQ250522C505</stp>
        <tr r="E73" s="2"/>
        <tr r="E73" s="2"/>
      </tp>
      <tp>
        <v>7</v>
        <stp/>
        <stp>VOLUME</stp>
        <stp>.QQQ250523C504</stp>
        <tr r="BC73" s="1"/>
        <tr r="BC73" s="1"/>
      </tp>
      <tp>
        <v>211</v>
        <stp/>
        <stp>VOLUME</stp>
        <stp>.QQQ250530C517</stp>
        <tr r="G61" s="2"/>
        <tr r="G61" s="2"/>
      </tp>
      <tp>
        <v>4465</v>
        <stp/>
        <stp>VOLUME</stp>
        <stp>.QQQ250520P500</stp>
        <tr r="C78" s="2"/>
        <tr r="C78" s="2"/>
      </tp>
      <tp>
        <v>437</v>
        <stp/>
        <stp>VOLUME</stp>
        <stp>.QQQ250521P501</stp>
        <tr r="D77" s="2"/>
        <tr r="D77" s="2"/>
      </tp>
      <tp>
        <v>6155</v>
        <stp/>
        <stp>VOLUME</stp>
        <stp>.QQQ250522P502</stp>
        <tr r="E76" s="2"/>
        <tr r="E76" s="2"/>
      </tp>
      <tp>
        <v>675</v>
        <stp/>
        <stp>VOLUME</stp>
        <stp>.QQQ250523P503</stp>
        <tr r="BD74" s="1"/>
        <tr r="BD74" s="1"/>
      </tp>
      <tp>
        <v>14677</v>
        <stp/>
        <stp>VOLUME</stp>
        <stp>.QQQ250530P510</stp>
        <tr r="G68" s="2"/>
        <tr r="G68" s="2"/>
      </tp>
      <tp>
        <v>97</v>
        <stp/>
        <stp>VOLUME</stp>
        <stp>.QQQ250520C500</stp>
        <tr r="C78" s="2"/>
        <tr r="C78" s="2"/>
      </tp>
      <tp t="s">
        <v>N/A</v>
        <stp/>
        <stp>VOLUME</stp>
        <stp>.QQQ250521C501</stp>
        <tr r="D77" s="2"/>
      </tp>
      <tp t="s">
        <v>N/A</v>
        <stp/>
        <stp>VOLUME</stp>
        <stp>.QQQ250522C502</stp>
        <tr r="E76" s="2"/>
      </tp>
      <tp>
        <v>43</v>
        <stp/>
        <stp>VOLUME</stp>
        <stp>.QQQ250523C503</stp>
        <tr r="BC74" s="1"/>
        <tr r="BC74" s="1"/>
      </tp>
      <tp>
        <v>3692</v>
        <stp/>
        <stp>VOLUME</stp>
        <stp>.QQQ250530C510</stp>
        <tr r="G68" s="2"/>
        <tr r="G68" s="2"/>
      </tp>
      <tp>
        <v>1615</v>
        <stp/>
        <stp>VOLUME</stp>
        <stp>.QQQ250520P501</stp>
        <tr r="C77" s="2"/>
        <tr r="C77" s="2"/>
      </tp>
      <tp>
        <v>5978</v>
        <stp/>
        <stp>VOLUME</stp>
        <stp>.QQQ250521P500</stp>
        <tr r="D78" s="2"/>
        <tr r="D78" s="2"/>
      </tp>
      <tp>
        <v>382</v>
        <stp/>
        <stp>VOLUME</stp>
        <stp>.QQQ250522P503</stp>
        <tr r="E75" s="2"/>
        <tr r="E75" s="2"/>
      </tp>
      <tp>
        <v>2820</v>
        <stp/>
        <stp>VOLUME</stp>
        <stp>.QQQ250523P502</stp>
        <tr r="BD75" s="1"/>
        <tr r="BD75" s="1"/>
      </tp>
      <tp>
        <v>305</v>
        <stp/>
        <stp>VOLUME</stp>
        <stp>.QQQ250530P511</stp>
        <tr r="G67" s="2"/>
        <tr r="G67" s="2"/>
      </tp>
      <tp>
        <v>3</v>
        <stp/>
        <stp>VOLUME</stp>
        <stp>.QQQ250520C501</stp>
        <tr r="C77" s="2"/>
        <tr r="C77" s="2"/>
      </tp>
      <tp>
        <v>6</v>
        <stp/>
        <stp>VOLUME</stp>
        <stp>.QQQ250521C500</stp>
        <tr r="D78" s="2"/>
        <tr r="D78" s="2"/>
      </tp>
      <tp>
        <v>38</v>
        <stp/>
        <stp>VOLUME</stp>
        <stp>.QQQ250522C503</stp>
        <tr r="E75" s="2"/>
        <tr r="E75" s="2"/>
      </tp>
      <tp>
        <v>18</v>
        <stp/>
        <stp>VOLUME</stp>
        <stp>.QQQ250523C502</stp>
        <tr r="BC75" s="1"/>
        <tr r="BC75" s="1"/>
      </tp>
      <tp>
        <v>22</v>
        <stp/>
        <stp>VOLUME</stp>
        <stp>.QQQ250530C511</stp>
        <tr r="G67" s="2"/>
        <tr r="G67" s="2"/>
      </tp>
      <tp>
        <v>2560</v>
        <stp/>
        <stp>VOLUME</stp>
        <stp>.QQQ250520P502</stp>
        <tr r="C76" s="2"/>
        <tr r="C76" s="2"/>
      </tp>
      <tp>
        <v>746</v>
        <stp/>
        <stp>VOLUME</stp>
        <stp>.QQQ250521P503</stp>
        <tr r="D75" s="2"/>
        <tr r="D75" s="2"/>
      </tp>
      <tp>
        <v>2984</v>
        <stp/>
        <stp>VOLUME</stp>
        <stp>.QQQ250522P500</stp>
        <tr r="E78" s="2"/>
        <tr r="E78" s="2"/>
      </tp>
      <tp>
        <v>1015</v>
        <stp/>
        <stp>VOLUME</stp>
        <stp>.QQQ250523P501</stp>
        <tr r="BD76" s="1"/>
        <tr r="BD76" s="1"/>
      </tp>
      <tp>
        <v>2651</v>
        <stp/>
        <stp>VOLUME</stp>
        <stp>.QQQ250530P512</stp>
        <tr r="G66" s="2"/>
        <tr r="G66" s="2"/>
      </tp>
      <tp>
        <v>7</v>
        <stp/>
        <stp>VOLUME</stp>
        <stp>.QQQ250520C502</stp>
        <tr r="C76" s="2"/>
        <tr r="C76" s="2"/>
      </tp>
      <tp>
        <v>34</v>
        <stp/>
        <stp>VOLUME</stp>
        <stp>.QQQ250521C503</stp>
        <tr r="D75" s="2"/>
        <tr r="D75" s="2"/>
      </tp>
      <tp>
        <v>2</v>
        <stp/>
        <stp>VOLUME</stp>
        <stp>.QQQ250522C500</stp>
        <tr r="E78" s="2"/>
        <tr r="E78" s="2"/>
      </tp>
      <tp>
        <v>28</v>
        <stp/>
        <stp>VOLUME</stp>
        <stp>.QQQ250523C501</stp>
        <tr r="BC76" s="1"/>
        <tr r="BC76" s="1"/>
      </tp>
      <tp>
        <v>102</v>
        <stp/>
        <stp>VOLUME</stp>
        <stp>.QQQ250530C512</stp>
        <tr r="G66" s="2"/>
        <tr r="G66" s="2"/>
      </tp>
      <tp>
        <v>2336</v>
        <stp/>
        <stp>VOLUME</stp>
        <stp>.QQQ250520P503</stp>
        <tr r="C75" s="2"/>
        <tr r="C75" s="2"/>
      </tp>
      <tp>
        <v>4446</v>
        <stp/>
        <stp>VOLUME</stp>
        <stp>.QQQ250521P502</stp>
        <tr r="D76" s="2"/>
        <tr r="D76" s="2"/>
      </tp>
      <tp>
        <v>291</v>
        <stp/>
        <stp>VOLUME</stp>
        <stp>.QQQ250522P501</stp>
        <tr r="E77" s="2"/>
        <tr r="E77" s="2"/>
      </tp>
      <tp>
        <v>10759</v>
        <stp/>
        <stp>VOLUME</stp>
        <stp>.QQQ250523P500</stp>
        <tr r="BD77" s="1"/>
        <tr r="BD77" s="1"/>
      </tp>
      <tp>
        <v>123</v>
        <stp/>
        <stp>VOLUME</stp>
        <stp>.QQQ250530P513</stp>
        <tr r="G65" s="2"/>
        <tr r="G65" s="2"/>
      </tp>
      <tp>
        <v>11</v>
        <stp/>
        <stp>VOLUME</stp>
        <stp>.QQQ250520C503</stp>
        <tr r="C75" s="2"/>
        <tr r="C75" s="2"/>
      </tp>
      <tp>
        <v>6</v>
        <stp/>
        <stp>VOLUME</stp>
        <stp>.QQQ250521C502</stp>
        <tr r="D76" s="2"/>
        <tr r="D76" s="2"/>
      </tp>
      <tp>
        <v>4</v>
        <stp/>
        <stp>VOLUME</stp>
        <stp>.QQQ250522C501</stp>
        <tr r="E77" s="2"/>
        <tr r="E77" s="2"/>
      </tp>
      <tp>
        <v>195</v>
        <stp/>
        <stp>VOLUME</stp>
        <stp>.QQQ250523C500</stp>
        <tr r="BC77" s="1"/>
        <tr r="BC77" s="1"/>
      </tp>
      <tp>
        <v>94</v>
        <stp/>
        <stp>VOLUME</stp>
        <stp>.QQQ250530C513</stp>
        <tr r="G65" s="2"/>
        <tr r="G65" s="2"/>
      </tp>
      <tp>
        <v>33</v>
        <stp/>
        <stp>VOLUME</stp>
        <stp>.QQQ250519P531</stp>
        <tr r="BB46" s="1"/>
        <tr r="BB46" s="1"/>
      </tp>
      <tp>
        <v>5840</v>
        <stp/>
        <stp>VOLUME</stp>
        <stp>.QQQ250520P508</stp>
        <tr r="C70" s="2"/>
        <tr r="C70" s="2"/>
      </tp>
      <tp>
        <v>822</v>
        <stp/>
        <stp>VOLUME</stp>
        <stp>.QQQ250521P509</stp>
        <tr r="D69" s="2"/>
        <tr r="D69" s="2"/>
      </tp>
      <tp>
        <v>1455</v>
        <stp/>
        <stp>VOLUME</stp>
        <stp>.QQQ250530P518</stp>
        <tr r="G60" s="2"/>
        <tr r="G60" s="2"/>
      </tp>
      <tp>
        <v>4491</v>
        <stp/>
        <stp>VOLUME</stp>
        <stp>.QQQ250519C531</stp>
        <tr r="BA46" s="1"/>
        <tr r="BA46" s="1"/>
      </tp>
      <tp>
        <v>47</v>
        <stp/>
        <stp>VOLUME</stp>
        <stp>.QQQ250520C508</stp>
        <tr r="C70" s="2"/>
        <tr r="C70" s="2"/>
      </tp>
      <tp>
        <v>143</v>
        <stp/>
        <stp>VOLUME</stp>
        <stp>.QQQ250521C509</stp>
        <tr r="D69" s="2"/>
        <tr r="D69" s="2"/>
      </tp>
      <tp>
        <v>609</v>
        <stp/>
        <stp>VOLUME</stp>
        <stp>.QQQ250530C518</stp>
        <tr r="G60" s="2"/>
        <tr r="G60" s="2"/>
      </tp>
      <tp>
        <v>254</v>
        <stp/>
        <stp>VOLUME</stp>
        <stp>.QQQ250519P530</stp>
        <tr r="BB47" s="1"/>
        <tr r="BB47" s="1"/>
      </tp>
      <tp>
        <v>4530</v>
        <stp/>
        <stp>VOLUME</stp>
        <stp>.QQQ250520P509</stp>
        <tr r="C69" s="2"/>
        <tr r="C69" s="2"/>
      </tp>
      <tp>
        <v>1062</v>
        <stp/>
        <stp>VOLUME</stp>
        <stp>.QQQ250521P508</stp>
        <tr r="D70" s="2"/>
        <tr r="D70" s="2"/>
      </tp>
      <tp>
        <v>1145</v>
        <stp/>
        <stp>VOLUME</stp>
        <stp>.QQQ250530P519</stp>
        <tr r="G59" s="2"/>
        <tr r="G59" s="2"/>
      </tp>
      <tp>
        <v>11375</v>
        <stp/>
        <stp>VOLUME</stp>
        <stp>.QQQ250519C530</stp>
        <tr r="BA47" s="1"/>
        <tr r="BA47" s="1"/>
      </tp>
      <tp>
        <v>121</v>
        <stp/>
        <stp>VOLUME</stp>
        <stp>.QQQ250520C509</stp>
        <tr r="C69" s="2"/>
        <tr r="C69" s="2"/>
      </tp>
      <tp>
        <v>66</v>
        <stp/>
        <stp>VOLUME</stp>
        <stp>.QQQ250521C508</stp>
        <tr r="D70" s="2"/>
        <tr r="D70" s="2"/>
      </tp>
      <tp>
        <v>539</v>
        <stp/>
        <stp>VOLUME</stp>
        <stp>.QQQ250530C519</stp>
        <tr r="G59" s="2"/>
        <tr r="G59" s="2"/>
      </tp>
      <tp>
        <v>458</v>
        <stp/>
        <stp>VOLUME</stp>
        <stp>.QQQ250522P508</stp>
        <tr r="E70" s="2"/>
        <tr r="E70" s="2"/>
      </tp>
      <tp>
        <v>812</v>
        <stp/>
        <stp>VOLUME</stp>
        <stp>.QQQ250523P509</stp>
        <tr r="BD68" s="1"/>
        <tr r="BD68" s="1"/>
      </tp>
      <tp>
        <v>52</v>
        <stp/>
        <stp>VOLUME</stp>
        <stp>.QQQ250522C508</stp>
        <tr r="E70" s="2"/>
        <tr r="E70" s="2"/>
      </tp>
      <tp>
        <v>26</v>
        <stp/>
        <stp>VOLUME</stp>
        <stp>.QQQ250523C509</stp>
        <tr r="BC68" s="1"/>
        <tr r="BC68" s="1"/>
      </tp>
      <tp>
        <v>212</v>
        <stp/>
        <stp>VOLUME</stp>
        <stp>.QQQ250519P532</stp>
        <tr r="BB45" s="1"/>
        <tr r="BB45" s="1"/>
      </tp>
      <tp>
        <v>682</v>
        <stp/>
        <stp>VOLUME</stp>
        <stp>.QQQ250522P509</stp>
        <tr r="E69" s="2"/>
        <tr r="E69" s="2"/>
      </tp>
      <tp>
        <v>1272</v>
        <stp/>
        <stp>VOLUME</stp>
        <stp>.QQQ250523P508</stp>
        <tr r="BD69" s="1"/>
        <tr r="BD69" s="1"/>
      </tp>
      <tp>
        <v>2379</v>
        <stp/>
        <stp>VOLUME</stp>
        <stp>.QQQ250519C532</stp>
        <tr r="BA45" s="1"/>
        <tr r="BA45" s="1"/>
      </tp>
      <tp>
        <v>2</v>
        <stp/>
        <stp>VOLUME</stp>
        <stp>.QQQ250522C509</stp>
        <tr r="E69" s="2"/>
        <tr r="E69" s="2"/>
      </tp>
      <tp>
        <v>43</v>
        <stp/>
        <stp>VOLUME</stp>
        <stp>.QQQ250523C508</stp>
        <tr r="BC69" s="1"/>
        <tr r="BC69" s="1"/>
      </tp>
      <tp>
        <v>428</v>
        <stp/>
        <stp>VOLUME</stp>
        <stp>.QQQ250519P499</stp>
        <tr r="BB78" s="1"/>
        <tr r="BB78" s="1"/>
      </tp>
      <tp>
        <v>29</v>
        <stp/>
        <stp>VOLUME</stp>
        <stp>.QQQ250519C499</stp>
        <tr r="BA78" s="1"/>
        <tr r="BA78" s="1"/>
      </tp>
      <tp>
        <v>1685</v>
        <stp/>
        <stp>VOLUME</stp>
        <stp>.QQQ250519P498</stp>
        <tr r="BB79" s="1"/>
        <tr r="BB79" s="1"/>
      </tp>
      <tp>
        <v>122</v>
        <stp/>
        <stp>VOLUME</stp>
        <stp>.QQQ250519C498</stp>
        <tr r="BA79" s="1"/>
        <tr r="BA79" s="1"/>
      </tp>
      <tp>
        <v>834</v>
        <stp/>
        <stp>VOLUME</stp>
        <stp>.QQQ250520P498</stp>
        <tr r="C80" s="2"/>
        <tr r="C80" s="2"/>
      </tp>
      <tp>
        <v>172</v>
        <stp/>
        <stp>VOLUME</stp>
        <stp>.QQQ250521P499</stp>
        <tr r="D79" s="2"/>
        <tr r="D79" s="2"/>
      </tp>
      <tp>
        <v>77</v>
        <stp/>
        <stp>VOLUME</stp>
        <stp>.QQQ250520C498</stp>
        <tr r="C80" s="2"/>
        <tr r="C80" s="2"/>
      </tp>
      <tp t="s">
        <v>N/A</v>
        <stp/>
        <stp>VOLUME</stp>
        <stp>.QQQ250521C499</stp>
        <tr r="D79" s="2"/>
      </tp>
      <tp>
        <v>834</v>
        <stp/>
        <stp>VOLUME</stp>
        <stp>.QQQ250520P499</stp>
        <tr r="C79" s="2"/>
        <tr r="C79" s="2"/>
      </tp>
      <tp>
        <v>528</v>
        <stp/>
        <stp>VOLUME</stp>
        <stp>.QQQ250521P498</stp>
        <tr r="D80" s="2"/>
        <tr r="D80" s="2"/>
      </tp>
      <tp>
        <v>1</v>
        <stp/>
        <stp>VOLUME</stp>
        <stp>.QQQ250520C499</stp>
        <tr r="C79" s="2"/>
        <tr r="C79" s="2"/>
      </tp>
      <tp>
        <v>1</v>
        <stp/>
        <stp>VOLUME</stp>
        <stp>.QQQ250521C498</stp>
        <tr r="D80" s="2"/>
        <tr r="D80" s="2"/>
      </tp>
      <tp>
        <v>5124</v>
        <stp/>
        <stp>VOLUME</stp>
        <stp>.QQQ250522P498</stp>
        <tr r="E80" s="2"/>
        <tr r="E80" s="2"/>
      </tp>
      <tp>
        <v>666</v>
        <stp/>
        <stp>VOLUME</stp>
        <stp>.QQQ250523P499</stp>
        <tr r="BD78" s="1"/>
        <tr r="BD78" s="1"/>
      </tp>
      <tp>
        <v>6</v>
        <stp/>
        <stp>VOLUME</stp>
        <stp>.QQQ250522C498</stp>
        <tr r="E80" s="2"/>
        <tr r="E80" s="2"/>
      </tp>
      <tp t="s">
        <v>N/A</v>
        <stp/>
        <stp>VOLUME</stp>
        <stp>.QQQ250523C499</stp>
        <tr r="BC78" s="1"/>
      </tp>
      <tp>
        <v>144</v>
        <stp/>
        <stp>VOLUME</stp>
        <stp>.QQQ250522P499</stp>
        <tr r="E79" s="2"/>
        <tr r="E79" s="2"/>
      </tp>
      <tp>
        <v>748</v>
        <stp/>
        <stp>VOLUME</stp>
        <stp>.QQQ250523P498</stp>
        <tr r="BD79" s="1"/>
        <tr r="BD79" s="1"/>
      </tp>
      <tp t="s">
        <v>N/A</v>
        <stp/>
        <stp>VOLUME</stp>
        <stp>.QQQ250522C499</stp>
        <tr r="E79" s="2"/>
      </tp>
      <tp>
        <v>3</v>
        <stp/>
        <stp>VOLUME</stp>
        <stp>.QQQ250523C498</stp>
        <tr r="BC79" s="1"/>
        <tr r="BC79" s="1"/>
      </tp>
      <tp>
        <v>309</v>
        <stp/>
        <stp>VOLUME</stp>
        <stp>.QQQ250530P498</stp>
        <tr r="G80" s="2"/>
        <tr r="G80" s="2"/>
      </tp>
      <tp>
        <v>4</v>
        <stp/>
        <stp>VOLUME</stp>
        <stp>.QQQ250530C498</stp>
        <tr r="G80" s="2"/>
        <tr r="G80" s="2"/>
      </tp>
      <tp>
        <v>203</v>
        <stp/>
        <stp>VOLUME</stp>
        <stp>.QQQ250530P499</stp>
        <tr r="G79" s="2"/>
        <tr r="G79" s="2"/>
      </tp>
      <tp>
        <v>13</v>
        <stp/>
        <stp>VOLUME</stp>
        <stp>.QQQ250530C499</stp>
        <tr r="G79" s="2"/>
        <tr r="G79" s="2"/>
      </tp>
      <tp t="s">
        <v>N/A</v>
        <stp/>
        <stp>VOLUME</stp>
        <stp>.QQQ251226P498</stp>
        <tr r="W80" s="2"/>
      </tp>
      <tp t="s">
        <v>N/A</v>
        <stp/>
        <stp>VOLUME</stp>
        <stp>.QQQ251226C498</stp>
        <tr r="W80" s="2"/>
      </tp>
      <tp t="s">
        <v>N/A</v>
        <stp/>
        <stp>VOLUME</stp>
        <stp>.QQQ251226P499</stp>
        <tr r="W79" s="2"/>
      </tp>
      <tp t="s">
        <v>N/A</v>
        <stp/>
        <stp>VOLUME</stp>
        <stp>.QQQ251226C499</stp>
        <tr r="W79" s="2"/>
      </tp>
      <tp t="s">
        <v>N/A</v>
        <stp/>
        <stp>VOLUME</stp>
        <stp>.QQQ251231P499</stp>
        <tr r="X79" s="2"/>
      </tp>
      <tp>
        <v>6</v>
        <stp/>
        <stp>VOLUME</stp>
        <stp>.QQQ251231C499</stp>
        <tr r="X79" s="2"/>
        <tr r="X79" s="2"/>
      </tp>
      <tp t="s">
        <v>N/A</v>
        <stp/>
        <stp>VOLUME</stp>
        <stp>.QQQ251231P498</stp>
        <tr r="X80" s="2"/>
      </tp>
      <tp t="s">
        <v>N/A</v>
        <stp/>
        <stp>VOLUME</stp>
        <stp>.QQQ251231C498</stp>
        <tr r="X80" s="2"/>
      </tp>
      <tp t="s">
        <v>N/A</v>
        <stp/>
        <stp>VOLUME</stp>
        <stp>.SPY250822P600</stp>
        <tr r="O7" s="2"/>
      </tp>
      <tp t="s">
        <v>N/A</v>
        <stp/>
        <stp>VOLUME</stp>
        <stp>.SPY250822C600</stp>
        <tr r="O7" s="2"/>
      </tp>
      <tp t="s">
        <v>N/A</v>
        <stp/>
        <stp>VOLUME</stp>
        <stp>.SPY250822P601</stp>
        <tr r="O6" s="2"/>
      </tp>
      <tp t="s">
        <v>N/A</v>
        <stp/>
        <stp>VOLUME</stp>
        <stp>.SPY250822C601</stp>
        <tr r="O6" s="2"/>
      </tp>
      <tp t="s">
        <v>N/A</v>
        <stp/>
        <stp>VOLUME</stp>
        <stp>.SPY250822P602</stp>
        <tr r="O5" s="2"/>
      </tp>
      <tp t="s">
        <v>N/A</v>
        <stp/>
        <stp>VOLUME</stp>
        <stp>.SPY250822C602</stp>
        <tr r="O5" s="2"/>
      </tp>
      <tp t="s">
        <v>N/A</v>
        <stp/>
        <stp>VOLUME</stp>
        <stp>.SPY250829P602</stp>
        <tr r="P5" s="2"/>
      </tp>
      <tp>
        <v>429</v>
        <stp/>
        <stp>VOLUME</stp>
        <stp>.SPY250829C602</stp>
        <tr r="P5" s="2"/>
        <tr r="P5" s="2"/>
      </tp>
      <tp t="s">
        <v>N/A</v>
        <stp/>
        <stp>VOLUME</stp>
        <stp>.SPY250829P601</stp>
        <tr r="P6" s="2"/>
      </tp>
      <tp>
        <v>1</v>
        <stp/>
        <stp>VOLUME</stp>
        <stp>.SPY250829C601</stp>
        <tr r="P6" s="2"/>
        <tr r="P6" s="2"/>
      </tp>
      <tp>
        <v>79</v>
        <stp/>
        <stp>VOLUME</stp>
        <stp>.SPY250829P600</stp>
        <tr r="P7" s="2"/>
        <tr r="P7" s="2"/>
      </tp>
      <tp>
        <v>116</v>
        <stp/>
        <stp>VOLUME</stp>
        <stp>.SPY250829C600</stp>
        <tr r="P7" s="2"/>
        <tr r="P7" s="2"/>
      </tp>
      <tp>
        <v>-0.23</v>
        <stp/>
        <stp>DELTA</stp>
        <stp>.SPXW250523P5880</stp>
        <tr r="CG104" s="1"/>
        <tr r="CG104" s="1"/>
      </tp>
      <tp>
        <v>0.85</v>
        <stp/>
        <stp>DELTA</stp>
        <stp>.SPXW250523C5880</stp>
        <tr r="CF104" s="1"/>
        <tr r="CF104" s="1"/>
      </tp>
      <tp>
        <v>-0.26</v>
        <stp/>
        <stp>DELTA</stp>
        <stp>.SPXW250523P5890</stp>
        <tr r="CG103" s="1"/>
        <tr r="CG103" s="1"/>
      </tp>
      <tp>
        <v>0.82</v>
        <stp/>
        <stp>DELTA</stp>
        <stp>.SPXW250523C5890</stp>
        <tr r="CF103" s="1"/>
        <tr r="CF103" s="1"/>
      </tp>
      <tp>
        <v>-0.1</v>
        <stp/>
        <stp>DELTA</stp>
        <stp>.SPXW250523P5800</stp>
        <tr r="CG112" s="1"/>
        <tr r="CG112" s="1"/>
      </tp>
      <tp>
        <v>1</v>
        <stp/>
        <stp>DELTA</stp>
        <stp>.SPXW250523C5800</stp>
        <tr r="CF112" s="1"/>
        <tr r="CF112" s="1"/>
      </tp>
      <tp>
        <v>-0.11</v>
        <stp/>
        <stp>DELTA</stp>
        <stp>.SPXW250523P5810</stp>
        <tr r="CG111" s="1"/>
        <tr r="CG111" s="1"/>
      </tp>
      <tp>
        <v>1</v>
        <stp/>
        <stp>DELTA</stp>
        <stp>.SPXW250523C5810</stp>
        <tr r="CF111" s="1"/>
        <tr r="CF111" s="1"/>
      </tp>
      <tp t="s">
        <v>N/A</v>
        <stp/>
        <stp>DELTA</stp>
        <stp>.SPXW250523P5820</stp>
        <tr r="CG110" s="1"/>
      </tp>
      <tp t="s">
        <v>N/A</v>
        <stp/>
        <stp>DELTA</stp>
        <stp>.SPXW250523C5820</stp>
        <tr r="CF110" s="1"/>
      </tp>
      <tp>
        <v>-0.14000000000000001</v>
        <stp/>
        <stp>DELTA</stp>
        <stp>.SPXW250523P5830</stp>
        <tr r="CG109" s="1"/>
        <tr r="CG109" s="1"/>
      </tp>
      <tp>
        <v>1</v>
        <stp/>
        <stp>DELTA</stp>
        <stp>.SPXW250523C5830</stp>
        <tr r="CF109" s="1"/>
        <tr r="CF109" s="1"/>
      </tp>
      <tp t="s">
        <v>N/A</v>
        <stp/>
        <stp>DELTA</stp>
        <stp>.SPXW250523P5840</stp>
        <tr r="CG108" s="1"/>
      </tp>
      <tp t="s">
        <v>N/A</v>
        <stp/>
        <stp>DELTA</stp>
        <stp>.SPXW250523C5840</stp>
        <tr r="CF108" s="1"/>
      </tp>
      <tp>
        <v>-0.17</v>
        <stp/>
        <stp>DELTA</stp>
        <stp>.SPXW250523P5850</stp>
        <tr r="CG107" s="1"/>
        <tr r="CG107" s="1"/>
      </tp>
      <tp>
        <v>0.96</v>
        <stp/>
        <stp>DELTA</stp>
        <stp>.SPXW250523C5850</stp>
        <tr r="CF107" s="1"/>
        <tr r="CF107" s="1"/>
      </tp>
      <tp>
        <v>-0.19</v>
        <stp/>
        <stp>DELTA</stp>
        <stp>.SPXW250523P5860</stp>
        <tr r="CG106" s="1"/>
        <tr r="CG106" s="1"/>
      </tp>
      <tp>
        <v>0.92</v>
        <stp/>
        <stp>DELTA</stp>
        <stp>.SPXW250523C5860</stp>
        <tr r="CF106" s="1"/>
        <tr r="CF106" s="1"/>
      </tp>
      <tp>
        <v>-0.21</v>
        <stp/>
        <stp>DELTA</stp>
        <stp>.SPXW250523P5870</stp>
        <tr r="CG105" s="1"/>
        <tr r="CG105" s="1"/>
      </tp>
      <tp>
        <v>0.89</v>
        <stp/>
        <stp>DELTA</stp>
        <stp>.SPXW250523C5870</stp>
        <tr r="CF105" s="1"/>
        <tr r="CF105" s="1"/>
      </tp>
      <tp t="s">
        <v>N/A</v>
        <stp/>
        <stp>VOLUME</stp>
        <stp>.QQQ251226P532</stp>
        <tr r="W46" s="2"/>
      </tp>
      <tp t="s">
        <v>N/A</v>
        <stp/>
        <stp>VOLUME</stp>
        <stp>.QQQ251231P525</stp>
        <tr r="X53" s="2"/>
      </tp>
      <tp t="s">
        <v>N/A</v>
        <stp/>
        <stp>VOLUME</stp>
        <stp>.QQQ251226C532</stp>
        <tr r="W46" s="2"/>
      </tp>
      <tp>
        <v>9</v>
        <stp/>
        <stp>VOLUME</stp>
        <stp>.QQQ251231C525</stp>
        <tr r="X53" s="2"/>
        <tr r="X53" s="2"/>
      </tp>
      <tp t="s">
        <v>N/A</v>
        <stp/>
        <stp>VOLUME</stp>
        <stp>.QQQ251231P524</stp>
        <tr r="X54" s="2"/>
      </tp>
      <tp t="s">
        <v>N/A</v>
        <stp/>
        <stp>VOLUME</stp>
        <stp>.QQQ251231C524</stp>
        <tr r="X54" s="2"/>
      </tp>
      <tp t="s">
        <v>N/A</v>
        <stp/>
        <stp>VOLUME</stp>
        <stp>.QQQ251226P530</stp>
        <tr r="W48" s="2"/>
      </tp>
      <tp t="s">
        <v>N/A</v>
        <stp/>
        <stp>VOLUME</stp>
        <stp>.QQQ251231P527</stp>
        <tr r="X51" s="2"/>
      </tp>
      <tp t="s">
        <v>N/A</v>
        <stp/>
        <stp>VOLUME</stp>
        <stp>.QQQ251226C530</stp>
        <tr r="W48" s="2"/>
      </tp>
      <tp t="s">
        <v>N/A</v>
        <stp/>
        <stp>VOLUME</stp>
        <stp>.QQQ251231C527</stp>
        <tr r="X51" s="2"/>
      </tp>
      <tp t="s">
        <v>N/A</v>
        <stp/>
        <stp>VOLUME</stp>
        <stp>.QQQ251226P531</stp>
        <tr r="W47" s="2"/>
      </tp>
      <tp t="s">
        <v>N/A</v>
        <stp/>
        <stp>VOLUME</stp>
        <stp>.QQQ251231P526</stp>
        <tr r="X52" s="2"/>
      </tp>
      <tp t="s">
        <v>N/A</v>
        <stp/>
        <stp>VOLUME</stp>
        <stp>.QQQ251226C531</stp>
        <tr r="W47" s="2"/>
      </tp>
      <tp t="s">
        <v>N/A</v>
        <stp/>
        <stp>VOLUME</stp>
        <stp>.QQQ251231C526</stp>
        <tr r="X52" s="2"/>
      </tp>
      <tp t="s">
        <v>N/A</v>
        <stp/>
        <stp>VOLUME</stp>
        <stp>.QQQ251231P521</stp>
        <tr r="X57" s="2"/>
      </tp>
      <tp t="s">
        <v>N/A</v>
        <stp/>
        <stp>VOLUME</stp>
        <stp>.QQQ251231C521</stp>
        <tr r="X57" s="2"/>
      </tp>
      <tp>
        <v>4</v>
        <stp/>
        <stp>VOLUME</stp>
        <stp>.QQQ251231P520</stp>
        <tr r="X58" s="2"/>
        <tr r="X58" s="2"/>
      </tp>
      <tp>
        <v>5</v>
        <stp/>
        <stp>VOLUME</stp>
        <stp>.QQQ251231C520</stp>
        <tr r="X58" s="2"/>
        <tr r="X58" s="2"/>
      </tp>
      <tp t="s">
        <v>N/A</v>
        <stp/>
        <stp>VOLUME</stp>
        <stp>.QQQ251231P523</stp>
        <tr r="X55" s="2"/>
      </tp>
      <tp t="s">
        <v>N/A</v>
        <stp/>
        <stp>VOLUME</stp>
        <stp>.QQQ251231C523</stp>
        <tr r="X55" s="2"/>
      </tp>
      <tp>
        <v>2</v>
        <stp/>
        <stp>VOLUME</stp>
        <stp>.QQQ251231P522</stp>
        <tr r="X56" s="2"/>
        <tr r="X56" s="2"/>
      </tp>
      <tp>
        <v>3</v>
        <stp/>
        <stp>VOLUME</stp>
        <stp>.QQQ251231C522</stp>
        <tr r="X56" s="2"/>
        <tr r="X56" s="2"/>
      </tp>
      <tp t="s">
        <v>N/A</v>
        <stp/>
        <stp>VOLUME</stp>
        <stp>.QQQ251231P529</stp>
        <tr r="X49" s="2"/>
      </tp>
      <tp t="s">
        <v>N/A</v>
        <stp/>
        <stp>VOLUME</stp>
        <stp>.QQQ251231C529</stp>
        <tr r="X49" s="2"/>
      </tp>
      <tp t="s">
        <v>N/A</v>
        <stp/>
        <stp>VOLUME</stp>
        <stp>.QQQ251231P528</stp>
        <tr r="X50" s="2"/>
      </tp>
      <tp>
        <v>1</v>
        <stp/>
        <stp>VOLUME</stp>
        <stp>.QQQ251231C528</stp>
        <tr r="X50" s="2"/>
        <tr r="X50" s="2"/>
      </tp>
      <tp t="s">
        <v>N/A</v>
        <stp/>
        <stp>VOLUME</stp>
        <stp>.QQQ251226P522</stp>
        <tr r="W56" s="2"/>
      </tp>
      <tp t="s">
        <v>N/A</v>
        <stp/>
        <stp>VOLUME</stp>
        <stp>.QQQ251226C522</stp>
        <tr r="W56" s="2"/>
      </tp>
      <tp t="s">
        <v>N/A</v>
        <stp/>
        <stp>VOLUME</stp>
        <stp>.QQQ251226P523</stp>
        <tr r="W55" s="2"/>
      </tp>
      <tp t="s">
        <v>N/A</v>
        <stp/>
        <stp>VOLUME</stp>
        <stp>.QQQ251226C523</stp>
        <tr r="W55" s="2"/>
      </tp>
      <tp t="s">
        <v>N/A</v>
        <stp/>
        <stp>VOLUME</stp>
        <stp>.QQQ251226P520</stp>
        <tr r="W58" s="2"/>
      </tp>
      <tp t="s">
        <v>N/A</v>
        <stp/>
        <stp>VOLUME</stp>
        <stp>.QQQ251226C520</stp>
        <tr r="W58" s="2"/>
      </tp>
      <tp t="s">
        <v>N/A</v>
        <stp/>
        <stp>VOLUME</stp>
        <stp>.QQQ251226P521</stp>
        <tr r="W57" s="2"/>
      </tp>
      <tp t="s">
        <v>N/A</v>
        <stp/>
        <stp>VOLUME</stp>
        <stp>.QQQ251226C521</stp>
        <tr r="W57" s="2"/>
      </tp>
      <tp t="s">
        <v>N/A</v>
        <stp/>
        <stp>VOLUME</stp>
        <stp>.QQQ251226P526</stp>
        <tr r="W52" s="2"/>
      </tp>
      <tp t="s">
        <v>N/A</v>
        <stp/>
        <stp>VOLUME</stp>
        <stp>.QQQ251231P531</stp>
        <tr r="X47" s="2"/>
      </tp>
      <tp t="s">
        <v>N/A</v>
        <stp/>
        <stp>VOLUME</stp>
        <stp>.QQQ251226C526</stp>
        <tr r="W52" s="2"/>
      </tp>
      <tp t="s">
        <v>N/A</v>
        <stp/>
        <stp>VOLUME</stp>
        <stp>.QQQ251231C531</stp>
        <tr r="X47" s="2"/>
      </tp>
      <tp t="s">
        <v>N/A</v>
        <stp/>
        <stp>VOLUME</stp>
        <stp>.QQQ251226P527</stp>
        <tr r="W51" s="2"/>
      </tp>
      <tp>
        <v>12</v>
        <stp/>
        <stp>VOLUME</stp>
        <stp>.QQQ251231P530</stp>
        <tr r="X48" s="2"/>
        <tr r="X48" s="2"/>
      </tp>
      <tp t="s">
        <v>N/A</v>
        <stp/>
        <stp>VOLUME</stp>
        <stp>.QQQ251226C527</stp>
        <tr r="W51" s="2"/>
      </tp>
      <tp>
        <v>2</v>
        <stp/>
        <stp>VOLUME</stp>
        <stp>.QQQ251231C530</stp>
        <tr r="X48" s="2"/>
        <tr r="X48" s="2"/>
      </tp>
      <tp t="s">
        <v>N/A</v>
        <stp/>
        <stp>VOLUME</stp>
        <stp>.QQQ251226P524</stp>
        <tr r="W54" s="2"/>
      </tp>
      <tp t="s">
        <v>N/A</v>
        <stp/>
        <stp>VOLUME</stp>
        <stp>.QQQ251226C524</stp>
        <tr r="W54" s="2"/>
      </tp>
      <tp t="s">
        <v>N/A</v>
        <stp/>
        <stp>VOLUME</stp>
        <stp>.QQQ251226P525</stp>
        <tr r="W53" s="2"/>
      </tp>
      <tp t="s">
        <v>N/A</v>
        <stp/>
        <stp>VOLUME</stp>
        <stp>.QQQ251231P532</stp>
        <tr r="X46" s="2"/>
      </tp>
      <tp t="s">
        <v>N/A</v>
        <stp/>
        <stp>VOLUME</stp>
        <stp>.QQQ251226C525</stp>
        <tr r="W53" s="2"/>
      </tp>
      <tp t="s">
        <v>N/A</v>
        <stp/>
        <stp>VOLUME</stp>
        <stp>.QQQ251231C532</stp>
        <tr r="X46" s="2"/>
      </tp>
      <tp t="s">
        <v>N/A</v>
        <stp/>
        <stp>VOLUME</stp>
        <stp>.QQQ251226P528</stp>
        <tr r="W50" s="2"/>
      </tp>
      <tp t="s">
        <v>N/A</v>
        <stp/>
        <stp>VOLUME</stp>
        <stp>.QQQ251226C528</stp>
        <tr r="W50" s="2"/>
      </tp>
      <tp t="s">
        <v>N/A</v>
        <stp/>
        <stp>VOLUME</stp>
        <stp>.QQQ251226P529</stp>
        <tr r="W49" s="2"/>
      </tp>
      <tp t="s">
        <v>N/A</v>
        <stp/>
        <stp>VOLUME</stp>
        <stp>.QQQ251226C529</stp>
        <tr r="W49" s="2"/>
      </tp>
      <tp t="s">
        <v>N/A</v>
        <stp/>
        <stp>VOLUME</stp>
        <stp>.QQQ251226P512</stp>
        <tr r="W66" s="2"/>
      </tp>
      <tp t="s">
        <v>N/A</v>
        <stp/>
        <stp>VOLUME</stp>
        <stp>.QQQ251231P505</stp>
        <tr r="X73" s="2"/>
      </tp>
      <tp t="s">
        <v>N/A</v>
        <stp/>
        <stp>VOLUME</stp>
        <stp>.QQQ251226C512</stp>
        <tr r="W66" s="2"/>
      </tp>
      <tp>
        <v>44</v>
        <stp/>
        <stp>VOLUME</stp>
        <stp>.QQQ251231C505</stp>
        <tr r="X73" s="2"/>
        <tr r="X73" s="2"/>
      </tp>
      <tp t="s">
        <v>N/A</v>
        <stp/>
        <stp>VOLUME</stp>
        <stp>.QQQ251226P513</stp>
        <tr r="W65" s="2"/>
      </tp>
      <tp t="s">
        <v>N/A</v>
        <stp/>
        <stp>VOLUME</stp>
        <stp>.QQQ251231P504</stp>
        <tr r="X74" s="2"/>
      </tp>
      <tp t="s">
        <v>N/A</v>
        <stp/>
        <stp>VOLUME</stp>
        <stp>.QQQ251226C513</stp>
        <tr r="W65" s="2"/>
      </tp>
      <tp t="s">
        <v>N/A</v>
        <stp/>
        <stp>VOLUME</stp>
        <stp>.QQQ251231C504</stp>
        <tr r="X74" s="2"/>
      </tp>
      <tp t="s">
        <v>N/A</v>
        <stp/>
        <stp>VOLUME</stp>
        <stp>.QQQ251226P510</stp>
        <tr r="W68" s="2"/>
      </tp>
      <tp t="s">
        <v>N/A</v>
        <stp/>
        <stp>VOLUME</stp>
        <stp>.QQQ251231P507</stp>
        <tr r="X71" s="2"/>
      </tp>
      <tp t="s">
        <v>N/A</v>
        <stp/>
        <stp>VOLUME</stp>
        <stp>.QQQ251226C510</stp>
        <tr r="W68" s="2"/>
      </tp>
      <tp>
        <v>2</v>
        <stp/>
        <stp>VOLUME</stp>
        <stp>.QQQ251231C507</stp>
        <tr r="X71" s="2"/>
        <tr r="X71" s="2"/>
      </tp>
      <tp t="s">
        <v>N/A</v>
        <stp/>
        <stp>VOLUME</stp>
        <stp>.QQQ251226P511</stp>
        <tr r="W67" s="2"/>
      </tp>
      <tp t="s">
        <v>N/A</v>
        <stp/>
        <stp>VOLUME</stp>
        <stp>.QQQ251231P506</stp>
        <tr r="X72" s="2"/>
      </tp>
      <tp t="s">
        <v>N/A</v>
        <stp/>
        <stp>VOLUME</stp>
        <stp>.QQQ251226C511</stp>
        <tr r="W67" s="2"/>
      </tp>
      <tp t="s">
        <v>N/A</v>
        <stp/>
        <stp>VOLUME</stp>
        <stp>.QQQ251231C506</stp>
        <tr r="X72" s="2"/>
      </tp>
      <tp t="s">
        <v>N/A</v>
        <stp/>
        <stp>VOLUME</stp>
        <stp>.QQQ251226P516</stp>
        <tr r="W62" s="2"/>
      </tp>
      <tp t="s">
        <v>N/A</v>
        <stp/>
        <stp>VOLUME</stp>
        <stp>.QQQ251231P501</stp>
        <tr r="X77" s="2"/>
      </tp>
      <tp t="s">
        <v>N/A</v>
        <stp/>
        <stp>VOLUME</stp>
        <stp>.SPY250930P602</stp>
        <tr r="R5" s="2"/>
      </tp>
      <tp t="s">
        <v>N/A</v>
        <stp/>
        <stp>VOLUME</stp>
        <stp>.QQQ251226C516</stp>
        <tr r="W62" s="2"/>
      </tp>
      <tp t="s">
        <v>N/A</v>
        <stp/>
        <stp>VOLUME</stp>
        <stp>.QQQ251231C501</stp>
        <tr r="X77" s="2"/>
      </tp>
      <tp t="s">
        <v>N/A</v>
        <stp/>
        <stp>VOLUME</stp>
        <stp>.SPY250930C602</stp>
        <tr r="R5" s="2"/>
      </tp>
      <tp t="s">
        <v>N/A</v>
        <stp/>
        <stp>VOLUME</stp>
        <stp>.QQQ251226P517</stp>
        <tr r="W61" s="2"/>
      </tp>
      <tp>
        <v>40</v>
        <stp/>
        <stp>VOLUME</stp>
        <stp>.QQQ251231P500</stp>
        <tr r="X78" s="2"/>
        <tr r="X78" s="2"/>
      </tp>
      <tp t="s">
        <v>N/A</v>
        <stp/>
        <stp>VOLUME</stp>
        <stp>.QQQ251226C517</stp>
        <tr r="W61" s="2"/>
      </tp>
      <tp>
        <v>76</v>
        <stp/>
        <stp>VOLUME</stp>
        <stp>.QQQ251231C500</stp>
        <tr r="X78" s="2"/>
        <tr r="X78" s="2"/>
      </tp>
      <tp t="s">
        <v>N/A</v>
        <stp/>
        <stp>VOLUME</stp>
        <stp>.QQQ251226P514</stp>
        <tr r="W64" s="2"/>
      </tp>
      <tp t="s">
        <v>N/A</v>
        <stp/>
        <stp>VOLUME</stp>
        <stp>.QQQ251231P503</stp>
        <tr r="X75" s="2"/>
      </tp>
      <tp>
        <v>53</v>
        <stp/>
        <stp>VOLUME</stp>
        <stp>.SPY250930P600</stp>
        <tr r="R7" s="2"/>
        <tr r="R7" s="2"/>
      </tp>
      <tp t="s">
        <v>N/A</v>
        <stp/>
        <stp>VOLUME</stp>
        <stp>.QQQ251226C514</stp>
        <tr r="W64" s="2"/>
      </tp>
      <tp t="s">
        <v>N/A</v>
        <stp/>
        <stp>VOLUME</stp>
        <stp>.QQQ251231C503</stp>
        <tr r="X75" s="2"/>
      </tp>
      <tp>
        <v>46</v>
        <stp/>
        <stp>VOLUME</stp>
        <stp>.SPY250930C600</stp>
        <tr r="R7" s="2"/>
        <tr r="R7" s="2"/>
      </tp>
      <tp t="s">
        <v>N/A</v>
        <stp/>
        <stp>VOLUME</stp>
        <stp>.QQQ251226P515</stp>
        <tr r="W63" s="2"/>
      </tp>
      <tp t="s">
        <v>N/A</v>
        <stp/>
        <stp>VOLUME</stp>
        <stp>.QQQ251231P502</stp>
        <tr r="X76" s="2"/>
      </tp>
      <tp>
        <v>1</v>
        <stp/>
        <stp>VOLUME</stp>
        <stp>.SPY250930P601</stp>
        <tr r="R6" s="2"/>
        <tr r="R6" s="2"/>
      </tp>
      <tp t="s">
        <v>N/A</v>
        <stp/>
        <stp>VOLUME</stp>
        <stp>.QQQ251226C515</stp>
        <tr r="W63" s="2"/>
      </tp>
      <tp t="s">
        <v>N/A</v>
        <stp/>
        <stp>VOLUME</stp>
        <stp>.QQQ251231C502</stp>
        <tr r="X76" s="2"/>
      </tp>
      <tp t="s">
        <v>N/A</v>
        <stp/>
        <stp>VOLUME</stp>
        <stp>.SPY250930C601</stp>
        <tr r="R6" s="2"/>
      </tp>
      <tp t="s">
        <v>N/A</v>
        <stp/>
        <stp>VOLUME</stp>
        <stp>.QQQ251226P518</stp>
        <tr r="W60" s="2"/>
      </tp>
      <tp t="s">
        <v>N/A</v>
        <stp/>
        <stp>VOLUME</stp>
        <stp>.QQQ251226C518</stp>
        <tr r="W60" s="2"/>
      </tp>
      <tp t="s">
        <v>N/A</v>
        <stp/>
        <stp>VOLUME</stp>
        <stp>.QQQ251226P519</stp>
        <tr r="W59" s="2"/>
      </tp>
      <tp t="s">
        <v>N/A</v>
        <stp/>
        <stp>VOLUME</stp>
        <stp>.QQQ251226C519</stp>
        <tr r="W59" s="2"/>
      </tp>
      <tp>
        <v>10</v>
        <stp/>
        <stp>VOLUME</stp>
        <stp>.QQQ251231P509</stp>
        <tr r="X69" s="2"/>
        <tr r="X69" s="2"/>
      </tp>
      <tp>
        <v>8</v>
        <stp/>
        <stp>VOLUME</stp>
        <stp>.QQQ251231C509</stp>
        <tr r="X69" s="2"/>
        <tr r="X69" s="2"/>
      </tp>
      <tp t="s">
        <v>N/A</v>
        <stp/>
        <stp>VOLUME</stp>
        <stp>.QQQ251231P508</stp>
        <tr r="X70" s="2"/>
      </tp>
      <tp t="s">
        <v>N/A</v>
        <stp/>
        <stp>VOLUME</stp>
        <stp>.QQQ251231C508</stp>
        <tr r="X70" s="2"/>
      </tp>
      <tp t="s">
        <v>N/A</v>
        <stp/>
        <stp>VOLUME</stp>
        <stp>.QQQ251226P502</stp>
        <tr r="W76" s="2"/>
      </tp>
      <tp>
        <v>3</v>
        <stp/>
        <stp>VOLUME</stp>
        <stp>.QQQ251231P515</stp>
        <tr r="X63" s="2"/>
        <tr r="X63" s="2"/>
      </tp>
      <tp t="s">
        <v>N/A</v>
        <stp/>
        <stp>VOLUME</stp>
        <stp>.SPY250926P600</stp>
        <tr r="Q7" s="2"/>
      </tp>
      <tp t="s">
        <v>N/A</v>
        <stp/>
        <stp>VOLUME</stp>
        <stp>.QQQ251226C502</stp>
        <tr r="W76" s="2"/>
      </tp>
      <tp>
        <v>1</v>
        <stp/>
        <stp>VOLUME</stp>
        <stp>.QQQ251231C515</stp>
        <tr r="X63" s="2"/>
        <tr r="X63" s="2"/>
      </tp>
      <tp t="s">
        <v>N/A</v>
        <stp/>
        <stp>VOLUME</stp>
        <stp>.SPY250926C600</stp>
        <tr r="Q7" s="2"/>
      </tp>
      <tp t="s">
        <v>N/A</v>
        <stp/>
        <stp>VOLUME</stp>
        <stp>.QQQ251226P503</stp>
        <tr r="W75" s="2"/>
      </tp>
      <tp t="s">
        <v>N/A</v>
        <stp/>
        <stp>VOLUME</stp>
        <stp>.QQQ251231P514</stp>
        <tr r="X64" s="2"/>
      </tp>
      <tp t="s">
        <v>N/A</v>
        <stp/>
        <stp>VOLUME</stp>
        <stp>.SPY250926P601</stp>
        <tr r="Q6" s="2"/>
      </tp>
      <tp t="s">
        <v>N/A</v>
        <stp/>
        <stp>VOLUME</stp>
        <stp>.QQQ251226C503</stp>
        <tr r="W75" s="2"/>
      </tp>
      <tp t="s">
        <v>N/A</v>
        <stp/>
        <stp>VOLUME</stp>
        <stp>.QQQ251231C514</stp>
        <tr r="X64" s="2"/>
      </tp>
      <tp t="s">
        <v>N/A</v>
        <stp/>
        <stp>VOLUME</stp>
        <stp>.SPY250926C601</stp>
        <tr r="Q6" s="2"/>
      </tp>
      <tp t="s">
        <v>N/A</v>
        <stp/>
        <stp>VOLUME</stp>
        <stp>.QQQ251226P500</stp>
        <tr r="W78" s="2"/>
      </tp>
      <tp t="s">
        <v>N/A</v>
        <stp/>
        <stp>VOLUME</stp>
        <stp>.QQQ251231P517</stp>
        <tr r="X61" s="2"/>
      </tp>
      <tp t="s">
        <v>N/A</v>
        <stp/>
        <stp>VOLUME</stp>
        <stp>.SPY250926P602</stp>
        <tr r="Q5" s="2"/>
      </tp>
      <tp t="s">
        <v>N/A</v>
        <stp/>
        <stp>VOLUME</stp>
        <stp>.QQQ251226C500</stp>
        <tr r="W78" s="2"/>
      </tp>
      <tp>
        <v>3</v>
        <stp/>
        <stp>VOLUME</stp>
        <stp>.QQQ251231C517</stp>
        <tr r="X61" s="2"/>
        <tr r="X61" s="2"/>
      </tp>
      <tp t="s">
        <v>N/A</v>
        <stp/>
        <stp>VOLUME</stp>
        <stp>.SPY250926C602</stp>
        <tr r="Q5" s="2"/>
      </tp>
      <tp t="s">
        <v>N/A</v>
        <stp/>
        <stp>VOLUME</stp>
        <stp>.QQQ251226P501</stp>
        <tr r="W77" s="2"/>
      </tp>
      <tp>
        <v>20</v>
        <stp/>
        <stp>VOLUME</stp>
        <stp>.QQQ251231P516</stp>
        <tr r="X62" s="2"/>
        <tr r="X62" s="2"/>
      </tp>
      <tp t="s">
        <v>N/A</v>
        <stp/>
        <stp>VOLUME</stp>
        <stp>.QQQ251226C501</stp>
        <tr r="W77" s="2"/>
      </tp>
      <tp>
        <v>1</v>
        <stp/>
        <stp>VOLUME</stp>
        <stp>.QQQ251231C516</stp>
        <tr r="X62" s="2"/>
        <tr r="X62" s="2"/>
      </tp>
      <tp t="s">
        <v>N/A</v>
        <stp/>
        <stp>VOLUME</stp>
        <stp>.QQQ251226P506</stp>
        <tr r="W72" s="2"/>
      </tp>
      <tp t="s">
        <v>N/A</v>
        <stp/>
        <stp>VOLUME</stp>
        <stp>.QQQ251231P511</stp>
        <tr r="X67" s="2"/>
      </tp>
      <tp t="s">
        <v>N/A</v>
        <stp/>
        <stp>VOLUME</stp>
        <stp>.QQQ251226C506</stp>
        <tr r="W72" s="2"/>
      </tp>
      <tp t="s">
        <v>N/A</v>
        <stp/>
        <stp>VOLUME</stp>
        <stp>.QQQ251231C511</stp>
        <tr r="X67" s="2"/>
      </tp>
      <tp t="s">
        <v>N/A</v>
        <stp/>
        <stp>VOLUME</stp>
        <stp>.QQQ251226P507</stp>
        <tr r="W71" s="2"/>
      </tp>
      <tp>
        <v>22</v>
        <stp/>
        <stp>VOLUME</stp>
        <stp>.QQQ251231P510</stp>
        <tr r="X68" s="2"/>
        <tr r="X68" s="2"/>
      </tp>
      <tp t="s">
        <v>N/A</v>
        <stp/>
        <stp>VOLUME</stp>
        <stp>.QQQ251226C507</stp>
        <tr r="W71" s="2"/>
      </tp>
      <tp>
        <v>2</v>
        <stp/>
        <stp>VOLUME</stp>
        <stp>.QQQ251231C510</stp>
        <tr r="X68" s="2"/>
        <tr r="X68" s="2"/>
      </tp>
      <tp t="s">
        <v>N/A</v>
        <stp/>
        <stp>VOLUME</stp>
        <stp>.QQQ251226P504</stp>
        <tr r="W74" s="2"/>
      </tp>
      <tp t="s">
        <v>N/A</v>
        <stp/>
        <stp>VOLUME</stp>
        <stp>.QQQ251231P513</stp>
        <tr r="X65" s="2"/>
      </tp>
      <tp t="s">
        <v>N/A</v>
        <stp/>
        <stp>VOLUME</stp>
        <stp>.QQQ251226C504</stp>
        <tr r="W74" s="2"/>
      </tp>
      <tp t="s">
        <v>N/A</v>
        <stp/>
        <stp>VOLUME</stp>
        <stp>.QQQ251231C513</stp>
        <tr r="X65" s="2"/>
      </tp>
      <tp t="s">
        <v>N/A</v>
        <stp/>
        <stp>VOLUME</stp>
        <stp>.QQQ251226P505</stp>
        <tr r="W73" s="2"/>
      </tp>
      <tp t="s">
        <v>N/A</v>
        <stp/>
        <stp>VOLUME</stp>
        <stp>.QQQ251231P512</stp>
        <tr r="X66" s="2"/>
      </tp>
      <tp t="s">
        <v>N/A</v>
        <stp/>
        <stp>VOLUME</stp>
        <stp>.QQQ251226C505</stp>
        <tr r="W73" s="2"/>
      </tp>
      <tp t="s">
        <v>N/A</v>
        <stp/>
        <stp>VOLUME</stp>
        <stp>.QQQ251231C512</stp>
        <tr r="X66" s="2"/>
      </tp>
      <tp t="s">
        <v>N/A</v>
        <stp/>
        <stp>VOLUME</stp>
        <stp>.QQQ251226P508</stp>
        <tr r="W70" s="2"/>
      </tp>
      <tp t="s">
        <v>N/A</v>
        <stp/>
        <stp>VOLUME</stp>
        <stp>.QQQ251226C508</stp>
        <tr r="W70" s="2"/>
      </tp>
      <tp t="s">
        <v>N/A</v>
        <stp/>
        <stp>VOLUME</stp>
        <stp>.QQQ251226P509</stp>
        <tr r="W69" s="2"/>
      </tp>
      <tp t="s">
        <v>N/A</v>
        <stp/>
        <stp>VOLUME</stp>
        <stp>.QQQ251226C509</stp>
        <tr r="W69" s="2"/>
      </tp>
      <tp t="s">
        <v>N/A</v>
        <stp/>
        <stp>VOLUME</stp>
        <stp>.QQQ251231P519</stp>
        <tr r="X59" s="2"/>
      </tp>
      <tp t="s">
        <v>N/A</v>
        <stp/>
        <stp>VOLUME</stp>
        <stp>.QQQ251231C519</stp>
        <tr r="X59" s="2"/>
      </tp>
      <tp>
        <v>1</v>
        <stp/>
        <stp>VOLUME</stp>
        <stp>.QQQ251231P518</stp>
        <tr r="X60" s="2"/>
        <tr r="X60" s="2"/>
      </tp>
      <tp t="s">
        <v>N/A</v>
        <stp/>
        <stp>VOLUME</stp>
        <stp>.QQQ251231C518</stp>
        <tr r="X60" s="2"/>
      </tp>
      <tp>
        <v>-0.54</v>
        <stp/>
        <stp>DELTA</stp>
        <stp>.SPXW250523P5980</stp>
        <tr r="CG94" s="1"/>
        <tr r="CG94" s="1"/>
      </tp>
      <tp>
        <v>0.44</v>
        <stp/>
        <stp>DELTA</stp>
        <stp>.SPXW250523C5980</stp>
        <tr r="CF94" s="1"/>
        <tr r="CF94" s="1"/>
      </tp>
      <tp>
        <v>-0.57999999999999996</v>
        <stp/>
        <stp>DELTA</stp>
        <stp>.SPXW250523P5990</stp>
        <tr r="CG93" s="1"/>
        <tr r="CG93" s="1"/>
      </tp>
      <tp>
        <v>0.4</v>
        <stp/>
        <stp>DELTA</stp>
        <stp>.SPXW250523C5990</stp>
        <tr r="CF93" s="1"/>
        <tr r="CF93" s="1"/>
      </tp>
      <tp>
        <v>-0.28000000000000003</v>
        <stp/>
        <stp>DELTA</stp>
        <stp>.SPXW250523P5900</stp>
        <tr r="CG102" s="1"/>
        <tr r="CG102" s="1"/>
      </tp>
      <tp>
        <v>0.78</v>
        <stp/>
        <stp>DELTA</stp>
        <stp>.SPXW250523C5900</stp>
        <tr r="CF102" s="1"/>
        <tr r="CF102" s="1"/>
      </tp>
      <tp>
        <v>-0.31</v>
        <stp/>
        <stp>DELTA</stp>
        <stp>.SPXW250523P5910</stp>
        <tr r="CG101" s="1"/>
        <tr r="CG101" s="1"/>
      </tp>
      <tp>
        <v>0.74</v>
        <stp/>
        <stp>DELTA</stp>
        <stp>.SPXW250523C5910</stp>
        <tr r="CF101" s="1"/>
        <tr r="CF101" s="1"/>
      </tp>
      <tp>
        <v>-0.34</v>
        <stp/>
        <stp>DELTA</stp>
        <stp>.SPXW250523P5920</stp>
        <tr r="CG100" s="1"/>
        <tr r="CG100" s="1"/>
      </tp>
      <tp>
        <v>0.7</v>
        <stp/>
        <stp>DELTA</stp>
        <stp>.SPXW250523C5920</stp>
        <tr r="CF100" s="1"/>
        <tr r="CF100" s="1"/>
      </tp>
      <tp>
        <v>-0.37</v>
        <stp/>
        <stp>DELTA</stp>
        <stp>.SPXW250523P5930</stp>
        <tr r="CG99" s="1"/>
        <tr r="CG99" s="1"/>
      </tp>
      <tp>
        <v>0.66</v>
        <stp/>
        <stp>DELTA</stp>
        <stp>.SPXW250523C5930</stp>
        <tr r="CF99" s="1"/>
        <tr r="CF99" s="1"/>
      </tp>
      <tp>
        <v>-0.4</v>
        <stp/>
        <stp>DELTA</stp>
        <stp>.SPXW250523P5940</stp>
        <tr r="CG98" s="1"/>
        <tr r="CG98" s="1"/>
      </tp>
      <tp>
        <v>0.62</v>
        <stp/>
        <stp>DELTA</stp>
        <stp>.SPXW250523C5940</stp>
        <tr r="CF98" s="1"/>
        <tr r="CF98" s="1"/>
      </tp>
      <tp>
        <v>-0.44</v>
        <stp/>
        <stp>DELTA</stp>
        <stp>.SPXW250523P5950</stp>
        <tr r="CG97" s="1"/>
        <tr r="CG97" s="1"/>
      </tp>
      <tp>
        <v>0.57999999999999996</v>
        <stp/>
        <stp>DELTA</stp>
        <stp>.SPXW250523C5950</stp>
        <tr r="CF97" s="1"/>
        <tr r="CF97" s="1"/>
      </tp>
      <tp>
        <v>-0.47</v>
        <stp/>
        <stp>DELTA</stp>
        <stp>.SPXW250523P5960</stp>
        <tr r="CG96" s="1"/>
        <tr r="CG96" s="1"/>
      </tp>
      <tp>
        <v>0.53</v>
        <stp/>
        <stp>DELTA</stp>
        <stp>.SPXW250523C5960</stp>
        <tr r="CF96" s="1"/>
        <tr r="CF96" s="1"/>
      </tp>
      <tp>
        <v>-0.51</v>
        <stp/>
        <stp>DELTA</stp>
        <stp>.SPXW250523P5970</stp>
        <tr r="CG95" s="1"/>
        <tr r="CG95" s="1"/>
      </tp>
      <tp>
        <v>0.49</v>
        <stp/>
        <stp>DELTA</stp>
        <stp>.SPXW250523C5970</stp>
        <tr r="CF95" s="1"/>
        <tr r="CF95" s="1"/>
      </tp>
      <tp>
        <v>0</v>
        <stp/>
        <stp>BID</stp>
        <stp>.SPXW250519C6010</stp>
        <tr r="DE91" s="1"/>
        <tr r="DE91" s="1"/>
      </tp>
      <tp>
        <v>45.1</v>
        <stp/>
        <stp>BID</stp>
        <stp>.SPXW250519P6010</stp>
        <tr r="DF91" s="1"/>
        <tr r="DF91" s="1"/>
      </tp>
      <tp>
        <v>0</v>
        <stp/>
        <stp>BID</stp>
        <stp>.SPXW250519C6000</stp>
        <tr r="DE92" s="1"/>
        <tr r="DE92" s="1"/>
      </tp>
      <tp>
        <v>35.1</v>
        <stp/>
        <stp>BID</stp>
        <stp>.SPXW250519P6000</stp>
        <tr r="DF92" s="1"/>
        <tr r="DF92" s="1"/>
      </tp>
      <tp>
        <v>0</v>
        <stp/>
        <stp>BID</stp>
        <stp>.SPXW250519C6030</stp>
        <tr r="DE89" s="1"/>
        <tr r="DE89" s="1"/>
      </tp>
      <tp>
        <v>65.099999999999994</v>
        <stp/>
        <stp>BID</stp>
        <stp>.SPXW250519P6030</stp>
        <tr r="DF89" s="1"/>
        <tr r="DF89" s="1"/>
      </tp>
      <tp>
        <v>0</v>
        <stp/>
        <stp>BID</stp>
        <stp>.SPXW250519C6020</stp>
        <tr r="DE90" s="1"/>
        <tr r="DE90" s="1"/>
      </tp>
      <tp>
        <v>55.1</v>
        <stp/>
        <stp>BID</stp>
        <stp>.SPXW250519P6020</stp>
        <tr r="DF90" s="1"/>
        <tr r="DF90" s="1"/>
      </tp>
      <tp>
        <v>0</v>
        <stp/>
        <stp>BID</stp>
        <stp>.SPXW250519C6050</stp>
        <tr r="DE87" s="1"/>
        <tr r="DE87" s="1"/>
      </tp>
      <tp>
        <v>85.1</v>
        <stp/>
        <stp>BID</stp>
        <stp>.SPXW250519P6050</stp>
        <tr r="DF87" s="1"/>
        <tr r="DF87" s="1"/>
      </tp>
      <tp>
        <v>0</v>
        <stp/>
        <stp>BID</stp>
        <stp>.SPXW250519C6040</stp>
        <tr r="DE88" s="1"/>
        <tr r="DE88" s="1"/>
      </tp>
      <tp>
        <v>75.099999999999994</v>
        <stp/>
        <stp>BID</stp>
        <stp>.SPXW250519P6040</stp>
        <tr r="DF88" s="1"/>
        <tr r="DF88" s="1"/>
      </tp>
      <tp>
        <v>0</v>
        <stp/>
        <stp>BID</stp>
        <stp>.SPXW250519C6070</stp>
        <tr r="DE85" s="1"/>
        <tr r="DE85" s="1"/>
      </tp>
      <tp>
        <v>105.1</v>
        <stp/>
        <stp>BID</stp>
        <stp>.SPXW250519P6070</stp>
        <tr r="DF85" s="1"/>
        <tr r="DF85" s="1"/>
      </tp>
      <tp>
        <v>0</v>
        <stp/>
        <stp>BID</stp>
        <stp>.SPXW250519C6060</stp>
        <tr r="DE86" s="1"/>
        <tr r="DE86" s="1"/>
      </tp>
      <tp>
        <v>95.1</v>
        <stp/>
        <stp>BID</stp>
        <stp>.SPXW250519P6060</stp>
        <tr r="DF86" s="1"/>
        <tr r="DF86" s="1"/>
      </tp>
      <tp t="s">
        <v>N/A</v>
        <stp/>
        <stp>VOLUME</stp>
        <stp>.SPY250926P590</stp>
        <tr r="Q17" s="2"/>
      </tp>
      <tp>
        <v>13</v>
        <stp/>
        <stp>VOLUME</stp>
        <stp>.SPY250930P586</stp>
        <tr r="R21" s="2"/>
        <tr r="R21" s="2"/>
      </tp>
      <tp t="s">
        <v>N/A</v>
        <stp/>
        <stp>VOLUME</stp>
        <stp>.SPY250926C590</stp>
        <tr r="Q17" s="2"/>
      </tp>
      <tp>
        <v>6</v>
        <stp/>
        <stp>VOLUME</stp>
        <stp>.SPY250930C586</stp>
        <tr r="R21" s="2"/>
        <tr r="R21" s="2"/>
      </tp>
      <tp t="s">
        <v>N/A</v>
        <stp/>
        <stp>VOLUME</stp>
        <stp>.SPY250926P591</stp>
        <tr r="Q16" s="2"/>
      </tp>
      <tp>
        <v>2</v>
        <stp/>
        <stp>VOLUME</stp>
        <stp>.SPY250930P587</stp>
        <tr r="R20" s="2"/>
        <tr r="R20" s="2"/>
      </tp>
      <tp t="s">
        <v>N/A</v>
        <stp/>
        <stp>VOLUME</stp>
        <stp>.SPY250926C591</stp>
        <tr r="Q16" s="2"/>
      </tp>
      <tp>
        <v>3</v>
        <stp/>
        <stp>VOLUME</stp>
        <stp>.SPY250930C587</stp>
        <tr r="R20" s="2"/>
        <tr r="R20" s="2"/>
      </tp>
      <tp t="s">
        <v>N/A</v>
        <stp/>
        <stp>VOLUME</stp>
        <stp>.SPY250926P592</stp>
        <tr r="Q15" s="2"/>
      </tp>
      <tp t="s">
        <v>N/A</v>
        <stp/>
        <stp>VOLUME</stp>
        <stp>.SPY250930P584</stp>
        <tr r="R23" s="2"/>
      </tp>
      <tp t="s">
        <v>N/A</v>
        <stp/>
        <stp>VOLUME</stp>
        <stp>.SPY250926C592</stp>
        <tr r="Q15" s="2"/>
      </tp>
      <tp>
        <v>1</v>
        <stp/>
        <stp>VOLUME</stp>
        <stp>.SPY250930C584</stp>
        <tr r="R23" s="2"/>
        <tr r="R23" s="2"/>
      </tp>
      <tp t="s">
        <v>N/A</v>
        <stp/>
        <stp>VOLUME</stp>
        <stp>.SPY250926P593</stp>
        <tr r="Q14" s="2"/>
      </tp>
      <tp>
        <v>208</v>
        <stp/>
        <stp>VOLUME</stp>
        <stp>.SPY250930P585</stp>
        <tr r="R22" s="2"/>
        <tr r="R22" s="2"/>
      </tp>
      <tp t="s">
        <v>N/A</v>
        <stp/>
        <stp>VOLUME</stp>
        <stp>.SPY250926C593</stp>
        <tr r="Q14" s="2"/>
      </tp>
      <tp>
        <v>31</v>
        <stp/>
        <stp>VOLUME</stp>
        <stp>.SPY250930C585</stp>
        <tr r="R22" s="2"/>
        <tr r="R22" s="2"/>
      </tp>
      <tp t="s">
        <v>N/A</v>
        <stp/>
        <stp>VOLUME</stp>
        <stp>.SPY250926P594</stp>
        <tr r="Q13" s="2"/>
      </tp>
      <tp>
        <v>100</v>
        <stp/>
        <stp>VOLUME</stp>
        <stp>.SPY250930P582</stp>
        <tr r="R25" s="2"/>
        <tr r="R25" s="2"/>
      </tp>
      <tp t="s">
        <v>N/A</v>
        <stp/>
        <stp>VOLUME</stp>
        <stp>.SPY250926C594</stp>
        <tr r="Q13" s="2"/>
      </tp>
      <tp t="s">
        <v>N/A</v>
        <stp/>
        <stp>VOLUME</stp>
        <stp>.SPY250930C582</stp>
        <tr r="R25" s="2"/>
      </tp>
      <tp t="s">
        <v>N/A</v>
        <stp/>
        <stp>VOLUME</stp>
        <stp>.SPY250926P595</stp>
        <tr r="Q12" s="2"/>
      </tp>
      <tp>
        <v>3</v>
        <stp/>
        <stp>VOLUME</stp>
        <stp>.SPY250930P583</stp>
        <tr r="R24" s="2"/>
        <tr r="R24" s="2"/>
      </tp>
      <tp t="s">
        <v>N/A</v>
        <stp/>
        <stp>VOLUME</stp>
        <stp>.SPY250926C595</stp>
        <tr r="Q12" s="2"/>
      </tp>
      <tp>
        <v>5</v>
        <stp/>
        <stp>VOLUME</stp>
        <stp>.SPY250930C583</stp>
        <tr r="R24" s="2"/>
        <tr r="R24" s="2"/>
      </tp>
      <tp t="s">
        <v>N/A</v>
        <stp/>
        <stp>VOLUME</stp>
        <stp>.SPY250926P596</stp>
        <tr r="Q11" s="2"/>
      </tp>
      <tp>
        <v>37</v>
        <stp/>
        <stp>VOLUME</stp>
        <stp>.SPY250930P580</stp>
        <tr r="R27" s="2"/>
        <tr r="R27" s="2"/>
      </tp>
      <tp t="s">
        <v>N/A</v>
        <stp/>
        <stp>VOLUME</stp>
        <stp>.SPY250926C596</stp>
        <tr r="Q11" s="2"/>
      </tp>
      <tp>
        <v>31</v>
        <stp/>
        <stp>VOLUME</stp>
        <stp>.SPY250930C580</stp>
        <tr r="R27" s="2"/>
        <tr r="R27" s="2"/>
      </tp>
      <tp t="s">
        <v>N/A</v>
        <stp/>
        <stp>VOLUME</stp>
        <stp>.SPY250926P597</stp>
        <tr r="Q10" s="2"/>
      </tp>
      <tp t="s">
        <v>N/A</v>
        <stp/>
        <stp>VOLUME</stp>
        <stp>.SPY250930P581</stp>
        <tr r="R26" s="2"/>
      </tp>
      <tp t="s">
        <v>N/A</v>
        <stp/>
        <stp>VOLUME</stp>
        <stp>.SPY250926C597</stp>
        <tr r="Q10" s="2"/>
      </tp>
      <tp>
        <v>2</v>
        <stp/>
        <stp>VOLUME</stp>
        <stp>.SPY250930C581</stp>
        <tr r="R26" s="2"/>
        <tr r="R26" s="2"/>
      </tp>
      <tp t="s">
        <v>N/A</v>
        <stp/>
        <stp>VOLUME</stp>
        <stp>.QQQ251024P498</stp>
        <tr r="S80" s="2"/>
      </tp>
      <tp t="s">
        <v>N/A</v>
        <stp/>
        <stp>VOLUME</stp>
        <stp>.SPY250926P598</stp>
        <tr r="Q9" s="2"/>
      </tp>
      <tp t="s">
        <v>N/A</v>
        <stp/>
        <stp>VOLUME</stp>
        <stp>.QQQ251024C498</stp>
        <tr r="S80" s="2"/>
      </tp>
      <tp t="s">
        <v>N/A</v>
        <stp/>
        <stp>VOLUME</stp>
        <stp>.SPY250926C598</stp>
        <tr r="Q9" s="2"/>
      </tp>
      <tp t="s">
        <v>N/A</v>
        <stp/>
        <stp>VOLUME</stp>
        <stp>.QQQ251024P499</stp>
        <tr r="S79" s="2"/>
      </tp>
      <tp t="s">
        <v>N/A</v>
        <stp/>
        <stp>VOLUME</stp>
        <stp>.SPY250926P599</stp>
        <tr r="Q8" s="2"/>
      </tp>
      <tp t="s">
        <v>N/A</v>
        <stp/>
        <stp>VOLUME</stp>
        <stp>.QQQ251024C499</stp>
        <tr r="S79" s="2"/>
      </tp>
      <tp t="s">
        <v>N/A</v>
        <stp/>
        <stp>VOLUME</stp>
        <stp>.SPY250926C599</stp>
        <tr r="Q8" s="2"/>
      </tp>
      <tp>
        <v>59</v>
        <stp/>
        <stp>VOLUME</stp>
        <stp>.SPY250930P588</stp>
        <tr r="R19" s="2"/>
        <tr r="R19" s="2"/>
      </tp>
      <tp>
        <v>2</v>
        <stp/>
        <stp>VOLUME</stp>
        <stp>.SPY250930C588</stp>
        <tr r="R19" s="2"/>
        <tr r="R19" s="2"/>
      </tp>
      <tp>
        <v>198</v>
        <stp/>
        <stp>VOLUME</stp>
        <stp>.SPY250930P589</stp>
        <tr r="R18" s="2"/>
        <tr r="R18" s="2"/>
      </tp>
      <tp>
        <v>4</v>
        <stp/>
        <stp>VOLUME</stp>
        <stp>.SPY250930C589</stp>
        <tr r="R18" s="2"/>
        <tr r="R18" s="2"/>
      </tp>
      <tp t="s">
        <v>N/A</v>
        <stp/>
        <stp>VOLUME</stp>
        <stp>.SPY250926P580</stp>
        <tr r="Q27" s="2"/>
      </tp>
      <tp>
        <v>3</v>
        <stp/>
        <stp>VOLUME</stp>
        <stp>.SPY250930P596</stp>
        <tr r="R11" s="2"/>
        <tr r="R11" s="2"/>
      </tp>
      <tp t="s">
        <v>N/A</v>
        <stp/>
        <stp>VOLUME</stp>
        <stp>.SPY250926C580</stp>
        <tr r="Q27" s="2"/>
      </tp>
      <tp t="s">
        <v>N/A</v>
        <stp/>
        <stp>VOLUME</stp>
        <stp>.SPY250930C596</stp>
        <tr r="R11" s="2"/>
      </tp>
      <tp t="s">
        <v>N/A</v>
        <stp/>
        <stp>VOLUME</stp>
        <stp>.SPY250926P581</stp>
        <tr r="Q26" s="2"/>
      </tp>
      <tp t="s">
        <v>N/A</v>
        <stp/>
        <stp>VOLUME</stp>
        <stp>.SPY250930P597</stp>
        <tr r="R10" s="2"/>
      </tp>
      <tp t="s">
        <v>N/A</v>
        <stp/>
        <stp>VOLUME</stp>
        <stp>.SPY250926C581</stp>
        <tr r="Q26" s="2"/>
      </tp>
      <tp>
        <v>7</v>
        <stp/>
        <stp>VOLUME</stp>
        <stp>.SPY250930C597</stp>
        <tr r="R10" s="2"/>
        <tr r="R10" s="2"/>
      </tp>
      <tp t="s">
        <v>N/A</v>
        <stp/>
        <stp>VOLUME</stp>
        <stp>.SPY250926P582</stp>
        <tr r="Q25" s="2"/>
      </tp>
      <tp>
        <v>1047</v>
        <stp/>
        <stp>VOLUME</stp>
        <stp>.SPY250930P594</stp>
        <tr r="R13" s="2"/>
        <tr r="R13" s="2"/>
      </tp>
      <tp t="s">
        <v>N/A</v>
        <stp/>
        <stp>VOLUME</stp>
        <stp>.SPY250926C582</stp>
        <tr r="Q25" s="2"/>
      </tp>
      <tp>
        <v>26</v>
        <stp/>
        <stp>VOLUME</stp>
        <stp>.SPY250930C594</stp>
        <tr r="R13" s="2"/>
        <tr r="R13" s="2"/>
      </tp>
      <tp t="s">
        <v>N/A</v>
        <stp/>
        <stp>VOLUME</stp>
        <stp>.SPY250926P583</stp>
        <tr r="Q24" s="2"/>
      </tp>
      <tp>
        <v>66</v>
        <stp/>
        <stp>VOLUME</stp>
        <stp>.SPY250930P595</stp>
        <tr r="R12" s="2"/>
        <tr r="R12" s="2"/>
      </tp>
      <tp t="s">
        <v>N/A</v>
        <stp/>
        <stp>VOLUME</stp>
        <stp>.SPY250926C583</stp>
        <tr r="Q24" s="2"/>
      </tp>
      <tp>
        <v>43</v>
        <stp/>
        <stp>VOLUME</stp>
        <stp>.SPY250930C595</stp>
        <tr r="R12" s="2"/>
        <tr r="R12" s="2"/>
      </tp>
      <tp t="s">
        <v>N/A</v>
        <stp/>
        <stp>VOLUME</stp>
        <stp>.SPY250926P584</stp>
        <tr r="Q23" s="2"/>
      </tp>
      <tp>
        <v>45</v>
        <stp/>
        <stp>VOLUME</stp>
        <stp>.SPY250930P592</stp>
        <tr r="R15" s="2"/>
        <tr r="R15" s="2"/>
      </tp>
      <tp t="s">
        <v>N/A</v>
        <stp/>
        <stp>VOLUME</stp>
        <stp>.SPY250926C584</stp>
        <tr r="Q23" s="2"/>
      </tp>
      <tp>
        <v>9</v>
        <stp/>
        <stp>VOLUME</stp>
        <stp>.SPY250930C592</stp>
        <tr r="R15" s="2"/>
        <tr r="R15" s="2"/>
      </tp>
      <tp t="s">
        <v>N/A</v>
        <stp/>
        <stp>VOLUME</stp>
        <stp>.SPY250926P585</stp>
        <tr r="Q22" s="2"/>
      </tp>
      <tp>
        <v>1173</v>
        <stp/>
        <stp>VOLUME</stp>
        <stp>.SPY250930P593</stp>
        <tr r="R14" s="2"/>
        <tr r="R14" s="2"/>
      </tp>
      <tp t="s">
        <v>N/A</v>
        <stp/>
        <stp>VOLUME</stp>
        <stp>.SPY250926C585</stp>
        <tr r="Q22" s="2"/>
      </tp>
      <tp>
        <v>10</v>
        <stp/>
        <stp>VOLUME</stp>
        <stp>.SPY250930C593</stp>
        <tr r="R14" s="2"/>
        <tr r="R14" s="2"/>
      </tp>
      <tp t="s">
        <v>N/A</v>
        <stp/>
        <stp>VOLUME</stp>
        <stp>.SPY250926P586</stp>
        <tr r="Q21" s="2"/>
      </tp>
      <tp>
        <v>276</v>
        <stp/>
        <stp>VOLUME</stp>
        <stp>.SPY250930P590</stp>
        <tr r="R17" s="2"/>
        <tr r="R17" s="2"/>
      </tp>
      <tp t="s">
        <v>N/A</v>
        <stp/>
        <stp>VOLUME</stp>
        <stp>.SPY250926C586</stp>
        <tr r="Q21" s="2"/>
      </tp>
      <tp>
        <v>43</v>
        <stp/>
        <stp>VOLUME</stp>
        <stp>.SPY250930C590</stp>
        <tr r="R17" s="2"/>
        <tr r="R17" s="2"/>
      </tp>
      <tp t="s">
        <v>N/A</v>
        <stp/>
        <stp>VOLUME</stp>
        <stp>.SPY250926P587</stp>
        <tr r="Q20" s="2"/>
      </tp>
      <tp>
        <v>14</v>
        <stp/>
        <stp>VOLUME</stp>
        <stp>.SPY250930P591</stp>
        <tr r="R16" s="2"/>
        <tr r="R16" s="2"/>
      </tp>
      <tp t="s">
        <v>N/A</v>
        <stp/>
        <stp>VOLUME</stp>
        <stp>.SPY250926C587</stp>
        <tr r="Q20" s="2"/>
      </tp>
      <tp>
        <v>4</v>
        <stp/>
        <stp>VOLUME</stp>
        <stp>.SPY250930C591</stp>
        <tr r="R16" s="2"/>
        <tr r="R16" s="2"/>
      </tp>
      <tp t="s">
        <v>N/A</v>
        <stp/>
        <stp>VOLUME</stp>
        <stp>.SPY250926P588</stp>
        <tr r="Q19" s="2"/>
      </tp>
      <tp t="s">
        <v>N/A</v>
        <stp/>
        <stp>VOLUME</stp>
        <stp>.SPY250926C588</stp>
        <tr r="Q19" s="2"/>
      </tp>
      <tp t="s">
        <v>N/A</v>
        <stp/>
        <stp>VOLUME</stp>
        <stp>.SPY250926P589</stp>
        <tr r="Q18" s="2"/>
      </tp>
      <tp t="s">
        <v>N/A</v>
        <stp/>
        <stp>VOLUME</stp>
        <stp>.SPY250926C589</stp>
        <tr r="Q18" s="2"/>
      </tp>
      <tp t="s">
        <v>N/A</v>
        <stp/>
        <stp>VOLUME</stp>
        <stp>.QQQ251031P499</stp>
        <tr r="T79" s="2"/>
      </tp>
      <tp t="s">
        <v>N/A</v>
        <stp/>
        <stp>VOLUME</stp>
        <stp>.QQQ251031C499</stp>
        <tr r="T79" s="2"/>
      </tp>
      <tp t="s">
        <v>N/A</v>
        <stp/>
        <stp>VOLUME</stp>
        <stp>.QQQ251031P498</stp>
        <tr r="T80" s="2"/>
      </tp>
      <tp t="s">
        <v>N/A</v>
        <stp/>
        <stp>VOLUME</stp>
        <stp>.QQQ251031C498</stp>
        <tr r="T80" s="2"/>
      </tp>
      <tp t="s">
        <v>N/A</v>
        <stp/>
        <stp>VOLUME</stp>
        <stp>.SPY250930P598</stp>
        <tr r="R9" s="2"/>
      </tp>
      <tp>
        <v>17</v>
        <stp/>
        <stp>VOLUME</stp>
        <stp>.SPY250930C598</stp>
        <tr r="R9" s="2"/>
        <tr r="R9" s="2"/>
      </tp>
      <tp t="s">
        <v>N/A</v>
        <stp/>
        <stp>VOLUME</stp>
        <stp>.SPY250930P599</stp>
        <tr r="R8" s="2"/>
      </tp>
      <tp>
        <v>1</v>
        <stp/>
        <stp>VOLUME</stp>
        <stp>.SPY250930C599</stp>
        <tr r="R8" s="2"/>
        <tr r="R8" s="2"/>
      </tp>
      <tp t="s">
        <v>N/A</v>
        <stp/>
        <stp>VOLUME</stp>
        <stp>.QQQ251128P530</stp>
        <tr r="U48" s="2"/>
        <tr r="V48" s="2"/>
      </tp>
      <tp t="s">
        <v>N/A</v>
        <stp/>
        <stp>VOLUME</stp>
        <stp>.QQQ251128C530</stp>
        <tr r="U48" s="2"/>
        <tr r="V48" s="2"/>
      </tp>
      <tp t="s">
        <v>N/A</v>
        <stp/>
        <stp>VOLUME</stp>
        <stp>.QQQ251128P531</stp>
        <tr r="U47" s="2"/>
        <tr r="V47" s="2"/>
      </tp>
      <tp t="s">
        <v>N/A</v>
        <stp/>
        <stp>VOLUME</stp>
        <stp>.QQQ251128C531</stp>
        <tr r="U47" s="2"/>
        <tr r="V47" s="2"/>
      </tp>
      <tp t="s">
        <v>N/A</v>
        <stp/>
        <stp>VOLUME</stp>
        <stp>.QQQ251128P532</stp>
        <tr r="V46" s="2"/>
        <tr r="U46" s="2"/>
      </tp>
      <tp t="s">
        <v>N/A</v>
        <stp/>
        <stp>VOLUME</stp>
        <stp>.QQQ251128C532</stp>
        <tr r="V46" s="2"/>
        <tr r="U46" s="2"/>
      </tp>
      <tp t="s">
        <v>N/A</v>
        <stp/>
        <stp>VOLUME</stp>
        <stp>.QQQ251128P528</stp>
        <tr r="V50" s="2"/>
        <tr r="U50" s="2"/>
      </tp>
      <tp t="s">
        <v>N/A</v>
        <stp/>
        <stp>VOLUME</stp>
        <stp>.QQQ251128C528</stp>
        <tr r="V50" s="2"/>
        <tr r="U50" s="2"/>
      </tp>
      <tp t="s">
        <v>N/A</v>
        <stp/>
        <stp>VOLUME</stp>
        <stp>.QQQ251128P529</stp>
        <tr r="V49" s="2"/>
        <tr r="U49" s="2"/>
      </tp>
      <tp t="s">
        <v>N/A</v>
        <stp/>
        <stp>VOLUME</stp>
        <stp>.QQQ251128C529</stp>
        <tr r="V49" s="2"/>
        <tr r="U49" s="2"/>
      </tp>
      <tp t="s">
        <v>N/A</v>
        <stp/>
        <stp>VOLUME</stp>
        <stp>.QQQ251128P524</stp>
        <tr r="U54" s="2"/>
        <tr r="V54" s="2"/>
      </tp>
      <tp t="s">
        <v>N/A</v>
        <stp/>
        <stp>VOLUME</stp>
        <stp>.QQQ251128C524</stp>
        <tr r="U54" s="2"/>
        <tr r="V54" s="2"/>
      </tp>
      <tp t="s">
        <v>N/A</v>
        <stp/>
        <stp>VOLUME</stp>
        <stp>.QQQ251128P525</stp>
        <tr r="V53" s="2"/>
        <tr r="U53" s="2"/>
      </tp>
      <tp t="s">
        <v>N/A</v>
        <stp/>
        <stp>VOLUME</stp>
        <stp>.QQQ251128C525</stp>
        <tr r="V53" s="2"/>
        <tr r="U53" s="2"/>
      </tp>
      <tp t="s">
        <v>N/A</v>
        <stp/>
        <stp>VOLUME</stp>
        <stp>.QQQ251128P526</stp>
        <tr r="V52" s="2"/>
        <tr r="U52" s="2"/>
      </tp>
      <tp t="s">
        <v>N/A</v>
        <stp/>
        <stp>VOLUME</stp>
        <stp>.QQQ251128C526</stp>
        <tr r="V52" s="2"/>
        <tr r="U52" s="2"/>
      </tp>
      <tp t="s">
        <v>N/A</v>
        <stp/>
        <stp>VOLUME</stp>
        <stp>.QQQ251128P527</stp>
        <tr r="V51" s="2"/>
        <tr r="U51" s="2"/>
      </tp>
      <tp t="s">
        <v>N/A</v>
        <stp/>
        <stp>VOLUME</stp>
        <stp>.QQQ251128C527</stp>
        <tr r="V51" s="2"/>
        <tr r="U51" s="2"/>
      </tp>
      <tp t="s">
        <v>N/A</v>
        <stp/>
        <stp>VOLUME</stp>
        <stp>.QQQ251128P520</stp>
        <tr r="U58" s="2"/>
        <tr r="V58" s="2"/>
      </tp>
      <tp t="s">
        <v>N/A</v>
        <stp/>
        <stp>VOLUME</stp>
        <stp>.QQQ251128C520</stp>
        <tr r="U58" s="2"/>
        <tr r="V58" s="2"/>
      </tp>
      <tp t="s">
        <v>N/A</v>
        <stp/>
        <stp>VOLUME</stp>
        <stp>.QQQ251128P521</stp>
        <tr r="V57" s="2"/>
        <tr r="U57" s="2"/>
      </tp>
      <tp t="s">
        <v>N/A</v>
        <stp/>
        <stp>VOLUME</stp>
        <stp>.QQQ251128C521</stp>
        <tr r="V57" s="2"/>
        <tr r="U57" s="2"/>
      </tp>
      <tp t="s">
        <v>N/A</v>
        <stp/>
        <stp>VOLUME</stp>
        <stp>.QQQ251128P522</stp>
        <tr r="V56" s="2"/>
        <tr r="U56" s="2"/>
      </tp>
      <tp t="s">
        <v>N/A</v>
        <stp/>
        <stp>VOLUME</stp>
        <stp>.QQQ251128C522</stp>
        <tr r="V56" s="2"/>
        <tr r="U56" s="2"/>
      </tp>
      <tp t="s">
        <v>N/A</v>
        <stp/>
        <stp>VOLUME</stp>
        <stp>.QQQ251128P523</stp>
        <tr r="U55" s="2"/>
        <tr r="V55" s="2"/>
      </tp>
      <tp t="s">
        <v>N/A</v>
        <stp/>
        <stp>VOLUME</stp>
        <stp>.QQQ251128C523</stp>
        <tr r="U55" s="2"/>
        <tr r="V55" s="2"/>
      </tp>
      <tp t="s">
        <v>N/A</v>
        <stp/>
        <stp>VOLUME</stp>
        <stp>.QQQ251128P518</stp>
        <tr r="U60" s="2"/>
        <tr r="V60" s="2"/>
      </tp>
      <tp t="s">
        <v>N/A</v>
        <stp/>
        <stp>VOLUME</stp>
        <stp>.QQQ251128C518</stp>
        <tr r="U60" s="2"/>
        <tr r="V60" s="2"/>
      </tp>
      <tp t="s">
        <v>N/A</v>
        <stp/>
        <stp>VOLUME</stp>
        <stp>.QQQ251128P519</stp>
        <tr r="U59" s="2"/>
        <tr r="V59" s="2"/>
      </tp>
      <tp t="s">
        <v>N/A</v>
        <stp/>
        <stp>VOLUME</stp>
        <stp>.QQQ251128C519</stp>
        <tr r="U59" s="2"/>
        <tr r="V59" s="2"/>
      </tp>
      <tp t="s">
        <v>N/A</v>
        <stp/>
        <stp>VOLUME</stp>
        <stp>.QQQ251128P514</stp>
        <tr r="V64" s="2"/>
        <tr r="U64" s="2"/>
      </tp>
      <tp t="s">
        <v>N/A</v>
        <stp/>
        <stp>VOLUME</stp>
        <stp>.QQQ251128C514</stp>
        <tr r="V64" s="2"/>
        <tr r="U64" s="2"/>
      </tp>
      <tp t="s">
        <v>N/A</v>
        <stp/>
        <stp>VOLUME</stp>
        <stp>.QQQ251128P515</stp>
        <tr r="U63" s="2"/>
        <tr r="V63" s="2"/>
      </tp>
      <tp t="s">
        <v>N/A</v>
        <stp/>
        <stp>VOLUME</stp>
        <stp>.QQQ251128C515</stp>
        <tr r="U63" s="2"/>
        <tr r="V63" s="2"/>
      </tp>
      <tp t="s">
        <v>N/A</v>
        <stp/>
        <stp>VOLUME</stp>
        <stp>.QQQ251128P516</stp>
        <tr r="V62" s="2"/>
        <tr r="U62" s="2"/>
      </tp>
      <tp t="s">
        <v>N/A</v>
        <stp/>
        <stp>VOLUME</stp>
        <stp>.QQQ251128C516</stp>
        <tr r="V62" s="2"/>
        <tr r="U62" s="2"/>
      </tp>
      <tp t="s">
        <v>N/A</v>
        <stp/>
        <stp>VOLUME</stp>
        <stp>.QQQ251128P517</stp>
        <tr r="V61" s="2"/>
        <tr r="U61" s="2"/>
      </tp>
      <tp t="s">
        <v>N/A</v>
        <stp/>
        <stp>VOLUME</stp>
        <stp>.QQQ251128C517</stp>
        <tr r="V61" s="2"/>
        <tr r="U61" s="2"/>
      </tp>
      <tp t="s">
        <v>N/A</v>
        <stp/>
        <stp>VOLUME</stp>
        <stp>.QQQ251128P510</stp>
        <tr r="U68" s="2"/>
        <tr r="V68" s="2"/>
      </tp>
      <tp t="s">
        <v>N/A</v>
        <stp/>
        <stp>VOLUME</stp>
        <stp>.QQQ251128C510</stp>
        <tr r="U68" s="2"/>
        <tr r="V68" s="2"/>
      </tp>
      <tp t="s">
        <v>N/A</v>
        <stp/>
        <stp>VOLUME</stp>
        <stp>.QQQ251128P511</stp>
        <tr r="V67" s="2"/>
        <tr r="U67" s="2"/>
      </tp>
      <tp t="s">
        <v>N/A</v>
        <stp/>
        <stp>VOLUME</stp>
        <stp>.QQQ251128C511</stp>
        <tr r="V67" s="2"/>
        <tr r="U67" s="2"/>
      </tp>
      <tp t="s">
        <v>N/A</v>
        <stp/>
        <stp>VOLUME</stp>
        <stp>.QQQ251128P512</stp>
        <tr r="U66" s="2"/>
        <tr r="V66" s="2"/>
      </tp>
      <tp t="s">
        <v>N/A</v>
        <stp/>
        <stp>VOLUME</stp>
        <stp>.QQQ251128C512</stp>
        <tr r="U66" s="2"/>
        <tr r="V66" s="2"/>
      </tp>
      <tp t="s">
        <v>N/A</v>
        <stp/>
        <stp>VOLUME</stp>
        <stp>.QQQ251128P513</stp>
        <tr r="V65" s="2"/>
        <tr r="U65" s="2"/>
      </tp>
      <tp t="s">
        <v>N/A</v>
        <stp/>
        <stp>VOLUME</stp>
        <stp>.QQQ251128C513</stp>
        <tr r="V65" s="2"/>
        <tr r="U65" s="2"/>
      </tp>
      <tp t="s">
        <v>N/A</v>
        <stp/>
        <stp>VOLUME</stp>
        <stp>.QQQ251128P508</stp>
        <tr r="U70" s="2"/>
        <tr r="V70" s="2"/>
      </tp>
      <tp t="s">
        <v>N/A</v>
        <stp/>
        <stp>VOLUME</stp>
        <stp>.QQQ251128C508</stp>
        <tr r="U70" s="2"/>
        <tr r="V70" s="2"/>
      </tp>
      <tp t="s">
        <v>N/A</v>
        <stp/>
        <stp>VOLUME</stp>
        <stp>.QQQ251128P509</stp>
        <tr r="U69" s="2"/>
        <tr r="V69" s="2"/>
      </tp>
      <tp t="s">
        <v>N/A</v>
        <stp/>
        <stp>VOLUME</stp>
        <stp>.QQQ251128C509</stp>
        <tr r="U69" s="2"/>
        <tr r="V69" s="2"/>
      </tp>
      <tp t="s">
        <v>N/A</v>
        <stp/>
        <stp>VOLUME</stp>
        <stp>.QQQ251128P504</stp>
        <tr r="U74" s="2"/>
        <tr r="V74" s="2"/>
      </tp>
      <tp t="s">
        <v>N/A</v>
        <stp/>
        <stp>VOLUME</stp>
        <stp>.QQQ251128C504</stp>
        <tr r="U74" s="2"/>
        <tr r="V74" s="2"/>
      </tp>
      <tp t="s">
        <v>N/A</v>
        <stp/>
        <stp>VOLUME</stp>
        <stp>.QQQ251128P505</stp>
        <tr r="V73" s="2"/>
        <tr r="U73" s="2"/>
      </tp>
      <tp t="s">
        <v>N/A</v>
        <stp/>
        <stp>VOLUME</stp>
        <stp>.QQQ251128C505</stp>
        <tr r="V73" s="2"/>
        <tr r="U73" s="2"/>
      </tp>
      <tp t="s">
        <v>N/A</v>
        <stp/>
        <stp>VOLUME</stp>
        <stp>.QQQ251128P506</stp>
        <tr r="V72" s="2"/>
        <tr r="U72" s="2"/>
      </tp>
      <tp t="s">
        <v>N/A</v>
        <stp/>
        <stp>VOLUME</stp>
        <stp>.QQQ251128C506</stp>
        <tr r="V72" s="2"/>
        <tr r="U72" s="2"/>
      </tp>
      <tp t="s">
        <v>N/A</v>
        <stp/>
        <stp>VOLUME</stp>
        <stp>.QQQ251128P507</stp>
        <tr r="V71" s="2"/>
        <tr r="U71" s="2"/>
      </tp>
      <tp t="s">
        <v>N/A</v>
        <stp/>
        <stp>VOLUME</stp>
        <stp>.QQQ251128C507</stp>
        <tr r="V71" s="2"/>
        <tr r="U71" s="2"/>
      </tp>
      <tp t="s">
        <v>N/A</v>
        <stp/>
        <stp>VOLUME</stp>
        <stp>.QQQ251128P500</stp>
        <tr r="V78" s="2"/>
        <tr r="U78" s="2"/>
      </tp>
      <tp t="s">
        <v>N/A</v>
        <stp/>
        <stp>VOLUME</stp>
        <stp>.QQQ251128C500</stp>
        <tr r="V78" s="2"/>
        <tr r="U78" s="2"/>
      </tp>
      <tp t="s">
        <v>N/A</v>
        <stp/>
        <stp>VOLUME</stp>
        <stp>.QQQ251128P501</stp>
        <tr r="U77" s="2"/>
        <tr r="V77" s="2"/>
      </tp>
      <tp t="s">
        <v>N/A</v>
        <stp/>
        <stp>VOLUME</stp>
        <stp>.QQQ251128C501</stp>
        <tr r="U77" s="2"/>
        <tr r="V77" s="2"/>
      </tp>
      <tp t="s">
        <v>N/A</v>
        <stp/>
        <stp>VOLUME</stp>
        <stp>.QQQ251128P502</stp>
        <tr r="U76" s="2"/>
        <tr r="V76" s="2"/>
      </tp>
      <tp t="s">
        <v>N/A</v>
        <stp/>
        <stp>VOLUME</stp>
        <stp>.QQQ251128C502</stp>
        <tr r="U76" s="2"/>
        <tr r="V76" s="2"/>
      </tp>
      <tp t="s">
        <v>N/A</v>
        <stp/>
        <stp>VOLUME</stp>
        <stp>.QQQ251128P503</stp>
        <tr r="V75" s="2"/>
        <tr r="U75" s="2"/>
      </tp>
      <tp t="s">
        <v>N/A</v>
        <stp/>
        <stp>VOLUME</stp>
        <stp>.QQQ251128C503</stp>
        <tr r="V75" s="2"/>
        <tr r="U75" s="2"/>
      </tp>
      <tp t="s">
        <v>N/A</v>
        <stp/>
        <stp>VOLUME</stp>
        <stp>.SPY250926P570</stp>
        <tr r="Q37" s="2"/>
      </tp>
      <tp t="s">
        <v>N/A</v>
        <stp/>
        <stp>VOLUME</stp>
        <stp>.SPY250926C570</stp>
        <tr r="Q37" s="2"/>
      </tp>
      <tp t="s">
        <v>N/A</v>
        <stp/>
        <stp>VOLUME</stp>
        <stp>.SPY250926P571</stp>
        <tr r="Q36" s="2"/>
      </tp>
      <tp t="s">
        <v>N/A</v>
        <stp/>
        <stp>VOLUME</stp>
        <stp>.SPY250926C571</stp>
        <tr r="Q36" s="2"/>
      </tp>
      <tp t="s">
        <v>N/A</v>
        <stp/>
        <stp>VOLUME</stp>
        <stp>.SPY250926P572</stp>
        <tr r="Q35" s="2"/>
      </tp>
      <tp t="s">
        <v>N/A</v>
        <stp/>
        <stp>VOLUME</stp>
        <stp>.SPY250926C572</stp>
        <tr r="Q35" s="2"/>
      </tp>
      <tp t="s">
        <v>N/A</v>
        <stp/>
        <stp>VOLUME</stp>
        <stp>.SPY250926P573</stp>
        <tr r="Q34" s="2"/>
      </tp>
      <tp t="s">
        <v>N/A</v>
        <stp/>
        <stp>VOLUME</stp>
        <stp>.SPY250926C573</stp>
        <tr r="Q34" s="2"/>
      </tp>
      <tp t="s">
        <v>N/A</v>
        <stp/>
        <stp>VOLUME</stp>
        <stp>.SPY250926P574</stp>
        <tr r="Q33" s="2"/>
      </tp>
      <tp t="s">
        <v>N/A</v>
        <stp/>
        <stp>VOLUME</stp>
        <stp>.SPY250926C574</stp>
        <tr r="Q33" s="2"/>
      </tp>
      <tp t="s">
        <v>N/A</v>
        <stp/>
        <stp>VOLUME</stp>
        <stp>.SPY250926P575</stp>
        <tr r="Q32" s="2"/>
      </tp>
      <tp t="s">
        <v>N/A</v>
        <stp/>
        <stp>VOLUME</stp>
        <stp>.SPY250926C575</stp>
        <tr r="Q32" s="2"/>
      </tp>
      <tp t="s">
        <v>N/A</v>
        <stp/>
        <stp>VOLUME</stp>
        <stp>.SPY250926P576</stp>
        <tr r="Q31" s="2"/>
      </tp>
      <tp t="s">
        <v>N/A</v>
        <stp/>
        <stp>VOLUME</stp>
        <stp>.SPY250926C576</stp>
        <tr r="Q31" s="2"/>
      </tp>
      <tp t="s">
        <v>N/A</v>
        <stp/>
        <stp>VOLUME</stp>
        <stp>.SPY250926P577</stp>
        <tr r="Q30" s="2"/>
      </tp>
      <tp t="s">
        <v>N/A</v>
        <stp/>
        <stp>VOLUME</stp>
        <stp>.SPY250926C577</stp>
        <tr r="Q30" s="2"/>
      </tp>
      <tp t="s">
        <v>N/A</v>
        <stp/>
        <stp>VOLUME</stp>
        <stp>.SPY250926P578</stp>
        <tr r="Q29" s="2"/>
      </tp>
      <tp t="s">
        <v>N/A</v>
        <stp/>
        <stp>VOLUME</stp>
        <stp>.SPY250926C578</stp>
        <tr r="Q29" s="2"/>
      </tp>
      <tp t="s">
        <v>N/A</v>
        <stp/>
        <stp>VOLUME</stp>
        <stp>.SPY250926P579</stp>
        <tr r="Q28" s="2"/>
      </tp>
      <tp t="s">
        <v>N/A</v>
        <stp/>
        <stp>VOLUME</stp>
        <stp>.SPY250926C579</stp>
        <tr r="Q28" s="2"/>
      </tp>
      <tp>
        <v>3</v>
        <stp/>
        <stp>VOLUME</stp>
        <stp>.SPY250930P568</stp>
        <tr r="R39" s="2"/>
        <tr r="R39" s="2"/>
      </tp>
      <tp t="s">
        <v>N/A</v>
        <stp/>
        <stp>VOLUME</stp>
        <stp>.SPY250930C568</stp>
        <tr r="R39" s="2"/>
      </tp>
      <tp>
        <v>1</v>
        <stp/>
        <stp>VOLUME</stp>
        <stp>.SPY250930P569</stp>
        <tr r="R38" s="2"/>
        <tr r="R38" s="2"/>
      </tp>
      <tp>
        <v>16</v>
        <stp/>
        <stp>VOLUME</stp>
        <stp>.SPY250930C569</stp>
        <tr r="R38" s="2"/>
        <tr r="R38" s="2"/>
      </tp>
      <tp>
        <v>9</v>
        <stp/>
        <stp>VOLUME</stp>
        <stp>.SPY250930P576</stp>
        <tr r="R31" s="2"/>
        <tr r="R31" s="2"/>
      </tp>
      <tp t="s">
        <v>N/A</v>
        <stp/>
        <stp>VOLUME</stp>
        <stp>.SPY250930C576</stp>
        <tr r="R31" s="2"/>
      </tp>
      <tp t="s">
        <v>N/A</v>
        <stp/>
        <stp>VOLUME</stp>
        <stp>.SPY250930P577</stp>
        <tr r="R30" s="2"/>
      </tp>
      <tp t="s">
        <v>N/A</v>
        <stp/>
        <stp>VOLUME</stp>
        <stp>.SPY250930C577</stp>
        <tr r="R30" s="2"/>
      </tp>
      <tp>
        <v>10</v>
        <stp/>
        <stp>VOLUME</stp>
        <stp>.SPY250930P574</stp>
        <tr r="R33" s="2"/>
        <tr r="R33" s="2"/>
      </tp>
      <tp t="s">
        <v>N/A</v>
        <stp/>
        <stp>VOLUME</stp>
        <stp>.SPY250930C574</stp>
        <tr r="R33" s="2"/>
      </tp>
      <tp>
        <v>626</v>
        <stp/>
        <stp>VOLUME</stp>
        <stp>.SPY250930P575</stp>
        <tr r="R32" s="2"/>
        <tr r="R32" s="2"/>
      </tp>
      <tp>
        <v>10</v>
        <stp/>
        <stp>VOLUME</stp>
        <stp>.SPY250930C575</stp>
        <tr r="R32" s="2"/>
        <tr r="R32" s="2"/>
      </tp>
      <tp t="s">
        <v>N/A</v>
        <stp/>
        <stp>VOLUME</stp>
        <stp>.SPY250930P572</stp>
        <tr r="R35" s="2"/>
      </tp>
      <tp t="s">
        <v>N/A</v>
        <stp/>
        <stp>VOLUME</stp>
        <stp>.SPY250930C572</stp>
        <tr r="R35" s="2"/>
      </tp>
      <tp>
        <v>12</v>
        <stp/>
        <stp>VOLUME</stp>
        <stp>.SPY250930P573</stp>
        <tr r="R34" s="2"/>
        <tr r="R34" s="2"/>
      </tp>
      <tp t="s">
        <v>N/A</v>
        <stp/>
        <stp>VOLUME</stp>
        <stp>.SPY250930C573</stp>
        <tr r="R34" s="2"/>
      </tp>
      <tp>
        <v>44</v>
        <stp/>
        <stp>VOLUME</stp>
        <stp>.SPY250930P570</stp>
        <tr r="R37" s="2"/>
        <tr r="R37" s="2"/>
      </tp>
      <tp>
        <v>23</v>
        <stp/>
        <stp>VOLUME</stp>
        <stp>.SPY250930C570</stp>
        <tr r="R37" s="2"/>
        <tr r="R37" s="2"/>
      </tp>
      <tp>
        <v>1</v>
        <stp/>
        <stp>VOLUME</stp>
        <stp>.SPY250930P571</stp>
        <tr r="R36" s="2"/>
        <tr r="R36" s="2"/>
      </tp>
      <tp t="s">
        <v>N/A</v>
        <stp/>
        <stp>VOLUME</stp>
        <stp>.SPY250930C571</stp>
        <tr r="R36" s="2"/>
      </tp>
      <tp t="s">
        <v>N/A</v>
        <stp/>
        <stp>VOLUME</stp>
        <stp>.SPY250926P568</stp>
        <tr r="Q39" s="2"/>
      </tp>
      <tp t="s">
        <v>N/A</v>
        <stp/>
        <stp>VOLUME</stp>
        <stp>.SPY250926C568</stp>
        <tr r="Q39" s="2"/>
      </tp>
      <tp t="s">
        <v>N/A</v>
        <stp/>
        <stp>VOLUME</stp>
        <stp>.SPY250926P569</stp>
        <tr r="Q38" s="2"/>
      </tp>
      <tp t="s">
        <v>N/A</v>
        <stp/>
        <stp>VOLUME</stp>
        <stp>.SPY250926C569</stp>
        <tr r="Q38" s="2"/>
      </tp>
      <tp>
        <v>2</v>
        <stp/>
        <stp>VOLUME</stp>
        <stp>.SPY250930P578</stp>
        <tr r="R29" s="2"/>
        <tr r="R29" s="2"/>
      </tp>
      <tp>
        <v>71</v>
        <stp/>
        <stp>VOLUME</stp>
        <stp>.SPY250930C578</stp>
        <tr r="R29" s="2"/>
        <tr r="R29" s="2"/>
      </tp>
      <tp>
        <v>2</v>
        <stp/>
        <stp>VOLUME</stp>
        <stp>.SPY250930P579</stp>
        <tr r="R28" s="2"/>
        <tr r="R28" s="2"/>
      </tp>
      <tp t="s">
        <v>N/A</v>
        <stp/>
        <stp>VOLUME</stp>
        <stp>.SPY250930C579</stp>
        <tr r="R28" s="2"/>
      </tp>
      <tp>
        <v>0</v>
        <stp/>
        <stp>DELTA</stp>
        <stp>.SPXW250519P5920</stp>
        <tr r="CE100" s="1"/>
        <tr r="CE100" s="1"/>
      </tp>
      <tp>
        <v>1</v>
        <stp/>
        <stp>DELTA</stp>
        <stp>.SPXW250519C5920</stp>
        <tr r="CD100" s="1"/>
        <tr r="CD100" s="1"/>
      </tp>
      <tp>
        <v>-0.01</v>
        <stp/>
        <stp>DELTA</stp>
        <stp>.SPXW250519P5930</stp>
        <tr r="CE99" s="1"/>
        <tr r="CE99" s="1"/>
      </tp>
      <tp>
        <v>1</v>
        <stp/>
        <stp>DELTA</stp>
        <stp>.SPXW250519C5930</stp>
        <tr r="CD99" s="1"/>
        <tr r="CD99" s="1"/>
      </tp>
      <tp>
        <v>0</v>
        <stp/>
        <stp>DELTA</stp>
        <stp>.SPXW250519P5900</stp>
        <tr r="CE102" s="1"/>
        <tr r="CE102" s="1"/>
      </tp>
      <tp>
        <v>1</v>
        <stp/>
        <stp>DELTA</stp>
        <stp>.SPXW250519C5900</stp>
        <tr r="CD102" s="1"/>
        <tr r="CD102" s="1"/>
      </tp>
      <tp>
        <v>0</v>
        <stp/>
        <stp>DELTA</stp>
        <stp>.SPXW250519P5910</stp>
        <tr r="CE101" s="1"/>
        <tr r="CE101" s="1"/>
      </tp>
      <tp>
        <v>1</v>
        <stp/>
        <stp>DELTA</stp>
        <stp>.SPXW250519C5910</stp>
        <tr r="CD101" s="1"/>
        <tr r="CD101" s="1"/>
      </tp>
      <tp>
        <v>-0.03</v>
        <stp/>
        <stp>DELTA</stp>
        <stp>.SPXW250519P5960</stp>
        <tr r="CE96" s="1"/>
        <tr r="CE96" s="1"/>
      </tp>
      <tp>
        <v>0.92</v>
        <stp/>
        <stp>DELTA</stp>
        <stp>.SPXW250519C5960</stp>
        <tr r="CD96" s="1"/>
        <tr r="CD96" s="1"/>
      </tp>
      <tp>
        <v>-0.94</v>
        <stp/>
        <stp>DELTA</stp>
        <stp>.SPXW250519P5970</stp>
        <tr r="CE95" s="1"/>
        <tr r="CE95" s="1"/>
      </tp>
      <tp>
        <v>0.02</v>
        <stp/>
        <stp>DELTA</stp>
        <stp>.SPXW250519C5970</stp>
        <tr r="CD95" s="1"/>
        <tr r="CD95" s="1"/>
      </tp>
      <tp>
        <v>-0.01</v>
        <stp/>
        <stp>DELTA</stp>
        <stp>.SPXW250519P5940</stp>
        <tr r="CE98" s="1"/>
        <tr r="CE98" s="1"/>
      </tp>
      <tp>
        <v>0.94</v>
        <stp/>
        <stp>DELTA</stp>
        <stp>.SPXW250519C5940</stp>
        <tr r="CD98" s="1"/>
        <tr r="CD98" s="1"/>
      </tp>
      <tp>
        <v>-0.01</v>
        <stp/>
        <stp>DELTA</stp>
        <stp>.SPXW250519P5950</stp>
        <tr r="CE97" s="1"/>
        <tr r="CE97" s="1"/>
      </tp>
      <tp>
        <v>1</v>
        <stp/>
        <stp>DELTA</stp>
        <stp>.SPXW250519C5950</stp>
        <tr r="CD97" s="1"/>
        <tr r="CD97" s="1"/>
      </tp>
      <tp>
        <v>-0.91</v>
        <stp/>
        <stp>DELTA</stp>
        <stp>.SPXW250519P5980</stp>
        <tr r="CE94" s="1"/>
        <tr r="CE94" s="1"/>
      </tp>
      <tp>
        <v>0.01</v>
        <stp/>
        <stp>DELTA</stp>
        <stp>.SPXW250519C5980</stp>
        <tr r="CD94" s="1"/>
        <tr r="CD94" s="1"/>
      </tp>
      <tp>
        <v>-0.93</v>
        <stp/>
        <stp>DELTA</stp>
        <stp>.SPXW250519P5990</stp>
        <tr r="CE93" s="1"/>
        <tr r="CE93" s="1"/>
      </tp>
      <tp>
        <v>0.01</v>
        <stp/>
        <stp>DELTA</stp>
        <stp>.SPXW250519C5990</stp>
        <tr r="CD93" s="1"/>
        <tr r="CD93" s="1"/>
      </tp>
      <tp t="s">
        <v>N/A</v>
        <stp/>
        <stp>VOLUME</stp>
        <stp>.SPY250822P594</stp>
        <tr r="O13" s="2"/>
      </tp>
      <tp t="s">
        <v>N/A</v>
        <stp/>
        <stp>VOLUME</stp>
        <stp>.SPY250822C594</stp>
        <tr r="O13" s="2"/>
      </tp>
      <tp t="s">
        <v>N/A</v>
        <stp/>
        <stp>VOLUME</stp>
        <stp>.SPY250822P595</stp>
        <tr r="O12" s="2"/>
      </tp>
      <tp t="s">
        <v>N/A</v>
        <stp/>
        <stp>VOLUME</stp>
        <stp>.SPY250822C595</stp>
        <tr r="O12" s="2"/>
      </tp>
      <tp t="s">
        <v>N/A</v>
        <stp/>
        <stp>VOLUME</stp>
        <stp>.SPY250822P596</stp>
        <tr r="O11" s="2"/>
      </tp>
      <tp t="s">
        <v>N/A</v>
        <stp/>
        <stp>VOLUME</stp>
        <stp>.SPY250822C596</stp>
        <tr r="O11" s="2"/>
      </tp>
      <tp t="s">
        <v>N/A</v>
        <stp/>
        <stp>VOLUME</stp>
        <stp>.SPY250822P597</stp>
        <tr r="O10" s="2"/>
      </tp>
      <tp t="s">
        <v>N/A</v>
        <stp/>
        <stp>VOLUME</stp>
        <stp>.SPY250822C597</stp>
        <tr r="O10" s="2"/>
      </tp>
      <tp t="s">
        <v>N/A</v>
        <stp/>
        <stp>VOLUME</stp>
        <stp>.QQQ251128P498</stp>
        <tr r="V80" s="2"/>
        <tr r="U80" s="2"/>
      </tp>
      <tp t="s">
        <v>N/A</v>
        <stp/>
        <stp>VOLUME</stp>
        <stp>.SPY250822P590</stp>
        <tr r="O17" s="2"/>
      </tp>
      <tp t="s">
        <v>N/A</v>
        <stp/>
        <stp>VOLUME</stp>
        <stp>.QQQ251128C498</stp>
        <tr r="V80" s="2"/>
        <tr r="U80" s="2"/>
      </tp>
      <tp t="s">
        <v>N/A</v>
        <stp/>
        <stp>VOLUME</stp>
        <stp>.SPY250822C590</stp>
        <tr r="O17" s="2"/>
      </tp>
      <tp t="s">
        <v>N/A</v>
        <stp/>
        <stp>VOLUME</stp>
        <stp>.QQQ251128P499</stp>
        <tr r="U79" s="2"/>
        <tr r="V79" s="2"/>
      </tp>
      <tp t="s">
        <v>N/A</v>
        <stp/>
        <stp>VOLUME</stp>
        <stp>.SPY250822P591</stp>
        <tr r="O16" s="2"/>
      </tp>
      <tp t="s">
        <v>N/A</v>
        <stp/>
        <stp>VOLUME</stp>
        <stp>.QQQ251128C499</stp>
        <tr r="U79" s="2"/>
        <tr r="V79" s="2"/>
      </tp>
      <tp t="s">
        <v>N/A</v>
        <stp/>
        <stp>VOLUME</stp>
        <stp>.SPY250822C591</stp>
        <tr r="O16" s="2"/>
      </tp>
      <tp t="s">
        <v>N/A</v>
        <stp/>
        <stp>VOLUME</stp>
        <stp>.SPY250822P592</stp>
        <tr r="O15" s="2"/>
      </tp>
      <tp>
        <v>429</v>
        <stp/>
        <stp>VOLUME</stp>
        <stp>.SPY250829P599</stp>
        <tr r="P8" s="2"/>
        <tr r="P8" s="2"/>
      </tp>
      <tp t="s">
        <v>N/A</v>
        <stp/>
        <stp>VOLUME</stp>
        <stp>.SPY250822C592</stp>
        <tr r="O15" s="2"/>
      </tp>
      <tp t="s">
        <v>N/A</v>
        <stp/>
        <stp>VOLUME</stp>
        <stp>.SPY250829C599</stp>
        <tr r="P8" s="2"/>
      </tp>
      <tp t="s">
        <v>N/A</v>
        <stp/>
        <stp>VOLUME</stp>
        <stp>.SPY250822P593</stp>
        <tr r="O14" s="2"/>
      </tp>
      <tp>
        <v>6</v>
        <stp/>
        <stp>VOLUME</stp>
        <stp>.SPY250829P598</stp>
        <tr r="P9" s="2"/>
        <tr r="P9" s="2"/>
      </tp>
      <tp t="s">
        <v>N/A</v>
        <stp/>
        <stp>VOLUME</stp>
        <stp>.SPY250822C593</stp>
        <tr r="O14" s="2"/>
      </tp>
      <tp>
        <v>4</v>
        <stp/>
        <stp>VOLUME</stp>
        <stp>.SPY250829C598</stp>
        <tr r="P9" s="2"/>
        <tr r="P9" s="2"/>
      </tp>
      <tp>
        <v>1</v>
        <stp/>
        <stp>VOLUME</stp>
        <stp>.SPY250829P597</stp>
        <tr r="P10" s="2"/>
        <tr r="P10" s="2"/>
      </tp>
      <tp>
        <v>12</v>
        <stp/>
        <stp>VOLUME</stp>
        <stp>.SPY250829C597</stp>
        <tr r="P10" s="2"/>
        <tr r="P10" s="2"/>
      </tp>
      <tp>
        <v>23</v>
        <stp/>
        <stp>VOLUME</stp>
        <stp>.SPY250829P596</stp>
        <tr r="P11" s="2"/>
        <tr r="P11" s="2"/>
      </tp>
      <tp>
        <v>15</v>
        <stp/>
        <stp>VOLUME</stp>
        <stp>.SPY250829C596</stp>
        <tr r="P11" s="2"/>
        <tr r="P11" s="2"/>
      </tp>
      <tp>
        <v>17</v>
        <stp/>
        <stp>VOLUME</stp>
        <stp>.SPY250829P595</stp>
        <tr r="P12" s="2"/>
        <tr r="P12" s="2"/>
      </tp>
      <tp>
        <v>151</v>
        <stp/>
        <stp>VOLUME</stp>
        <stp>.SPY250829C595</stp>
        <tr r="P12" s="2"/>
        <tr r="P12" s="2"/>
      </tp>
      <tp>
        <v>29</v>
        <stp/>
        <stp>VOLUME</stp>
        <stp>.SPY250829P594</stp>
        <tr r="P13" s="2"/>
        <tr r="P13" s="2"/>
      </tp>
      <tp>
        <v>41</v>
        <stp/>
        <stp>VOLUME</stp>
        <stp>.SPY250829C594</stp>
        <tr r="P13" s="2"/>
        <tr r="P13" s="2"/>
      </tp>
      <tp t="s">
        <v>N/A</v>
        <stp/>
        <stp>VOLUME</stp>
        <stp>.SPY250822P598</stp>
        <tr r="O9" s="2"/>
      </tp>
      <tp>
        <v>7</v>
        <stp/>
        <stp>VOLUME</stp>
        <stp>.SPY250829P593</stp>
        <tr r="P14" s="2"/>
        <tr r="P14" s="2"/>
      </tp>
      <tp t="s">
        <v>N/A</v>
        <stp/>
        <stp>VOLUME</stp>
        <stp>.SPY250822C598</stp>
        <tr r="O9" s="2"/>
      </tp>
      <tp>
        <v>4</v>
        <stp/>
        <stp>VOLUME</stp>
        <stp>.SPY250829C593</stp>
        <tr r="P14" s="2"/>
        <tr r="P14" s="2"/>
      </tp>
      <tp t="s">
        <v>N/A</v>
        <stp/>
        <stp>VOLUME</stp>
        <stp>.SPY250822P599</stp>
        <tr r="O8" s="2"/>
      </tp>
      <tp>
        <v>8</v>
        <stp/>
        <stp>VOLUME</stp>
        <stp>.SPY250829P592</stp>
        <tr r="P15" s="2"/>
        <tr r="P15" s="2"/>
      </tp>
      <tp t="s">
        <v>N/A</v>
        <stp/>
        <stp>VOLUME</stp>
        <stp>.SPY250822C599</stp>
        <tr r="O8" s="2"/>
      </tp>
      <tp>
        <v>35</v>
        <stp/>
        <stp>VOLUME</stp>
        <stp>.SPY250829C592</stp>
        <tr r="P15" s="2"/>
        <tr r="P15" s="2"/>
      </tp>
      <tp>
        <v>7</v>
        <stp/>
        <stp>VOLUME</stp>
        <stp>.SPY250829P591</stp>
        <tr r="P16" s="2"/>
        <tr r="P16" s="2"/>
      </tp>
      <tp>
        <v>3</v>
        <stp/>
        <stp>VOLUME</stp>
        <stp>.SPY250829C591</stp>
        <tr r="P16" s="2"/>
        <tr r="P16" s="2"/>
      </tp>
      <tp>
        <v>66</v>
        <stp/>
        <stp>VOLUME</stp>
        <stp>.SPY250829P590</stp>
        <tr r="P17" s="2"/>
        <tr r="P17" s="2"/>
      </tp>
      <tp>
        <v>48</v>
        <stp/>
        <stp>VOLUME</stp>
        <stp>.SPY250829C590</stp>
        <tr r="P17" s="2"/>
        <tr r="P17" s="2"/>
      </tp>
      <tp t="s">
        <v>N/A</v>
        <stp/>
        <stp>VOLUME</stp>
        <stp>.SPY250822P584</stp>
        <tr r="O23" s="2"/>
      </tp>
      <tp t="s">
        <v>N/A</v>
        <stp/>
        <stp>VOLUME</stp>
        <stp>.SPY250822C584</stp>
        <tr r="O23" s="2"/>
      </tp>
      <tp t="s">
        <v>N/A</v>
        <stp/>
        <stp>VOLUME</stp>
        <stp>.SPY250822P585</stp>
        <tr r="O22" s="2"/>
      </tp>
      <tp t="s">
        <v>N/A</v>
        <stp/>
        <stp>VOLUME</stp>
        <stp>.SPY250822C585</stp>
        <tr r="O22" s="2"/>
      </tp>
      <tp t="s">
        <v>N/A</v>
        <stp/>
        <stp>VOLUME</stp>
        <stp>.SPY250822P586</stp>
        <tr r="O21" s="2"/>
      </tp>
      <tp t="s">
        <v>N/A</v>
        <stp/>
        <stp>VOLUME</stp>
        <stp>.SPY250822C586</stp>
        <tr r="O21" s="2"/>
      </tp>
      <tp t="s">
        <v>N/A</v>
        <stp/>
        <stp>VOLUME</stp>
        <stp>.SPY250822P587</stp>
        <tr r="O20" s="2"/>
      </tp>
      <tp t="s">
        <v>N/A</v>
        <stp/>
        <stp>VOLUME</stp>
        <stp>.SPY250822C587</stp>
        <tr r="O20" s="2"/>
      </tp>
      <tp t="s">
        <v>N/A</v>
        <stp/>
        <stp>VOLUME</stp>
        <stp>.SPY250822P580</stp>
        <tr r="O27" s="2"/>
      </tp>
      <tp t="s">
        <v>N/A</v>
        <stp/>
        <stp>VOLUME</stp>
        <stp>.SPY250822C580</stp>
        <tr r="O27" s="2"/>
      </tp>
      <tp t="s">
        <v>N/A</v>
        <stp/>
        <stp>VOLUME</stp>
        <stp>.SPY250822P581</stp>
        <tr r="O26" s="2"/>
      </tp>
      <tp t="s">
        <v>N/A</v>
        <stp/>
        <stp>VOLUME</stp>
        <stp>.SPY250822C581</stp>
        <tr r="O26" s="2"/>
      </tp>
      <tp t="s">
        <v>N/A</v>
        <stp/>
        <stp>VOLUME</stp>
        <stp>.SPY250822P582</stp>
        <tr r="O25" s="2"/>
      </tp>
      <tp>
        <v>2</v>
        <stp/>
        <stp>VOLUME</stp>
        <stp>.SPY250829P589</stp>
        <tr r="P18" s="2"/>
        <tr r="P18" s="2"/>
      </tp>
      <tp t="s">
        <v>N/A</v>
        <stp/>
        <stp>VOLUME</stp>
        <stp>.SPY250822C582</stp>
        <tr r="O25" s="2"/>
      </tp>
      <tp>
        <v>44</v>
        <stp/>
        <stp>VOLUME</stp>
        <stp>.SPY250829C589</stp>
        <tr r="P18" s="2"/>
        <tr r="P18" s="2"/>
      </tp>
      <tp t="s">
        <v>N/A</v>
        <stp/>
        <stp>VOLUME</stp>
        <stp>.SPY250822P583</stp>
        <tr r="O24" s="2"/>
      </tp>
      <tp>
        <v>189</v>
        <stp/>
        <stp>VOLUME</stp>
        <stp>.SPY250829P588</stp>
        <tr r="P19" s="2"/>
        <tr r="P19" s="2"/>
      </tp>
      <tp t="s">
        <v>N/A</v>
        <stp/>
        <stp>VOLUME</stp>
        <stp>.SPY250822C583</stp>
        <tr r="O24" s="2"/>
      </tp>
      <tp>
        <v>18</v>
        <stp/>
        <stp>VOLUME</stp>
        <stp>.SPY250829C588</stp>
        <tr r="P19" s="2"/>
        <tr r="P19" s="2"/>
      </tp>
      <tp>
        <v>9</v>
        <stp/>
        <stp>VOLUME</stp>
        <stp>.SPY250829P587</stp>
        <tr r="P20" s="2"/>
        <tr r="P20" s="2"/>
      </tp>
      <tp>
        <v>22</v>
        <stp/>
        <stp>VOLUME</stp>
        <stp>.SPY250829C587</stp>
        <tr r="P20" s="2"/>
        <tr r="P20" s="2"/>
      </tp>
      <tp>
        <v>24</v>
        <stp/>
        <stp>VOLUME</stp>
        <stp>.SPY250829P586</stp>
        <tr r="P21" s="2"/>
        <tr r="P21" s="2"/>
      </tp>
      <tp>
        <v>106</v>
        <stp/>
        <stp>VOLUME</stp>
        <stp>.SPY250829C586</stp>
        <tr r="P21" s="2"/>
        <tr r="P21" s="2"/>
      </tp>
      <tp>
        <v>46</v>
        <stp/>
        <stp>VOLUME</stp>
        <stp>.SPY250829P585</stp>
        <tr r="P22" s="2"/>
        <tr r="P22" s="2"/>
      </tp>
      <tp>
        <v>19</v>
        <stp/>
        <stp>VOLUME</stp>
        <stp>.SPY250829C585</stp>
        <tr r="P22" s="2"/>
        <tr r="P22" s="2"/>
      </tp>
      <tp>
        <v>1</v>
        <stp/>
        <stp>VOLUME</stp>
        <stp>.SPY250829P584</stp>
        <tr r="P23" s="2"/>
        <tr r="P23" s="2"/>
      </tp>
      <tp>
        <v>1</v>
        <stp/>
        <stp>VOLUME</stp>
        <stp>.SPY250829C584</stp>
        <tr r="P23" s="2"/>
        <tr r="P23" s="2"/>
      </tp>
      <tp t="s">
        <v>N/A</v>
        <stp/>
        <stp>VOLUME</stp>
        <stp>.SPY250822P588</stp>
        <tr r="O19" s="2"/>
      </tp>
      <tp>
        <v>8</v>
        <stp/>
        <stp>VOLUME</stp>
        <stp>.SPY250829P583</stp>
        <tr r="P24" s="2"/>
        <tr r="P24" s="2"/>
      </tp>
      <tp t="s">
        <v>N/A</v>
        <stp/>
        <stp>VOLUME</stp>
        <stp>.SPY250822C588</stp>
        <tr r="O19" s="2"/>
      </tp>
      <tp>
        <v>2</v>
        <stp/>
        <stp>VOLUME</stp>
        <stp>.SPY250829C583</stp>
        <tr r="P24" s="2"/>
        <tr r="P24" s="2"/>
      </tp>
      <tp t="s">
        <v>N/A</v>
        <stp/>
        <stp>VOLUME</stp>
        <stp>.SPY250822P589</stp>
        <tr r="O18" s="2"/>
      </tp>
      <tp t="s">
        <v>N/A</v>
        <stp/>
        <stp>VOLUME</stp>
        <stp>.SPY250829P582</stp>
        <tr r="P25" s="2"/>
      </tp>
      <tp t="s">
        <v>N/A</v>
        <stp/>
        <stp>VOLUME</stp>
        <stp>.SPY250822C589</stp>
        <tr r="O18" s="2"/>
      </tp>
      <tp>
        <v>3</v>
        <stp/>
        <stp>VOLUME</stp>
        <stp>.SPY250829C582</stp>
        <tr r="P25" s="2"/>
        <tr r="P25" s="2"/>
      </tp>
      <tp t="s">
        <v>N/A</v>
        <stp/>
        <stp>VOLUME</stp>
        <stp>.SPY250829P581</stp>
        <tr r="P26" s="2"/>
      </tp>
      <tp t="s">
        <v>N/A</v>
        <stp/>
        <stp>VOLUME</stp>
        <stp>.SPY250829C581</stp>
        <tr r="P26" s="2"/>
      </tp>
      <tp>
        <v>37</v>
        <stp/>
        <stp>VOLUME</stp>
        <stp>.SPY250829P580</stp>
        <tr r="P27" s="2"/>
        <tr r="P27" s="2"/>
      </tp>
      <tp>
        <v>60</v>
        <stp/>
        <stp>VOLUME</stp>
        <stp>.SPY250829C580</stp>
        <tr r="P27" s="2"/>
        <tr r="P27" s="2"/>
      </tp>
      <tp t="s">
        <v>N/A</v>
        <stp/>
        <stp>VOLUME</stp>
        <stp>.QQQ251024P530</stp>
        <tr r="S48" s="2"/>
      </tp>
      <tp t="s">
        <v>N/A</v>
        <stp/>
        <stp>VOLUME</stp>
        <stp>.QQQ251031P525</stp>
        <tr r="T53" s="2"/>
      </tp>
      <tp t="s">
        <v>N/A</v>
        <stp/>
        <stp>VOLUME</stp>
        <stp>.QQQ251024C530</stp>
        <tr r="S48" s="2"/>
      </tp>
      <tp t="s">
        <v>N/A</v>
        <stp/>
        <stp>VOLUME</stp>
        <stp>.QQQ251031C525</stp>
        <tr r="T53" s="2"/>
      </tp>
      <tp t="s">
        <v>N/A</v>
        <stp/>
        <stp>VOLUME</stp>
        <stp>.QQQ251024P531</stp>
        <tr r="S47" s="2"/>
      </tp>
      <tp t="s">
        <v>N/A</v>
        <stp/>
        <stp>VOLUME</stp>
        <stp>.QQQ251031P524</stp>
        <tr r="T54" s="2"/>
      </tp>
      <tp t="s">
        <v>N/A</v>
        <stp/>
        <stp>VOLUME</stp>
        <stp>.QQQ251024C531</stp>
        <tr r="S47" s="2"/>
      </tp>
      <tp t="s">
        <v>N/A</v>
        <stp/>
        <stp>VOLUME</stp>
        <stp>.QQQ251031C524</stp>
        <tr r="T54" s="2"/>
      </tp>
      <tp t="s">
        <v>N/A</v>
        <stp/>
        <stp>VOLUME</stp>
        <stp>.QQQ251024P532</stp>
        <tr r="S46" s="2"/>
      </tp>
      <tp t="s">
        <v>N/A</v>
        <stp/>
        <stp>VOLUME</stp>
        <stp>.QQQ251031P527</stp>
        <tr r="T51" s="2"/>
      </tp>
      <tp t="s">
        <v>N/A</v>
        <stp/>
        <stp>VOLUME</stp>
        <stp>.QQQ251024C532</stp>
        <tr r="S46" s="2"/>
      </tp>
      <tp t="s">
        <v>N/A</v>
        <stp/>
        <stp>VOLUME</stp>
        <stp>.QQQ251031C527</stp>
        <tr r="T51" s="2"/>
      </tp>
      <tp t="s">
        <v>N/A</v>
        <stp/>
        <stp>VOLUME</stp>
        <stp>.QQQ251031P526</stp>
        <tr r="T52" s="2"/>
      </tp>
      <tp t="s">
        <v>N/A</v>
        <stp/>
        <stp>VOLUME</stp>
        <stp>.QQQ251031C526</stp>
        <tr r="T52" s="2"/>
      </tp>
      <tp t="s">
        <v>N/A</v>
        <stp/>
        <stp>VOLUME</stp>
        <stp>.QQQ251031P521</stp>
        <tr r="T57" s="2"/>
      </tp>
      <tp t="s">
        <v>N/A</v>
        <stp/>
        <stp>VOLUME</stp>
        <stp>.QQQ251031C521</stp>
        <tr r="T57" s="2"/>
      </tp>
      <tp t="s">
        <v>N/A</v>
        <stp/>
        <stp>VOLUME</stp>
        <stp>.QQQ251031P520</stp>
        <tr r="T58" s="2"/>
      </tp>
      <tp t="s">
        <v>N/A</v>
        <stp/>
        <stp>VOLUME</stp>
        <stp>.QQQ251031C520</stp>
        <tr r="T58" s="2"/>
      </tp>
      <tp t="s">
        <v>N/A</v>
        <stp/>
        <stp>VOLUME</stp>
        <stp>.QQQ251031P523</stp>
        <tr r="T55" s="2"/>
      </tp>
      <tp t="s">
        <v>N/A</v>
        <stp/>
        <stp>VOLUME</stp>
        <stp>.QQQ251031C523</stp>
        <tr r="T55" s="2"/>
      </tp>
      <tp t="s">
        <v>N/A</v>
        <stp/>
        <stp>VOLUME</stp>
        <stp>.QQQ251031P522</stp>
        <tr r="T56" s="2"/>
      </tp>
      <tp t="s">
        <v>N/A</v>
        <stp/>
        <stp>VOLUME</stp>
        <stp>.QQQ251031C522</stp>
        <tr r="T56" s="2"/>
      </tp>
      <tp t="s">
        <v>N/A</v>
        <stp/>
        <stp>VOLUME</stp>
        <stp>.QQQ251031P529</stp>
        <tr r="T49" s="2"/>
      </tp>
      <tp t="s">
        <v>N/A</v>
        <stp/>
        <stp>VOLUME</stp>
        <stp>.QQQ251031C529</stp>
        <tr r="T49" s="2"/>
      </tp>
      <tp t="s">
        <v>N/A</v>
        <stp/>
        <stp>VOLUME</stp>
        <stp>.QQQ251031P528</stp>
        <tr r="T50" s="2"/>
      </tp>
      <tp t="s">
        <v>N/A</v>
        <stp/>
        <stp>VOLUME</stp>
        <stp>.QQQ251031C528</stp>
        <tr r="T50" s="2"/>
      </tp>
      <tp t="s">
        <v>N/A</v>
        <stp/>
        <stp>VOLUME</stp>
        <stp>.QQQ251024P520</stp>
        <tr r="S58" s="2"/>
      </tp>
      <tp t="s">
        <v>N/A</v>
        <stp/>
        <stp>VOLUME</stp>
        <stp>.QQQ251024C520</stp>
        <tr r="S58" s="2"/>
      </tp>
      <tp t="s">
        <v>N/A</v>
        <stp/>
        <stp>VOLUME</stp>
        <stp>.QQQ251024P521</stp>
        <tr r="S57" s="2"/>
      </tp>
      <tp t="s">
        <v>N/A</v>
        <stp/>
        <stp>VOLUME</stp>
        <stp>.QQQ251024C521</stp>
        <tr r="S57" s="2"/>
      </tp>
      <tp t="s">
        <v>N/A</v>
        <stp/>
        <stp>VOLUME</stp>
        <stp>.QQQ251024P522</stp>
        <tr r="S56" s="2"/>
      </tp>
      <tp t="s">
        <v>N/A</v>
        <stp/>
        <stp>VOLUME</stp>
        <stp>.QQQ251024C522</stp>
        <tr r="S56" s="2"/>
      </tp>
      <tp t="s">
        <v>N/A</v>
        <stp/>
        <stp>VOLUME</stp>
        <stp>.QQQ251024P523</stp>
        <tr r="S55" s="2"/>
      </tp>
      <tp t="s">
        <v>N/A</v>
        <stp/>
        <stp>VOLUME</stp>
        <stp>.QQQ251024C523</stp>
        <tr r="S55" s="2"/>
      </tp>
      <tp t="s">
        <v>N/A</v>
        <stp/>
        <stp>VOLUME</stp>
        <stp>.QQQ251024P524</stp>
        <tr r="S54" s="2"/>
      </tp>
      <tp t="s">
        <v>N/A</v>
        <stp/>
        <stp>VOLUME</stp>
        <stp>.QQQ251031P531</stp>
        <tr r="T47" s="2"/>
      </tp>
      <tp t="s">
        <v>N/A</v>
        <stp/>
        <stp>VOLUME</stp>
        <stp>.QQQ251024C524</stp>
        <tr r="S54" s="2"/>
      </tp>
      <tp t="s">
        <v>N/A</v>
        <stp/>
        <stp>VOLUME</stp>
        <stp>.QQQ251031C531</stp>
        <tr r="T47" s="2"/>
      </tp>
      <tp t="s">
        <v>N/A</v>
        <stp/>
        <stp>VOLUME</stp>
        <stp>.QQQ251024P525</stp>
        <tr r="S53" s="2"/>
      </tp>
      <tp t="s">
        <v>N/A</v>
        <stp/>
        <stp>VOLUME</stp>
        <stp>.QQQ251031P530</stp>
        <tr r="T48" s="2"/>
      </tp>
      <tp t="s">
        <v>N/A</v>
        <stp/>
        <stp>VOLUME</stp>
        <stp>.QQQ251024C525</stp>
        <tr r="S53" s="2"/>
      </tp>
      <tp t="s">
        <v>N/A</v>
        <stp/>
        <stp>VOLUME</stp>
        <stp>.QQQ251031C530</stp>
        <tr r="T48" s="2"/>
      </tp>
      <tp t="s">
        <v>N/A</v>
        <stp/>
        <stp>VOLUME</stp>
        <stp>.QQQ251024P526</stp>
        <tr r="S52" s="2"/>
      </tp>
      <tp t="s">
        <v>N/A</v>
        <stp/>
        <stp>VOLUME</stp>
        <stp>.QQQ251024C526</stp>
        <tr r="S52" s="2"/>
      </tp>
      <tp t="s">
        <v>N/A</v>
        <stp/>
        <stp>VOLUME</stp>
        <stp>.QQQ251024P527</stp>
        <tr r="S51" s="2"/>
      </tp>
      <tp t="s">
        <v>N/A</v>
        <stp/>
        <stp>VOLUME</stp>
        <stp>.QQQ251031P532</stp>
        <tr r="T46" s="2"/>
      </tp>
      <tp t="s">
        <v>N/A</v>
        <stp/>
        <stp>VOLUME</stp>
        <stp>.QQQ251024C527</stp>
        <tr r="S51" s="2"/>
      </tp>
      <tp t="s">
        <v>N/A</v>
        <stp/>
        <stp>VOLUME</stp>
        <stp>.QQQ251031C532</stp>
        <tr r="T46" s="2"/>
      </tp>
      <tp t="s">
        <v>N/A</v>
        <stp/>
        <stp>VOLUME</stp>
        <stp>.QQQ251024P528</stp>
        <tr r="S50" s="2"/>
      </tp>
      <tp t="s">
        <v>N/A</v>
        <stp/>
        <stp>VOLUME</stp>
        <stp>.QQQ251024C528</stp>
        <tr r="S50" s="2"/>
      </tp>
      <tp t="s">
        <v>N/A</v>
        <stp/>
        <stp>VOLUME</stp>
        <stp>.QQQ251024P529</stp>
        <tr r="S49" s="2"/>
      </tp>
      <tp t="s">
        <v>N/A</v>
        <stp/>
        <stp>VOLUME</stp>
        <stp>.QQQ251024C529</stp>
        <tr r="S49" s="2"/>
      </tp>
      <tp t="s">
        <v>N/A</v>
        <stp/>
        <stp>VOLUME</stp>
        <stp>.QQQ251024P510</stp>
        <tr r="S68" s="2"/>
      </tp>
      <tp t="s">
        <v>N/A</v>
        <stp/>
        <stp>VOLUME</stp>
        <stp>.QQQ251031P505</stp>
        <tr r="T73" s="2"/>
      </tp>
      <tp t="s">
        <v>N/A</v>
        <stp/>
        <stp>VOLUME</stp>
        <stp>.QQQ251024C510</stp>
        <tr r="S68" s="2"/>
      </tp>
      <tp t="s">
        <v>N/A</v>
        <stp/>
        <stp>VOLUME</stp>
        <stp>.QQQ251031C505</stp>
        <tr r="T73" s="2"/>
      </tp>
      <tp t="s">
        <v>N/A</v>
        <stp/>
        <stp>VOLUME</stp>
        <stp>.QQQ251024P511</stp>
        <tr r="S67" s="2"/>
      </tp>
      <tp t="s">
        <v>N/A</v>
        <stp/>
        <stp>VOLUME</stp>
        <stp>.QQQ251031P504</stp>
        <tr r="T74" s="2"/>
      </tp>
      <tp t="s">
        <v>N/A</v>
        <stp/>
        <stp>VOLUME</stp>
        <stp>.QQQ251024C511</stp>
        <tr r="S67" s="2"/>
      </tp>
      <tp t="s">
        <v>N/A</v>
        <stp/>
        <stp>VOLUME</stp>
        <stp>.QQQ251031C504</stp>
        <tr r="T74" s="2"/>
      </tp>
      <tp t="s">
        <v>N/A</v>
        <stp/>
        <stp>VOLUME</stp>
        <stp>.QQQ251024P512</stp>
        <tr r="S66" s="2"/>
      </tp>
      <tp t="s">
        <v>N/A</v>
        <stp/>
        <stp>VOLUME</stp>
        <stp>.QQQ251031P507</stp>
        <tr r="T71" s="2"/>
      </tp>
      <tp t="s">
        <v>N/A</v>
        <stp/>
        <stp>VOLUME</stp>
        <stp>.QQQ251024C512</stp>
        <tr r="S66" s="2"/>
      </tp>
      <tp t="s">
        <v>N/A</v>
        <stp/>
        <stp>VOLUME</stp>
        <stp>.QQQ251031C507</stp>
        <tr r="T71" s="2"/>
      </tp>
      <tp t="s">
        <v>N/A</v>
        <stp/>
        <stp>VOLUME</stp>
        <stp>.QQQ251024P513</stp>
        <tr r="S65" s="2"/>
      </tp>
      <tp t="s">
        <v>N/A</v>
        <stp/>
        <stp>VOLUME</stp>
        <stp>.QQQ251031P506</stp>
        <tr r="T72" s="2"/>
      </tp>
      <tp t="s">
        <v>N/A</v>
        <stp/>
        <stp>VOLUME</stp>
        <stp>.QQQ251024C513</stp>
        <tr r="S65" s="2"/>
      </tp>
      <tp t="s">
        <v>N/A</v>
        <stp/>
        <stp>VOLUME</stp>
        <stp>.QQQ251031C506</stp>
        <tr r="T72" s="2"/>
      </tp>
      <tp t="s">
        <v>N/A</v>
        <stp/>
        <stp>VOLUME</stp>
        <stp>.QQQ251024P514</stp>
        <tr r="S64" s="2"/>
      </tp>
      <tp t="s">
        <v>N/A</v>
        <stp/>
        <stp>VOLUME</stp>
        <stp>.QQQ251031P501</stp>
        <tr r="T77" s="2"/>
      </tp>
      <tp t="s">
        <v>N/A</v>
        <stp/>
        <stp>VOLUME</stp>
        <stp>.QQQ251024C514</stp>
        <tr r="S64" s="2"/>
      </tp>
      <tp t="s">
        <v>N/A</v>
        <stp/>
        <stp>VOLUME</stp>
        <stp>.QQQ251031C501</stp>
        <tr r="T77" s="2"/>
      </tp>
      <tp t="s">
        <v>N/A</v>
        <stp/>
        <stp>VOLUME</stp>
        <stp>.QQQ251024P515</stp>
        <tr r="S63" s="2"/>
      </tp>
      <tp t="s">
        <v>N/A</v>
        <stp/>
        <stp>VOLUME</stp>
        <stp>.QQQ251031P500</stp>
        <tr r="T78" s="2"/>
      </tp>
      <tp t="s">
        <v>N/A</v>
        <stp/>
        <stp>VOLUME</stp>
        <stp>.QQQ251024C515</stp>
        <tr r="S63" s="2"/>
      </tp>
      <tp t="s">
        <v>N/A</v>
        <stp/>
        <stp>VOLUME</stp>
        <stp>.QQQ251031C500</stp>
        <tr r="T78" s="2"/>
      </tp>
      <tp t="s">
        <v>N/A</v>
        <stp/>
        <stp>VOLUME</stp>
        <stp>.QQQ251024P516</stp>
        <tr r="S62" s="2"/>
      </tp>
      <tp t="s">
        <v>N/A</v>
        <stp/>
        <stp>VOLUME</stp>
        <stp>.QQQ251031P503</stp>
        <tr r="T75" s="2"/>
      </tp>
      <tp t="s">
        <v>N/A</v>
        <stp/>
        <stp>VOLUME</stp>
        <stp>.QQQ251024C516</stp>
        <tr r="S62" s="2"/>
      </tp>
      <tp t="s">
        <v>N/A</v>
        <stp/>
        <stp>VOLUME</stp>
        <stp>.QQQ251031C503</stp>
        <tr r="T75" s="2"/>
      </tp>
      <tp t="s">
        <v>N/A</v>
        <stp/>
        <stp>VOLUME</stp>
        <stp>.QQQ251024P517</stp>
        <tr r="S61" s="2"/>
      </tp>
      <tp t="s">
        <v>N/A</v>
        <stp/>
        <stp>VOLUME</stp>
        <stp>.QQQ251031P502</stp>
        <tr r="T76" s="2"/>
      </tp>
      <tp t="s">
        <v>N/A</v>
        <stp/>
        <stp>VOLUME</stp>
        <stp>.QQQ251024C517</stp>
        <tr r="S61" s="2"/>
      </tp>
      <tp t="s">
        <v>N/A</v>
        <stp/>
        <stp>VOLUME</stp>
        <stp>.QQQ251031C502</stp>
        <tr r="T76" s="2"/>
      </tp>
      <tp t="s">
        <v>N/A</v>
        <stp/>
        <stp>VOLUME</stp>
        <stp>.QQQ251024P518</stp>
        <tr r="S60" s="2"/>
      </tp>
      <tp t="s">
        <v>N/A</v>
        <stp/>
        <stp>VOLUME</stp>
        <stp>.QQQ251024C518</stp>
        <tr r="S60" s="2"/>
      </tp>
      <tp t="s">
        <v>N/A</v>
        <stp/>
        <stp>VOLUME</stp>
        <stp>.QQQ251024P519</stp>
        <tr r="S59" s="2"/>
      </tp>
      <tp t="s">
        <v>N/A</v>
        <stp/>
        <stp>VOLUME</stp>
        <stp>.QQQ251024C519</stp>
        <tr r="S59" s="2"/>
      </tp>
      <tp t="s">
        <v>N/A</v>
        <stp/>
        <stp>VOLUME</stp>
        <stp>.QQQ251031P509</stp>
        <tr r="T69" s="2"/>
      </tp>
      <tp t="s">
        <v>N/A</v>
        <stp/>
        <stp>VOLUME</stp>
        <stp>.QQQ251031C509</stp>
        <tr r="T69" s="2"/>
      </tp>
      <tp t="s">
        <v>N/A</v>
        <stp/>
        <stp>VOLUME</stp>
        <stp>.QQQ251031P508</stp>
        <tr r="T70" s="2"/>
      </tp>
      <tp t="s">
        <v>N/A</v>
        <stp/>
        <stp>VOLUME</stp>
        <stp>.QQQ251031C508</stp>
        <tr r="T70" s="2"/>
      </tp>
      <tp t="s">
        <v>N/A</v>
        <stp/>
        <stp>VOLUME</stp>
        <stp>.QQQ251024P500</stp>
        <tr r="S78" s="2"/>
      </tp>
      <tp t="s">
        <v>N/A</v>
        <stp/>
        <stp>VOLUME</stp>
        <stp>.QQQ251031P515</stp>
        <tr r="T63" s="2"/>
      </tp>
      <tp t="s">
        <v>N/A</v>
        <stp/>
        <stp>VOLUME</stp>
        <stp>.QQQ251024C500</stp>
        <tr r="S78" s="2"/>
      </tp>
      <tp t="s">
        <v>N/A</v>
        <stp/>
        <stp>VOLUME</stp>
        <stp>.QQQ251031C515</stp>
        <tr r="T63" s="2"/>
      </tp>
      <tp t="s">
        <v>N/A</v>
        <stp/>
        <stp>VOLUME</stp>
        <stp>.QQQ251024P501</stp>
        <tr r="S77" s="2"/>
      </tp>
      <tp t="s">
        <v>N/A</v>
        <stp/>
        <stp>VOLUME</stp>
        <stp>.QQQ251031P514</stp>
        <tr r="T64" s="2"/>
      </tp>
      <tp t="s">
        <v>N/A</v>
        <stp/>
        <stp>VOLUME</stp>
        <stp>.QQQ251024C501</stp>
        <tr r="S77" s="2"/>
      </tp>
      <tp t="s">
        <v>N/A</v>
        <stp/>
        <stp>VOLUME</stp>
        <stp>.QQQ251031C514</stp>
        <tr r="T64" s="2"/>
      </tp>
      <tp t="s">
        <v>N/A</v>
        <stp/>
        <stp>VOLUME</stp>
        <stp>.QQQ251024P502</stp>
        <tr r="S76" s="2"/>
      </tp>
      <tp t="s">
        <v>N/A</v>
        <stp/>
        <stp>VOLUME</stp>
        <stp>.QQQ251031P517</stp>
        <tr r="T61" s="2"/>
      </tp>
      <tp t="s">
        <v>N/A</v>
        <stp/>
        <stp>VOLUME</stp>
        <stp>.QQQ251024C502</stp>
        <tr r="S76" s="2"/>
      </tp>
      <tp t="s">
        <v>N/A</v>
        <stp/>
        <stp>VOLUME</stp>
        <stp>.QQQ251031C517</stp>
        <tr r="T61" s="2"/>
      </tp>
      <tp t="s">
        <v>N/A</v>
        <stp/>
        <stp>VOLUME</stp>
        <stp>.QQQ251024P503</stp>
        <tr r="S75" s="2"/>
      </tp>
      <tp t="s">
        <v>N/A</v>
        <stp/>
        <stp>VOLUME</stp>
        <stp>.QQQ251031P516</stp>
        <tr r="T62" s="2"/>
      </tp>
      <tp t="s">
        <v>N/A</v>
        <stp/>
        <stp>VOLUME</stp>
        <stp>.QQQ251024C503</stp>
        <tr r="S75" s="2"/>
      </tp>
      <tp t="s">
        <v>N/A</v>
        <stp/>
        <stp>VOLUME</stp>
        <stp>.QQQ251031C516</stp>
        <tr r="T62" s="2"/>
      </tp>
      <tp t="s">
        <v>N/A</v>
        <stp/>
        <stp>VOLUME</stp>
        <stp>.QQQ251024P504</stp>
        <tr r="S74" s="2"/>
      </tp>
      <tp t="s">
        <v>N/A</v>
        <stp/>
        <stp>VOLUME</stp>
        <stp>.QQQ251031P511</stp>
        <tr r="T67" s="2"/>
      </tp>
      <tp t="s">
        <v>N/A</v>
        <stp/>
        <stp>VOLUME</stp>
        <stp>.QQQ251024C504</stp>
        <tr r="S74" s="2"/>
      </tp>
      <tp t="s">
        <v>N/A</v>
        <stp/>
        <stp>VOLUME</stp>
        <stp>.QQQ251031C511</stp>
        <tr r="T67" s="2"/>
      </tp>
      <tp t="s">
        <v>N/A</v>
        <stp/>
        <stp>VOLUME</stp>
        <stp>.QQQ251024P505</stp>
        <tr r="S73" s="2"/>
      </tp>
      <tp t="s">
        <v>N/A</v>
        <stp/>
        <stp>VOLUME</stp>
        <stp>.QQQ251031P510</stp>
        <tr r="T68" s="2"/>
      </tp>
      <tp t="s">
        <v>N/A</v>
        <stp/>
        <stp>VOLUME</stp>
        <stp>.QQQ251024C505</stp>
        <tr r="S73" s="2"/>
      </tp>
      <tp t="s">
        <v>N/A</v>
        <stp/>
        <stp>VOLUME</stp>
        <stp>.QQQ251031C510</stp>
        <tr r="T68" s="2"/>
      </tp>
      <tp t="s">
        <v>N/A</v>
        <stp/>
        <stp>VOLUME</stp>
        <stp>.QQQ251024P506</stp>
        <tr r="S72" s="2"/>
      </tp>
      <tp t="s">
        <v>N/A</v>
        <stp/>
        <stp>VOLUME</stp>
        <stp>.QQQ251031P513</stp>
        <tr r="T65" s="2"/>
      </tp>
      <tp t="s">
        <v>N/A</v>
        <stp/>
        <stp>VOLUME</stp>
        <stp>.QQQ251024C506</stp>
        <tr r="S72" s="2"/>
      </tp>
      <tp t="s">
        <v>N/A</v>
        <stp/>
        <stp>VOLUME</stp>
        <stp>.QQQ251031C513</stp>
        <tr r="T65" s="2"/>
      </tp>
      <tp t="s">
        <v>N/A</v>
        <stp/>
        <stp>VOLUME</stp>
        <stp>.QQQ251024P507</stp>
        <tr r="S71" s="2"/>
      </tp>
      <tp t="s">
        <v>N/A</v>
        <stp/>
        <stp>VOLUME</stp>
        <stp>.QQQ251031P512</stp>
        <tr r="T66" s="2"/>
      </tp>
      <tp t="s">
        <v>N/A</v>
        <stp/>
        <stp>VOLUME</stp>
        <stp>.QQQ251024C507</stp>
        <tr r="S71" s="2"/>
      </tp>
      <tp t="s">
        <v>N/A</v>
        <stp/>
        <stp>VOLUME</stp>
        <stp>.QQQ251031C512</stp>
        <tr r="T66" s="2"/>
      </tp>
      <tp t="s">
        <v>N/A</v>
        <stp/>
        <stp>VOLUME</stp>
        <stp>.QQQ251024P508</stp>
        <tr r="S70" s="2"/>
      </tp>
      <tp t="s">
        <v>N/A</v>
        <stp/>
        <stp>VOLUME</stp>
        <stp>.QQQ251024C508</stp>
        <tr r="S70" s="2"/>
      </tp>
      <tp t="s">
        <v>N/A</v>
        <stp/>
        <stp>VOLUME</stp>
        <stp>.QQQ251024P509</stp>
        <tr r="S69" s="2"/>
      </tp>
      <tp t="s">
        <v>N/A</v>
        <stp/>
        <stp>VOLUME</stp>
        <stp>.QQQ251024C509</stp>
        <tr r="S69" s="2"/>
      </tp>
      <tp t="s">
        <v>N/A</v>
        <stp/>
        <stp>VOLUME</stp>
        <stp>.QQQ251031P519</stp>
        <tr r="T59" s="2"/>
      </tp>
      <tp t="s">
        <v>N/A</v>
        <stp/>
        <stp>VOLUME</stp>
        <stp>.QQQ251031C519</stp>
        <tr r="T59" s="2"/>
      </tp>
      <tp t="s">
        <v>N/A</v>
        <stp/>
        <stp>VOLUME</stp>
        <stp>.QQQ251031P518</stp>
        <tr r="T60" s="2"/>
      </tp>
      <tp t="s">
        <v>N/A</v>
        <stp/>
        <stp>VOLUME</stp>
        <stp>.QQQ251031C518</stp>
        <tr r="T60" s="2"/>
      </tp>
      <tp t="s">
        <v>N/A</v>
        <stp/>
        <stp>VOLUME</stp>
        <stp>.SPY250822P574</stp>
        <tr r="O33" s="2"/>
      </tp>
      <tp t="s">
        <v>N/A</v>
        <stp/>
        <stp>VOLUME</stp>
        <stp>.SPY250822C574</stp>
        <tr r="O33" s="2"/>
      </tp>
      <tp t="s">
        <v>N/A</v>
        <stp/>
        <stp>VOLUME</stp>
        <stp>.SPY250822P575</stp>
        <tr r="O32" s="2"/>
      </tp>
      <tp t="s">
        <v>N/A</v>
        <stp/>
        <stp>VOLUME</stp>
        <stp>.SPY250822C575</stp>
        <tr r="O32" s="2"/>
      </tp>
      <tp t="s">
        <v>N/A</v>
        <stp/>
        <stp>VOLUME</stp>
        <stp>.SPY250822P576</stp>
        <tr r="O31" s="2"/>
      </tp>
      <tp t="s">
        <v>N/A</v>
        <stp/>
        <stp>VOLUME</stp>
        <stp>.SPY250822C576</stp>
        <tr r="O31" s="2"/>
      </tp>
      <tp t="s">
        <v>N/A</v>
        <stp/>
        <stp>VOLUME</stp>
        <stp>.SPY250822P577</stp>
        <tr r="O30" s="2"/>
      </tp>
      <tp t="s">
        <v>N/A</v>
        <stp/>
        <stp>VOLUME</stp>
        <stp>.SPY250822C577</stp>
        <tr r="O30" s="2"/>
      </tp>
      <tp t="s">
        <v>N/A</v>
        <stp/>
        <stp>VOLUME</stp>
        <stp>.SPY250822P570</stp>
        <tr r="O37" s="2"/>
      </tp>
      <tp t="s">
        <v>N/A</v>
        <stp/>
        <stp>VOLUME</stp>
        <stp>.SPY250822C570</stp>
        <tr r="O37" s="2"/>
      </tp>
      <tp t="s">
        <v>N/A</v>
        <stp/>
        <stp>VOLUME</stp>
        <stp>.SPY250822P571</stp>
        <tr r="O36" s="2"/>
      </tp>
      <tp t="s">
        <v>N/A</v>
        <stp/>
        <stp>VOLUME</stp>
        <stp>.SPY250822C571</stp>
        <tr r="O36" s="2"/>
      </tp>
      <tp t="s">
        <v>N/A</v>
        <stp/>
        <stp>VOLUME</stp>
        <stp>.SPY250822P572</stp>
        <tr r="O35" s="2"/>
      </tp>
      <tp>
        <v>1</v>
        <stp/>
        <stp>VOLUME</stp>
        <stp>.SPY250829P579</stp>
        <tr r="P28" s="2"/>
        <tr r="P28" s="2"/>
      </tp>
      <tp t="s">
        <v>N/A</v>
        <stp/>
        <stp>VOLUME</stp>
        <stp>.SPY250822C572</stp>
        <tr r="O35" s="2"/>
      </tp>
      <tp>
        <v>1</v>
        <stp/>
        <stp>VOLUME</stp>
        <stp>.SPY250829C579</stp>
        <tr r="P28" s="2"/>
        <tr r="P28" s="2"/>
      </tp>
      <tp t="s">
        <v>N/A</v>
        <stp/>
        <stp>VOLUME</stp>
        <stp>.SPY250822P573</stp>
        <tr r="O34" s="2"/>
      </tp>
      <tp t="s">
        <v>N/A</v>
        <stp/>
        <stp>VOLUME</stp>
        <stp>.SPY250829P578</stp>
        <tr r="P29" s="2"/>
      </tp>
      <tp t="s">
        <v>N/A</v>
        <stp/>
        <stp>VOLUME</stp>
        <stp>.SPY250822C573</stp>
        <tr r="O34" s="2"/>
      </tp>
      <tp>
        <v>2</v>
        <stp/>
        <stp>VOLUME</stp>
        <stp>.SPY250829C578</stp>
        <tr r="P29" s="2"/>
        <tr r="P29" s="2"/>
      </tp>
      <tp t="s">
        <v>N/A</v>
        <stp/>
        <stp>VOLUME</stp>
        <stp>.SPY250829P577</stp>
        <tr r="P30" s="2"/>
      </tp>
      <tp t="s">
        <v>N/A</v>
        <stp/>
        <stp>VOLUME</stp>
        <stp>.SPY250829C577</stp>
        <tr r="P30" s="2"/>
      </tp>
      <tp>
        <v>6</v>
        <stp/>
        <stp>VOLUME</stp>
        <stp>.SPY250829P576</stp>
        <tr r="P31" s="2"/>
        <tr r="P31" s="2"/>
      </tp>
      <tp>
        <v>1</v>
        <stp/>
        <stp>VOLUME</stp>
        <stp>.SPY250829C576</stp>
        <tr r="P31" s="2"/>
        <tr r="P31" s="2"/>
      </tp>
      <tp>
        <v>105</v>
        <stp/>
        <stp>VOLUME</stp>
        <stp>.SPY250829P575</stp>
        <tr r="P32" s="2"/>
        <tr r="P32" s="2"/>
      </tp>
      <tp>
        <v>9</v>
        <stp/>
        <stp>VOLUME</stp>
        <stp>.SPY250829C575</stp>
        <tr r="P32" s="2"/>
        <tr r="P32" s="2"/>
      </tp>
      <tp>
        <v>1</v>
        <stp/>
        <stp>VOLUME</stp>
        <stp>.SPY250829P574</stp>
        <tr r="P33" s="2"/>
        <tr r="P33" s="2"/>
      </tp>
      <tp t="s">
        <v>N/A</v>
        <stp/>
        <stp>VOLUME</stp>
        <stp>.SPY250829C574</stp>
        <tr r="P33" s="2"/>
      </tp>
      <tp t="s">
        <v>N/A</v>
        <stp/>
        <stp>VOLUME</stp>
        <stp>.SPY250822P578</stp>
        <tr r="O29" s="2"/>
      </tp>
      <tp t="s">
        <v>N/A</v>
        <stp/>
        <stp>VOLUME</stp>
        <stp>.SPY250829P573</stp>
        <tr r="P34" s="2"/>
      </tp>
      <tp t="s">
        <v>N/A</v>
        <stp/>
        <stp>VOLUME</stp>
        <stp>.SPY250822C578</stp>
        <tr r="O29" s="2"/>
      </tp>
      <tp t="s">
        <v>N/A</v>
        <stp/>
        <stp>VOLUME</stp>
        <stp>.SPY250829C573</stp>
        <tr r="P34" s="2"/>
      </tp>
      <tp t="s">
        <v>N/A</v>
        <stp/>
        <stp>VOLUME</stp>
        <stp>.SPY250822P579</stp>
        <tr r="O28" s="2"/>
      </tp>
      <tp>
        <v>2</v>
        <stp/>
        <stp>VOLUME</stp>
        <stp>.SPY250829P572</stp>
        <tr r="P35" s="2"/>
        <tr r="P35" s="2"/>
      </tp>
      <tp t="s">
        <v>N/A</v>
        <stp/>
        <stp>VOLUME</stp>
        <stp>.SPY250822C579</stp>
        <tr r="O28" s="2"/>
      </tp>
      <tp>
        <v>130</v>
        <stp/>
        <stp>VOLUME</stp>
        <stp>.SPY250829C572</stp>
        <tr r="P35" s="2"/>
        <tr r="P35" s="2"/>
      </tp>
      <tp t="s">
        <v>N/A</v>
        <stp/>
        <stp>VOLUME</stp>
        <stp>.SPY250829P571</stp>
        <tr r="P36" s="2"/>
      </tp>
      <tp t="s">
        <v>N/A</v>
        <stp/>
        <stp>VOLUME</stp>
        <stp>.SPY250829C571</stp>
        <tr r="P36" s="2"/>
      </tp>
      <tp>
        <v>74</v>
        <stp/>
        <stp>VOLUME</stp>
        <stp>.SPY250829P570</stp>
        <tr r="P37" s="2"/>
        <tr r="P37" s="2"/>
      </tp>
      <tp t="s">
        <v>N/A</v>
        <stp/>
        <stp>VOLUME</stp>
        <stp>.SPY250829C570</stp>
        <tr r="P37" s="2"/>
      </tp>
      <tp t="s">
        <v>N/A</v>
        <stp/>
        <stp>VOLUME</stp>
        <stp>.SPY250829P569</stp>
        <tr r="P38" s="2"/>
      </tp>
      <tp t="s">
        <v>N/A</v>
        <stp/>
        <stp>VOLUME</stp>
        <stp>.SPY250829C569</stp>
        <tr r="P38" s="2"/>
      </tp>
      <tp>
        <v>5</v>
        <stp/>
        <stp>VOLUME</stp>
        <stp>.SPY250829P568</stp>
        <tr r="P39" s="2"/>
        <tr r="P39" s="2"/>
      </tp>
      <tp t="s">
        <v>N/A</v>
        <stp/>
        <stp>VOLUME</stp>
        <stp>.SPY250829C568</stp>
        <tr r="P39" s="2"/>
      </tp>
      <tp t="s">
        <v>N/A</v>
        <stp/>
        <stp>VOLUME</stp>
        <stp>.SPY250822P568</stp>
        <tr r="O39" s="2"/>
      </tp>
      <tp t="s">
        <v>N/A</v>
        <stp/>
        <stp>VOLUME</stp>
        <stp>.SPY250822C568</stp>
        <tr r="O39" s="2"/>
      </tp>
      <tp t="s">
        <v>N/A</v>
        <stp/>
        <stp>VOLUME</stp>
        <stp>.SPY250822P569</stp>
        <tr r="O38" s="2"/>
      </tp>
      <tp t="s">
        <v>N/A</v>
        <stp/>
        <stp>VOLUME</stp>
        <stp>.SPY250822C569</stp>
        <tr r="O38" s="2"/>
      </tp>
      <tp>
        <v>0</v>
        <stp/>
        <stp>DELTA</stp>
        <stp>.SPXW250519P5820</stp>
        <tr r="CE110" s="1"/>
        <tr r="CE110" s="1"/>
      </tp>
      <tp>
        <v>1</v>
        <stp/>
        <stp>DELTA</stp>
        <stp>.SPXW250519C5820</stp>
        <tr r="CD110" s="1"/>
        <tr r="CD110" s="1"/>
      </tp>
      <tp>
        <v>0</v>
        <stp/>
        <stp>DELTA</stp>
        <stp>.SPXW250519P5830</stp>
        <tr r="CE109" s="1"/>
        <tr r="CE109" s="1"/>
      </tp>
      <tp>
        <v>1</v>
        <stp/>
        <stp>DELTA</stp>
        <stp>.SPXW250519C5830</stp>
        <tr r="CD109" s="1"/>
        <tr r="CD109" s="1"/>
      </tp>
      <tp>
        <v>0</v>
        <stp/>
        <stp>DELTA</stp>
        <stp>.SPXW250519P5800</stp>
        <tr r="CE112" s="1"/>
        <tr r="CE112" s="1"/>
      </tp>
      <tp>
        <v>0.98</v>
        <stp/>
        <stp>DELTA</stp>
        <stp>.SPXW250519C5800</stp>
        <tr r="CD112" s="1"/>
        <tr r="CD112" s="1"/>
      </tp>
      <tp>
        <v>0</v>
        <stp/>
        <stp>DELTA</stp>
        <stp>.SPXW250519P5810</stp>
        <tr r="CE111" s="1"/>
        <tr r="CE111" s="1"/>
      </tp>
      <tp>
        <v>0.98</v>
        <stp/>
        <stp>DELTA</stp>
        <stp>.SPXW250519C5810</stp>
        <tr r="CD111" s="1"/>
        <tr r="CD111" s="1"/>
      </tp>
      <tp>
        <v>0</v>
        <stp/>
        <stp>DELTA</stp>
        <stp>.SPXW250519P5860</stp>
        <tr r="CE106" s="1"/>
        <tr r="CE106" s="1"/>
      </tp>
      <tp>
        <v>1</v>
        <stp/>
        <stp>DELTA</stp>
        <stp>.SPXW250519C5860</stp>
        <tr r="CD106" s="1"/>
        <tr r="CD106" s="1"/>
      </tp>
      <tp>
        <v>0</v>
        <stp/>
        <stp>DELTA</stp>
        <stp>.SPXW250519P5870</stp>
        <tr r="CE105" s="1"/>
        <tr r="CE105" s="1"/>
      </tp>
      <tp>
        <v>1</v>
        <stp/>
        <stp>DELTA</stp>
        <stp>.SPXW250519C5870</stp>
        <tr r="CD105" s="1"/>
        <tr r="CD105" s="1"/>
      </tp>
      <tp>
        <v>0</v>
        <stp/>
        <stp>DELTA</stp>
        <stp>.SPXW250519P5840</stp>
        <tr r="CE108" s="1"/>
        <tr r="CE108" s="1"/>
      </tp>
      <tp>
        <v>1</v>
        <stp/>
        <stp>DELTA</stp>
        <stp>.SPXW250519C5840</stp>
        <tr r="CD108" s="1"/>
        <tr r="CD108" s="1"/>
      </tp>
      <tp>
        <v>0</v>
        <stp/>
        <stp>DELTA</stp>
        <stp>.SPXW250519P5850</stp>
        <tr r="CE107" s="1"/>
        <tr r="CE107" s="1"/>
      </tp>
      <tp>
        <v>1</v>
        <stp/>
        <stp>DELTA</stp>
        <stp>.SPXW250519C5850</stp>
        <tr r="CD107" s="1"/>
        <tr r="CD107" s="1"/>
      </tp>
      <tp>
        <v>0</v>
        <stp/>
        <stp>DELTA</stp>
        <stp>.SPXW250519P5880</stp>
        <tr r="CE104" s="1"/>
        <tr r="CE104" s="1"/>
      </tp>
      <tp>
        <v>1</v>
        <stp/>
        <stp>DELTA</stp>
        <stp>.SPXW250519C5880</stp>
        <tr r="CD104" s="1"/>
        <tr r="CD104" s="1"/>
      </tp>
      <tp>
        <v>0</v>
        <stp/>
        <stp>DELTA</stp>
        <stp>.SPXW250519P5890</stp>
        <tr r="CE103" s="1"/>
        <tr r="CE103" s="1"/>
      </tp>
      <tp>
        <v>1</v>
        <stp/>
        <stp>DELTA</stp>
        <stp>.SPXW250519C5890</stp>
        <tr r="CD103" s="1"/>
        <tr r="CD103" s="1"/>
      </tp>
      <tp t="s">
        <v>N/A</v>
        <stp/>
        <stp>VOLUME</stp>
        <stp>.SPX250606C5900</stp>
        <tr r="H103" s="2"/>
      </tp>
      <tp t="s">
        <v>N/A</v>
        <stp/>
        <stp>VOLUME</stp>
        <stp>.SPX250606P5900</stp>
        <tr r="H103" s="2"/>
      </tp>
      <tp t="s">
        <v>N/A</v>
        <stp/>
        <stp>VOLUME</stp>
        <stp>.SPX250606C5910</stp>
        <tr r="H102" s="2"/>
      </tp>
      <tp t="s">
        <v>N/A</v>
        <stp/>
        <stp>VOLUME</stp>
        <stp>.SPX250606P5910</stp>
        <tr r="H102" s="2"/>
      </tp>
      <tp t="s">
        <v>N/A</v>
        <stp/>
        <stp>VOLUME</stp>
        <stp>.SPX250606C5920</stp>
        <tr r="H101" s="2"/>
      </tp>
      <tp t="s">
        <v>N/A</v>
        <stp/>
        <stp>VOLUME</stp>
        <stp>.SPX250606P5920</stp>
        <tr r="H101" s="2"/>
      </tp>
      <tp t="s">
        <v>N/A</v>
        <stp/>
        <stp>VOLUME</stp>
        <stp>.SPX250606C5930</stp>
        <tr r="H100" s="2"/>
      </tp>
      <tp t="s">
        <v>N/A</v>
        <stp/>
        <stp>VOLUME</stp>
        <stp>.SPX250606P5930</stp>
        <tr r="H100" s="2"/>
      </tp>
      <tp t="s">
        <v>N/A</v>
        <stp/>
        <stp>VOLUME</stp>
        <stp>.SPX250606C5940</stp>
        <tr r="H99" s="2"/>
      </tp>
      <tp t="s">
        <v>N/A</v>
        <stp/>
        <stp>VOLUME</stp>
        <stp>.SPX250606P5940</stp>
        <tr r="H99" s="2"/>
      </tp>
      <tp t="s">
        <v>N/A</v>
        <stp/>
        <stp>VOLUME</stp>
        <stp>.SPX250606C5950</stp>
        <tr r="H98" s="2"/>
      </tp>
      <tp t="s">
        <v>N/A</v>
        <stp/>
        <stp>VOLUME</stp>
        <stp>.SPX250606P5950</stp>
        <tr r="H98" s="2"/>
      </tp>
      <tp t="s">
        <v>N/A</v>
        <stp/>
        <stp>VOLUME</stp>
        <stp>.SPX250606C5960</stp>
        <tr r="H97" s="2"/>
      </tp>
      <tp t="s">
        <v>N/A</v>
        <stp/>
        <stp>VOLUME</stp>
        <stp>.SPX250606P5960</stp>
        <tr r="H97" s="2"/>
      </tp>
      <tp t="s">
        <v>N/A</v>
        <stp/>
        <stp>VOLUME</stp>
        <stp>.SPX250606C5970</stp>
        <tr r="H96" s="2"/>
      </tp>
      <tp t="s">
        <v>N/A</v>
        <stp/>
        <stp>VOLUME</stp>
        <stp>.SPX250606P5970</stp>
        <tr r="H96" s="2"/>
      </tp>
      <tp t="s">
        <v>N/A</v>
        <stp/>
        <stp>VOLUME</stp>
        <stp>.SPX250606C5980</stp>
        <tr r="H95" s="2"/>
      </tp>
      <tp t="s">
        <v>N/A</v>
        <stp/>
        <stp>VOLUME</stp>
        <stp>.SPX250606P5980</stp>
        <tr r="H95" s="2"/>
      </tp>
      <tp t="s">
        <v>N/A</v>
        <stp/>
        <stp>VOLUME</stp>
        <stp>.SPX250606C5990</stp>
        <tr r="H94" s="2"/>
      </tp>
      <tp t="s">
        <v>N/A</v>
        <stp/>
        <stp>VOLUME</stp>
        <stp>.SPX250606P5990</stp>
        <tr r="H94" s="2"/>
      </tp>
      <tp t="s">
        <v>N/A</v>
        <stp/>
        <stp>VOLUME</stp>
        <stp>.SPX250606C5800</stp>
        <tr r="H113" s="2"/>
      </tp>
      <tp t="s">
        <v>N/A</v>
        <stp/>
        <stp>VOLUME</stp>
        <stp>.SPX250606P5800</stp>
        <tr r="H113" s="2"/>
      </tp>
      <tp t="s">
        <v>N/A</v>
        <stp/>
        <stp>VOLUME</stp>
        <stp>.SPX250606C5810</stp>
        <tr r="H112" s="2"/>
      </tp>
      <tp t="s">
        <v>N/A</v>
        <stp/>
        <stp>VOLUME</stp>
        <stp>.SPX250606P5810</stp>
        <tr r="H112" s="2"/>
      </tp>
      <tp t="s">
        <v>N/A</v>
        <stp/>
        <stp>VOLUME</stp>
        <stp>.SPX250606C5820</stp>
        <tr r="H111" s="2"/>
      </tp>
      <tp t="s">
        <v>N/A</v>
        <stp/>
        <stp>VOLUME</stp>
        <stp>.SPX250606P5820</stp>
        <tr r="H111" s="2"/>
      </tp>
      <tp t="s">
        <v>N/A</v>
        <stp/>
        <stp>VOLUME</stp>
        <stp>.SPX250606C5830</stp>
        <tr r="H110" s="2"/>
      </tp>
      <tp t="s">
        <v>N/A</v>
        <stp/>
        <stp>VOLUME</stp>
        <stp>.SPX250606P5830</stp>
        <tr r="H110" s="2"/>
      </tp>
      <tp t="s">
        <v>N/A</v>
        <stp/>
        <stp>VOLUME</stp>
        <stp>.SPX250606C5840</stp>
        <tr r="H109" s="2"/>
      </tp>
      <tp t="s">
        <v>N/A</v>
        <stp/>
        <stp>VOLUME</stp>
        <stp>.SPX250606P5840</stp>
        <tr r="H109" s="2"/>
      </tp>
      <tp t="s">
        <v>N/A</v>
        <stp/>
        <stp>VOLUME</stp>
        <stp>.SPX250606C5850</stp>
        <tr r="H108" s="2"/>
      </tp>
      <tp t="s">
        <v>N/A</v>
        <stp/>
        <stp>VOLUME</stp>
        <stp>.SPX250606P5850</stp>
        <tr r="H108" s="2"/>
      </tp>
      <tp t="s">
        <v>N/A</v>
        <stp/>
        <stp>VOLUME</stp>
        <stp>.SPX250606C5860</stp>
        <tr r="H107" s="2"/>
      </tp>
      <tp t="s">
        <v>N/A</v>
        <stp/>
        <stp>VOLUME</stp>
        <stp>.SPX250606P5860</stp>
        <tr r="H107" s="2"/>
      </tp>
      <tp t="s">
        <v>N/A</v>
        <stp/>
        <stp>VOLUME</stp>
        <stp>.SPX250606C5870</stp>
        <tr r="H106" s="2"/>
      </tp>
      <tp t="s">
        <v>N/A</v>
        <stp/>
        <stp>VOLUME</stp>
        <stp>.SPX250606P5870</stp>
        <tr r="H106" s="2"/>
      </tp>
      <tp t="s">
        <v>N/A</v>
        <stp/>
        <stp>VOLUME</stp>
        <stp>.SPX250606C5880</stp>
        <tr r="H105" s="2"/>
      </tp>
      <tp t="s">
        <v>N/A</v>
        <stp/>
        <stp>VOLUME</stp>
        <stp>.SPX250606P5880</stp>
        <tr r="H105" s="2"/>
      </tp>
      <tp t="s">
        <v>N/A</v>
        <stp/>
        <stp>VOLUME</stp>
        <stp>.SPX250606C5890</stp>
        <tr r="H104" s="2"/>
      </tp>
      <tp t="s">
        <v>N/A</v>
        <stp/>
        <stp>VOLUME</stp>
        <stp>.SPX250606P5890</stp>
        <tr r="H104" s="2"/>
      </tp>
      <tp>
        <v>706</v>
        <stp/>
        <stp>OPEN_INT</stp>
        <stp>.SPXW250523C6020</stp>
        <tr r="AU90" s="1"/>
        <tr r="AU90" s="1"/>
      </tp>
      <tp>
        <v>10</v>
        <stp/>
        <stp>OPEN_INT</stp>
        <stp>.SPXW250523P6020</stp>
        <tr r="AV90" s="1"/>
        <tr r="AV90" s="1"/>
      </tp>
      <tp>
        <v>995</v>
        <stp/>
        <stp>OPEN_INT</stp>
        <stp>.SPXW250523C6030</stp>
        <tr r="AU89" s="1"/>
        <tr r="AU89" s="1"/>
      </tp>
      <tp>
        <v>20</v>
        <stp/>
        <stp>OPEN_INT</stp>
        <stp>.SPXW250523P6030</stp>
        <tr r="AV89" s="1"/>
        <tr r="AV89" s="1"/>
      </tp>
      <tp>
        <v>3839</v>
        <stp/>
        <stp>OPEN_INT</stp>
        <stp>.SPXW250523C6000</stp>
        <tr r="AU92" s="1"/>
        <tr r="AU92" s="1"/>
      </tp>
      <tp>
        <v>1019</v>
        <stp/>
        <stp>OPEN_INT</stp>
        <stp>.SPXW250523P6000</stp>
        <tr r="AV92" s="1"/>
        <tr r="AV92" s="1"/>
      </tp>
      <tp>
        <v>307</v>
        <stp/>
        <stp>OPEN_INT</stp>
        <stp>.SPXW250523C6010</stp>
        <tr r="AU91" s="1"/>
        <tr r="AU91" s="1"/>
      </tp>
      <tp>
        <v>11</v>
        <stp/>
        <stp>OPEN_INT</stp>
        <stp>.SPXW250523P6010</stp>
        <tr r="AV91" s="1"/>
        <tr r="AV91" s="1"/>
      </tp>
      <tp>
        <v>396</v>
        <stp/>
        <stp>OPEN_INT</stp>
        <stp>.SPXW250523C6060</stp>
        <tr r="AU86" s="1"/>
        <tr r="AU86" s="1"/>
      </tp>
      <tp>
        <v>3</v>
        <stp/>
        <stp>OPEN_INT</stp>
        <stp>.SPXW250523P6060</stp>
        <tr r="AV86" s="1"/>
        <tr r="AV86" s="1"/>
      </tp>
      <tp>
        <v>338</v>
        <stp/>
        <stp>OPEN_INT</stp>
        <stp>.SPXW250523C6070</stp>
        <tr r="AU85" s="1"/>
        <tr r="AU85" s="1"/>
      </tp>
      <tp>
        <v>8</v>
        <stp/>
        <stp>OPEN_INT</stp>
        <stp>.SPXW250523P6070</stp>
        <tr r="AV85" s="1"/>
        <tr r="AV85" s="1"/>
      </tp>
      <tp>
        <v>520</v>
        <stp/>
        <stp>OPEN_INT</stp>
        <stp>.SPXW250523C6040</stp>
        <tr r="AU88" s="1"/>
        <tr r="AU88" s="1"/>
      </tp>
      <tp>
        <v>11</v>
        <stp/>
        <stp>OPEN_INT</stp>
        <stp>.SPXW250523P6040</stp>
        <tr r="AV88" s="1"/>
        <tr r="AV88" s="1"/>
      </tp>
      <tp>
        <v>1356</v>
        <stp/>
        <stp>OPEN_INT</stp>
        <stp>.SPXW250523C6050</stp>
        <tr r="AU87" s="1"/>
        <tr r="AU87" s="1"/>
      </tp>
      <tp>
        <v>30</v>
        <stp/>
        <stp>OPEN_INT</stp>
        <stp>.SPXW250523P6050</stp>
        <tr r="AV87" s="1"/>
        <tr r="AV87" s="1"/>
      </tp>
      <tp t="s">
        <v>N/A</v>
        <stp/>
        <stp>VOLUME</stp>
        <stp>.SPX250725C5930</stp>
        <tr r="M100" s="2"/>
      </tp>
      <tp>
        <v>2922</v>
        <stp/>
        <stp>VOLUME</stp>
        <stp>.SPX250620C5960</stp>
        <tr r="BE96" s="1"/>
        <tr r="BE96" s="1"/>
      </tp>
      <tp t="s">
        <v>N/A</v>
        <stp/>
        <stp>VOLUME</stp>
        <stp>.SPX250627C5910</stp>
        <tr r="K102" s="2"/>
      </tp>
      <tp t="s">
        <v>N/A</v>
        <stp/>
        <stp>VOLUME</stp>
        <stp>.SPX250926C5900</stp>
        <tr r="Q103" s="2"/>
      </tp>
      <tp t="s">
        <v>N/A</v>
        <stp/>
        <stp>VOLUME</stp>
        <stp>.SPX250822C5940</stp>
        <tr r="O99" s="2"/>
      </tp>
      <tp t="s">
        <v>N/A</v>
        <stp/>
        <stp>VOLUME</stp>
        <stp>.SPX251226C5900</stp>
        <tr r="W103" s="2"/>
      </tp>
      <tp t="s">
        <v>N/A</v>
        <stp/>
        <stp>VOLUME</stp>
        <stp>.SPX251024C5920</stp>
        <tr r="S101" s="2"/>
      </tp>
      <tp t="s">
        <v>N/A</v>
        <stp/>
        <stp>VOLUME</stp>
        <stp>.SPX251226P5900</stp>
        <tr r="W103" s="2"/>
      </tp>
      <tp t="s">
        <v>N/A</v>
        <stp/>
        <stp>VOLUME</stp>
        <stp>.SPX251024P5920</stp>
        <tr r="S101" s="2"/>
      </tp>
      <tp t="s">
        <v>N/A</v>
        <stp/>
        <stp>VOLUME</stp>
        <stp>.SPX250725P5930</stp>
        <tr r="M100" s="2"/>
      </tp>
      <tp>
        <v>2878</v>
        <stp/>
        <stp>VOLUME</stp>
        <stp>.SPX250620P5960</stp>
        <tr r="BF96" s="1"/>
        <tr r="BF96" s="1"/>
      </tp>
      <tp t="s">
        <v>N/A</v>
        <stp/>
        <stp>VOLUME</stp>
        <stp>.SPX250627P5910</stp>
        <tr r="K102" s="2"/>
      </tp>
      <tp t="s">
        <v>N/A</v>
        <stp/>
        <stp>VOLUME</stp>
        <stp>.SPX250926P5900</stp>
        <tr r="Q103" s="2"/>
      </tp>
      <tp t="s">
        <v>N/A</v>
        <stp/>
        <stp>VOLUME</stp>
        <stp>.SPX250822P5940</stp>
        <tr r="O99" s="2"/>
      </tp>
      <tp t="s">
        <v>N/A</v>
        <stp/>
        <stp>VOLUME</stp>
        <stp>.SPX250725C5920</stp>
        <tr r="M101" s="2"/>
      </tp>
      <tp>
        <v>3120</v>
        <stp/>
        <stp>VOLUME</stp>
        <stp>.SPX250620C5970</stp>
        <tr r="BE95" s="1"/>
        <tr r="BE95" s="1"/>
      </tp>
      <tp t="s">
        <v>N/A</v>
        <stp/>
        <stp>VOLUME</stp>
        <stp>.SPX250627C5900</stp>
        <tr r="K103" s="2"/>
      </tp>
      <tp t="s">
        <v>N/A</v>
        <stp/>
        <stp>VOLUME</stp>
        <stp>.SPX250926C5910</stp>
        <tr r="Q102" s="2"/>
      </tp>
      <tp t="s">
        <v>N/A</v>
        <stp/>
        <stp>VOLUME</stp>
        <stp>.SPX250822C5950</stp>
        <tr r="O98" s="2"/>
      </tp>
      <tp t="s">
        <v>N/A</v>
        <stp/>
        <stp>VOLUME</stp>
        <stp>.SPX251226C5910</stp>
        <tr r="W102" s="2"/>
      </tp>
      <tp t="s">
        <v>N/A</v>
        <stp/>
        <stp>VOLUME</stp>
        <stp>.SPX251024C5930</stp>
        <tr r="S100" s="2"/>
      </tp>
      <tp t="s">
        <v>N/A</v>
        <stp/>
        <stp>VOLUME</stp>
        <stp>.SPX251226P5910</stp>
        <tr r="W102" s="2"/>
      </tp>
      <tp t="s">
        <v>N/A</v>
        <stp/>
        <stp>VOLUME</stp>
        <stp>.SPX251024P5930</stp>
        <tr r="S100" s="2"/>
      </tp>
      <tp t="s">
        <v>N/A</v>
        <stp/>
        <stp>VOLUME</stp>
        <stp>.SPX250725P5920</stp>
        <tr r="M101" s="2"/>
      </tp>
      <tp>
        <v>3091</v>
        <stp/>
        <stp>VOLUME</stp>
        <stp>.SPX250620P5970</stp>
        <tr r="BF95" s="1"/>
        <tr r="BF95" s="1"/>
      </tp>
      <tp t="s">
        <v>N/A</v>
        <stp/>
        <stp>VOLUME</stp>
        <stp>.SPX250627P5900</stp>
        <tr r="K103" s="2"/>
      </tp>
      <tp t="s">
        <v>N/A</v>
        <stp/>
        <stp>VOLUME</stp>
        <stp>.SPX250926P5910</stp>
        <tr r="Q102" s="2"/>
      </tp>
      <tp t="s">
        <v>N/A</v>
        <stp/>
        <stp>VOLUME</stp>
        <stp>.SPX250822P5950</stp>
        <tr r="O98" s="2"/>
      </tp>
      <tp t="s">
        <v>N/A</v>
        <stp/>
        <stp>VOLUME</stp>
        <stp>.SPX250725C5910</stp>
        <tr r="M102" s="2"/>
      </tp>
      <tp>
        <v>727</v>
        <stp/>
        <stp>VOLUME</stp>
        <stp>.SPX250620C5940</stp>
        <tr r="BE98" s="1"/>
        <tr r="BE98" s="1"/>
      </tp>
      <tp t="s">
        <v>N/A</v>
        <stp/>
        <stp>VOLUME</stp>
        <stp>.SPX250627C5930</stp>
        <tr r="K100" s="2"/>
      </tp>
      <tp t="s">
        <v>N/A</v>
        <stp/>
        <stp>VOLUME</stp>
        <stp>.SPX250926C5920</stp>
        <tr r="Q101" s="2"/>
      </tp>
      <tp t="s">
        <v>N/A</v>
        <stp/>
        <stp>VOLUME</stp>
        <stp>.SPX250822C5960</stp>
        <tr r="O97" s="2"/>
      </tp>
      <tp t="s">
        <v>N/A</v>
        <stp/>
        <stp>VOLUME</stp>
        <stp>.SPX251226C5920</stp>
        <tr r="W101" s="2"/>
      </tp>
      <tp t="s">
        <v>N/A</v>
        <stp/>
        <stp>VOLUME</stp>
        <stp>.SPX251024C5900</stp>
        <tr r="S103" s="2"/>
      </tp>
      <tp t="s">
        <v>N/A</v>
        <stp/>
        <stp>VOLUME</stp>
        <stp>.SPX251226P5920</stp>
        <tr r="W101" s="2"/>
      </tp>
      <tp t="s">
        <v>N/A</v>
        <stp/>
        <stp>VOLUME</stp>
        <stp>.SPX251024P5900</stp>
        <tr r="S103" s="2"/>
      </tp>
      <tp t="s">
        <v>N/A</v>
        <stp/>
        <stp>VOLUME</stp>
        <stp>.SPX250725P5910</stp>
        <tr r="M102" s="2"/>
      </tp>
      <tp>
        <v>694</v>
        <stp/>
        <stp>VOLUME</stp>
        <stp>.SPX250620P5940</stp>
        <tr r="BF98" s="1"/>
        <tr r="BF98" s="1"/>
      </tp>
      <tp t="s">
        <v>N/A</v>
        <stp/>
        <stp>VOLUME</stp>
        <stp>.SPX250627P5930</stp>
        <tr r="K100" s="2"/>
      </tp>
      <tp t="s">
        <v>N/A</v>
        <stp/>
        <stp>VOLUME</stp>
        <stp>.SPX250926P5920</stp>
        <tr r="Q101" s="2"/>
      </tp>
      <tp t="s">
        <v>N/A</v>
        <stp/>
        <stp>VOLUME</stp>
        <stp>.SPX250822P5960</stp>
        <tr r="O97" s="2"/>
      </tp>
      <tp t="s">
        <v>N/A</v>
        <stp/>
        <stp>VOLUME</stp>
        <stp>.SPX250725C5900</stp>
        <tr r="M103" s="2"/>
      </tp>
      <tp>
        <v>8294</v>
        <stp/>
        <stp>VOLUME</stp>
        <stp>.SPX250620C5950</stp>
        <tr r="BE97" s="1"/>
        <tr r="BE97" s="1"/>
      </tp>
      <tp t="s">
        <v>N/A</v>
        <stp/>
        <stp>VOLUME</stp>
        <stp>.SPX250627C5920</stp>
        <tr r="K101" s="2"/>
      </tp>
      <tp t="s">
        <v>N/A</v>
        <stp/>
        <stp>VOLUME</stp>
        <stp>.SPX250926C5930</stp>
        <tr r="Q100" s="2"/>
      </tp>
      <tp t="s">
        <v>N/A</v>
        <stp/>
        <stp>VOLUME</stp>
        <stp>.SPX250822C5970</stp>
        <tr r="O96" s="2"/>
      </tp>
      <tp t="s">
        <v>N/A</v>
        <stp/>
        <stp>VOLUME</stp>
        <stp>.SPX251226C5930</stp>
        <tr r="W100" s="2"/>
      </tp>
      <tp t="s">
        <v>N/A</v>
        <stp/>
        <stp>VOLUME</stp>
        <stp>.SPX251024C5910</stp>
        <tr r="S102" s="2"/>
      </tp>
      <tp t="s">
        <v>N/A</v>
        <stp/>
        <stp>VOLUME</stp>
        <stp>.SPX251226P5930</stp>
        <tr r="W100" s="2"/>
      </tp>
      <tp t="s">
        <v>N/A</v>
        <stp/>
        <stp>VOLUME</stp>
        <stp>.SPX251024P5910</stp>
        <tr r="S102" s="2"/>
      </tp>
      <tp t="s">
        <v>N/A</v>
        <stp/>
        <stp>VOLUME</stp>
        <stp>.SPX250725P5900</stp>
        <tr r="M103" s="2"/>
      </tp>
      <tp>
        <v>8725</v>
        <stp/>
        <stp>VOLUME</stp>
        <stp>.SPX250620P5950</stp>
        <tr r="BF97" s="1"/>
        <tr r="BF97" s="1"/>
      </tp>
      <tp t="s">
        <v>N/A</v>
        <stp/>
        <stp>VOLUME</stp>
        <stp>.SPX250627P5920</stp>
        <tr r="K101" s="2"/>
      </tp>
      <tp t="s">
        <v>N/A</v>
        <stp/>
        <stp>VOLUME</stp>
        <stp>.SPX250926P5930</stp>
        <tr r="Q100" s="2"/>
      </tp>
      <tp t="s">
        <v>N/A</v>
        <stp/>
        <stp>VOLUME</stp>
        <stp>.SPX250822P5970</stp>
        <tr r="O96" s="2"/>
      </tp>
      <tp t="s">
        <v>N/A</v>
        <stp/>
        <stp>VOLUME</stp>
        <stp>.SPX250725C5970</stp>
        <tr r="M96" s="2"/>
      </tp>
      <tp>
        <v>1093</v>
        <stp/>
        <stp>VOLUME</stp>
        <stp>.SPX250620C5920</stp>
        <tr r="BE100" s="1"/>
        <tr r="BE100" s="1"/>
      </tp>
      <tp t="s">
        <v>N/A</v>
        <stp/>
        <stp>VOLUME</stp>
        <stp>.SPX250627C5950</stp>
        <tr r="K98" s="2"/>
      </tp>
      <tp t="s">
        <v>N/A</v>
        <stp/>
        <stp>VOLUME</stp>
        <stp>.SPX250926C5940</stp>
        <tr r="Q99" s="2"/>
      </tp>
      <tp t="s">
        <v>N/A</v>
        <stp/>
        <stp>VOLUME</stp>
        <stp>.SPX250822C5900</stp>
        <tr r="O103" s="2"/>
      </tp>
      <tp t="s">
        <v>N/A</v>
        <stp/>
        <stp>VOLUME</stp>
        <stp>.SPX251226C5940</stp>
        <tr r="W99" s="2"/>
      </tp>
      <tp t="s">
        <v>N/A</v>
        <stp/>
        <stp>VOLUME</stp>
        <stp>.SPX251024C5960</stp>
        <tr r="S97" s="2"/>
      </tp>
      <tp t="s">
        <v>N/A</v>
        <stp/>
        <stp>VOLUME</stp>
        <stp>.SPX251226P5940</stp>
        <tr r="W99" s="2"/>
      </tp>
      <tp t="s">
        <v>N/A</v>
        <stp/>
        <stp>VOLUME</stp>
        <stp>.SPX251024P5960</stp>
        <tr r="S97" s="2"/>
      </tp>
      <tp t="s">
        <v>N/A</v>
        <stp/>
        <stp>VOLUME</stp>
        <stp>.SPX250725P5970</stp>
        <tr r="M96" s="2"/>
      </tp>
      <tp>
        <v>419</v>
        <stp/>
        <stp>VOLUME</stp>
        <stp>.SPX250620P5920</stp>
        <tr r="BF100" s="1"/>
        <tr r="BF100" s="1"/>
      </tp>
      <tp t="s">
        <v>N/A</v>
        <stp/>
        <stp>VOLUME</stp>
        <stp>.SPX250627P5950</stp>
        <tr r="K98" s="2"/>
      </tp>
      <tp t="s">
        <v>N/A</v>
        <stp/>
        <stp>VOLUME</stp>
        <stp>.SPX250926P5940</stp>
        <tr r="Q99" s="2"/>
      </tp>
      <tp t="s">
        <v>N/A</v>
        <stp/>
        <stp>VOLUME</stp>
        <stp>.SPX250822P5900</stp>
        <tr r="O103" s="2"/>
      </tp>
      <tp t="s">
        <v>N/A</v>
        <stp/>
        <stp>VOLUME</stp>
        <stp>.SPX250725C5960</stp>
        <tr r="M97" s="2"/>
      </tp>
      <tp>
        <v>528</v>
        <stp/>
        <stp>VOLUME</stp>
        <stp>.SPX250620C5930</stp>
        <tr r="BE99" s="1"/>
        <tr r="BE99" s="1"/>
      </tp>
      <tp t="s">
        <v>N/A</v>
        <stp/>
        <stp>VOLUME</stp>
        <stp>.SPX250627C5940</stp>
        <tr r="K99" s="2"/>
      </tp>
      <tp t="s">
        <v>N/A</v>
        <stp/>
        <stp>VOLUME</stp>
        <stp>.SPX250926C5950</stp>
        <tr r="Q98" s="2"/>
      </tp>
      <tp t="s">
        <v>N/A</v>
        <stp/>
        <stp>VOLUME</stp>
        <stp>.SPX250822C5910</stp>
        <tr r="O102" s="2"/>
      </tp>
      <tp t="s">
        <v>N/A</v>
        <stp/>
        <stp>VOLUME</stp>
        <stp>.SPX251226C5950</stp>
        <tr r="W98" s="2"/>
      </tp>
      <tp t="s">
        <v>N/A</v>
        <stp/>
        <stp>VOLUME</stp>
        <stp>.SPX251024C5970</stp>
        <tr r="S96" s="2"/>
      </tp>
      <tp t="s">
        <v>N/A</v>
        <stp/>
        <stp>VOLUME</stp>
        <stp>.SPX251226P5950</stp>
        <tr r="W98" s="2"/>
      </tp>
      <tp t="s">
        <v>N/A</v>
        <stp/>
        <stp>VOLUME</stp>
        <stp>.SPX251024P5970</stp>
        <tr r="S96" s="2"/>
      </tp>
      <tp t="s">
        <v>N/A</v>
        <stp/>
        <stp>VOLUME</stp>
        <stp>.SPX250725P5960</stp>
        <tr r="M97" s="2"/>
      </tp>
      <tp>
        <v>496</v>
        <stp/>
        <stp>VOLUME</stp>
        <stp>.SPX250620P5930</stp>
        <tr r="BF99" s="1"/>
        <tr r="BF99" s="1"/>
      </tp>
      <tp t="s">
        <v>N/A</v>
        <stp/>
        <stp>VOLUME</stp>
        <stp>.SPX250627P5940</stp>
        <tr r="K99" s="2"/>
      </tp>
      <tp t="s">
        <v>N/A</v>
        <stp/>
        <stp>VOLUME</stp>
        <stp>.SPX250926P5950</stp>
        <tr r="Q98" s="2"/>
      </tp>
      <tp t="s">
        <v>N/A</v>
        <stp/>
        <stp>VOLUME</stp>
        <stp>.SPX250822P5910</stp>
        <tr r="O102" s="2"/>
      </tp>
      <tp t="s">
        <v>N/A</v>
        <stp/>
        <stp>VOLUME</stp>
        <stp>.SPX250725C5950</stp>
        <tr r="M98" s="2"/>
      </tp>
      <tp>
        <v>2193</v>
        <stp/>
        <stp>VOLUME</stp>
        <stp>.SPX250620C5900</stp>
        <tr r="BE102" s="1"/>
        <tr r="BE102" s="1"/>
      </tp>
      <tp t="s">
        <v>N/A</v>
        <stp/>
        <stp>VOLUME</stp>
        <stp>.SPX250627C5970</stp>
        <tr r="K96" s="2"/>
      </tp>
      <tp t="s">
        <v>N/A</v>
        <stp/>
        <stp>VOLUME</stp>
        <stp>.SPX250926C5960</stp>
        <tr r="Q97" s="2"/>
      </tp>
      <tp t="s">
        <v>N/A</v>
        <stp/>
        <stp>VOLUME</stp>
        <stp>.SPX250822C5920</stp>
        <tr r="O101" s="2"/>
      </tp>
      <tp t="s">
        <v>N/A</v>
        <stp/>
        <stp>VOLUME</stp>
        <stp>.SPX251226C5960</stp>
        <tr r="W97" s="2"/>
      </tp>
      <tp t="s">
        <v>N/A</v>
        <stp/>
        <stp>VOLUME</stp>
        <stp>.SPX251128C5980</stp>
        <tr r="U95" s="2"/>
      </tp>
      <tp t="s">
        <v>N/A</v>
        <stp/>
        <stp>VOLUME</stp>
        <stp>.SPX251024C5940</stp>
        <tr r="S99" s="2"/>
      </tp>
      <tp t="s">
        <v>N/A</v>
        <stp/>
        <stp>VOLUME</stp>
        <stp>.SPX251226P5960</stp>
        <tr r="W97" s="2"/>
      </tp>
      <tp t="s">
        <v>N/A</v>
        <stp/>
        <stp>VOLUME</stp>
        <stp>.SPX251128P5980</stp>
        <tr r="U95" s="2"/>
      </tp>
      <tp t="s">
        <v>N/A</v>
        <stp/>
        <stp>VOLUME</stp>
        <stp>.SPX251024P5940</stp>
        <tr r="S99" s="2"/>
      </tp>
      <tp t="s">
        <v>N/A</v>
        <stp/>
        <stp>VOLUME</stp>
        <stp>.SPX250725P5950</stp>
        <tr r="M98" s="2"/>
      </tp>
      <tp>
        <v>5743</v>
        <stp/>
        <stp>VOLUME</stp>
        <stp>.SPX250620P5900</stp>
        <tr r="BF102" s="1"/>
        <tr r="BF102" s="1"/>
      </tp>
      <tp t="s">
        <v>N/A</v>
        <stp/>
        <stp>VOLUME</stp>
        <stp>.SPX250627P5970</stp>
        <tr r="K96" s="2"/>
      </tp>
      <tp t="s">
        <v>N/A</v>
        <stp/>
        <stp>VOLUME</stp>
        <stp>.SPX250926P5960</stp>
        <tr r="Q97" s="2"/>
      </tp>
      <tp t="s">
        <v>N/A</v>
        <stp/>
        <stp>VOLUME</stp>
        <stp>.SPX250822P5920</stp>
        <tr r="O101" s="2"/>
      </tp>
      <tp t="s">
        <v>N/A</v>
        <stp/>
        <stp>VOLUME</stp>
        <stp>.SPX250725C5940</stp>
        <tr r="M99" s="2"/>
      </tp>
      <tp>
        <v>475</v>
        <stp/>
        <stp>VOLUME</stp>
        <stp>.SPX250620C5910</stp>
        <tr r="BE101" s="1"/>
        <tr r="BE101" s="1"/>
      </tp>
      <tp t="s">
        <v>N/A</v>
        <stp/>
        <stp>VOLUME</stp>
        <stp>.SPX250627C5960</stp>
        <tr r="K97" s="2"/>
      </tp>
      <tp t="s">
        <v>N/A</v>
        <stp/>
        <stp>VOLUME</stp>
        <stp>.SPX250926C5970</stp>
        <tr r="Q96" s="2"/>
      </tp>
      <tp t="s">
        <v>N/A</v>
        <stp/>
        <stp>VOLUME</stp>
        <stp>.SPX250822C5930</stp>
        <tr r="O100" s="2"/>
      </tp>
      <tp t="s">
        <v>N/A</v>
        <stp/>
        <stp>VOLUME</stp>
        <stp>.SPX251226C5970</stp>
        <tr r="W96" s="2"/>
      </tp>
      <tp t="s">
        <v>N/A</v>
        <stp/>
        <stp>VOLUME</stp>
        <stp>.SPX251128C5990</stp>
        <tr r="U94" s="2"/>
      </tp>
      <tp t="s">
        <v>N/A</v>
        <stp/>
        <stp>VOLUME</stp>
        <stp>.SPX251024C5950</stp>
        <tr r="S98" s="2"/>
      </tp>
      <tp t="s">
        <v>N/A</v>
        <stp/>
        <stp>VOLUME</stp>
        <stp>.SPX251226P5970</stp>
        <tr r="W96" s="2"/>
      </tp>
      <tp t="s">
        <v>N/A</v>
        <stp/>
        <stp>VOLUME</stp>
        <stp>.SPX251128P5990</stp>
        <tr r="U94" s="2"/>
      </tp>
      <tp t="s">
        <v>N/A</v>
        <stp/>
        <stp>VOLUME</stp>
        <stp>.SPX251024P5950</stp>
        <tr r="S98" s="2"/>
      </tp>
      <tp t="s">
        <v>N/A</v>
        <stp/>
        <stp>VOLUME</stp>
        <stp>.SPX250725P5940</stp>
        <tr r="M99" s="2"/>
      </tp>
      <tp>
        <v>443</v>
        <stp/>
        <stp>VOLUME</stp>
        <stp>.SPX250620P5910</stp>
        <tr r="BF101" s="1"/>
        <tr r="BF101" s="1"/>
      </tp>
      <tp t="s">
        <v>N/A</v>
        <stp/>
        <stp>VOLUME</stp>
        <stp>.SPX250627P5960</stp>
        <tr r="K97" s="2"/>
      </tp>
      <tp t="s">
        <v>N/A</v>
        <stp/>
        <stp>VOLUME</stp>
        <stp>.SPX250926P5970</stp>
        <tr r="Q96" s="2"/>
      </tp>
      <tp t="s">
        <v>N/A</v>
        <stp/>
        <stp>VOLUME</stp>
        <stp>.SPX250822P5930</stp>
        <tr r="O100" s="2"/>
      </tp>
      <tp t="s">
        <v>N/A</v>
        <stp/>
        <stp>VOLUME</stp>
        <stp>.SPX250627C5990</stp>
        <tr r="K94" s="2"/>
      </tp>
      <tp t="s">
        <v>N/A</v>
        <stp/>
        <stp>VOLUME</stp>
        <stp>.SPX250926C5980</stp>
        <tr r="Q95" s="2"/>
      </tp>
      <tp t="s">
        <v>N/A</v>
        <stp/>
        <stp>VOLUME</stp>
        <stp>.SPX251226C5980</stp>
        <tr r="W95" s="2"/>
      </tp>
      <tp t="s">
        <v>N/A</v>
        <stp/>
        <stp>VOLUME</stp>
        <stp>.SPX251128C5960</stp>
        <tr r="U97" s="2"/>
      </tp>
      <tp t="s">
        <v>N/A</v>
        <stp/>
        <stp>VOLUME</stp>
        <stp>.SPX251226P5980</stp>
        <tr r="W95" s="2"/>
      </tp>
      <tp t="s">
        <v>N/A</v>
        <stp/>
        <stp>VOLUME</stp>
        <stp>.SPX251128P5960</stp>
        <tr r="U97" s="2"/>
      </tp>
      <tp t="s">
        <v>N/A</v>
        <stp/>
        <stp>VOLUME</stp>
        <stp>.SPX250627P5990</stp>
        <tr r="K94" s="2"/>
      </tp>
      <tp t="s">
        <v>N/A</v>
        <stp/>
        <stp>VOLUME</stp>
        <stp>.SPX250926P5980</stp>
        <tr r="Q95" s="2"/>
      </tp>
      <tp t="s">
        <v>N/A</v>
        <stp/>
        <stp>VOLUME</stp>
        <stp>.SPX250627C5980</stp>
        <tr r="K95" s="2"/>
      </tp>
      <tp t="s">
        <v>N/A</v>
        <stp/>
        <stp>VOLUME</stp>
        <stp>.SPX250926C5990</stp>
        <tr r="Q94" s="2"/>
      </tp>
      <tp t="s">
        <v>N/A</v>
        <stp/>
        <stp>VOLUME</stp>
        <stp>.SPX251226C5990</stp>
        <tr r="W94" s="2"/>
      </tp>
      <tp t="s">
        <v>N/A</v>
        <stp/>
        <stp>VOLUME</stp>
        <stp>.SPX251128C5970</stp>
        <tr r="U96" s="2"/>
      </tp>
      <tp t="s">
        <v>N/A</v>
        <stp/>
        <stp>VOLUME</stp>
        <stp>.SPX251226P5990</stp>
        <tr r="W94" s="2"/>
      </tp>
      <tp t="s">
        <v>N/A</v>
        <stp/>
        <stp>VOLUME</stp>
        <stp>.SPX251128P5970</stp>
        <tr r="U96" s="2"/>
      </tp>
      <tp t="s">
        <v>N/A</v>
        <stp/>
        <stp>VOLUME</stp>
        <stp>.SPX250627P5980</stp>
        <tr r="K95" s="2"/>
      </tp>
      <tp t="s">
        <v>N/A</v>
        <stp/>
        <stp>VOLUME</stp>
        <stp>.SPX250926P5990</stp>
        <tr r="Q94" s="2"/>
      </tp>
      <tp t="s">
        <v>N/A</v>
        <stp/>
        <stp>VOLUME</stp>
        <stp>.SPX250725C5990</stp>
        <tr r="M94" s="2"/>
      </tp>
      <tp t="s">
        <v>N/A</v>
        <stp/>
        <stp>VOLUME</stp>
        <stp>.SPX251128C5940</stp>
        <tr r="U99" s="2"/>
      </tp>
      <tp t="s">
        <v>N/A</v>
        <stp/>
        <stp>VOLUME</stp>
        <stp>.SPX251024C5980</stp>
        <tr r="S95" s="2"/>
      </tp>
      <tp t="s">
        <v>N/A</v>
        <stp/>
        <stp>VOLUME</stp>
        <stp>.SPX251128P5940</stp>
        <tr r="U99" s="2"/>
      </tp>
      <tp t="s">
        <v>N/A</v>
        <stp/>
        <stp>VOLUME</stp>
        <stp>.SPX251024P5980</stp>
        <tr r="S95" s="2"/>
      </tp>
      <tp t="s">
        <v>N/A</v>
        <stp/>
        <stp>VOLUME</stp>
        <stp>.SPX250725P5990</stp>
        <tr r="M94" s="2"/>
      </tp>
      <tp t="s">
        <v>N/A</v>
        <stp/>
        <stp>VOLUME</stp>
        <stp>.SPX250725C5980</stp>
        <tr r="M95" s="2"/>
      </tp>
      <tp t="s">
        <v>N/A</v>
        <stp/>
        <stp>VOLUME</stp>
        <stp>.SPX251128C5950</stp>
        <tr r="U98" s="2"/>
      </tp>
      <tp t="s">
        <v>N/A</v>
        <stp/>
        <stp>VOLUME</stp>
        <stp>.SPX251024C5990</stp>
        <tr r="S94" s="2"/>
      </tp>
      <tp t="s">
        <v>N/A</v>
        <stp/>
        <stp>VOLUME</stp>
        <stp>.SPX251128P5950</stp>
        <tr r="U98" s="2"/>
      </tp>
      <tp t="s">
        <v>N/A</v>
        <stp/>
        <stp>VOLUME</stp>
        <stp>.SPX251024P5990</stp>
        <tr r="S94" s="2"/>
      </tp>
      <tp t="s">
        <v>N/A</v>
        <stp/>
        <stp>VOLUME</stp>
        <stp>.SPX250725P5980</stp>
        <tr r="M95" s="2"/>
      </tp>
      <tp t="s">
        <v>N/A</v>
        <stp/>
        <stp>VOLUME</stp>
        <stp>.SPX250822C5980</stp>
        <tr r="O95" s="2"/>
      </tp>
      <tp t="s">
        <v>N/A</v>
        <stp/>
        <stp>VOLUME</stp>
        <stp>.SPX251128C5920</stp>
        <tr r="U101" s="2"/>
      </tp>
      <tp t="s">
        <v>N/A</v>
        <stp/>
        <stp>VOLUME</stp>
        <stp>.SPX251128P5920</stp>
        <tr r="U101" s="2"/>
      </tp>
      <tp t="s">
        <v>N/A</v>
        <stp/>
        <stp>VOLUME</stp>
        <stp>.SPX250822P5980</stp>
        <tr r="O95" s="2"/>
      </tp>
      <tp t="s">
        <v>N/A</v>
        <stp/>
        <stp>VOLUME</stp>
        <stp>.SPX250822C5990</stp>
        <tr r="O94" s="2"/>
      </tp>
      <tp t="s">
        <v>N/A</v>
        <stp/>
        <stp>VOLUME</stp>
        <stp>.SPX251128C5930</stp>
        <tr r="U100" s="2"/>
      </tp>
      <tp t="s">
        <v>N/A</v>
        <stp/>
        <stp>VOLUME</stp>
        <stp>.SPX251128P5930</stp>
        <tr r="U100" s="2"/>
      </tp>
      <tp t="s">
        <v>N/A</v>
        <stp/>
        <stp>VOLUME</stp>
        <stp>.SPX250822P5990</stp>
        <tr r="O94" s="2"/>
      </tp>
      <tp>
        <v>1165</v>
        <stp/>
        <stp>VOLUME</stp>
        <stp>.SPX250620C5980</stp>
        <tr r="BE94" s="1"/>
        <tr r="BE94" s="1"/>
      </tp>
      <tp t="s">
        <v>N/A</v>
        <stp/>
        <stp>VOLUME</stp>
        <stp>.SPX251128C5900</stp>
        <tr r="U103" s="2"/>
      </tp>
      <tp t="s">
        <v>N/A</v>
        <stp/>
        <stp>VOLUME</stp>
        <stp>.SPX251128P5900</stp>
        <tr r="U103" s="2"/>
      </tp>
      <tp>
        <v>1157</v>
        <stp/>
        <stp>VOLUME</stp>
        <stp>.SPX250620P5980</stp>
        <tr r="BF94" s="1"/>
        <tr r="BF94" s="1"/>
      </tp>
      <tp>
        <v>9</v>
        <stp/>
        <stp>VOLUME</stp>
        <stp>.SPX250620C5990</stp>
        <tr r="BE93" s="1"/>
        <tr r="BE93" s="1"/>
      </tp>
      <tp t="s">
        <v>N/A</v>
        <stp/>
        <stp>VOLUME</stp>
        <stp>.SPX251128C5910</stp>
        <tr r="U102" s="2"/>
      </tp>
      <tp t="s">
        <v>N/A</v>
        <stp/>
        <stp>VOLUME</stp>
        <stp>.SPX251128P5910</stp>
        <tr r="U102" s="2"/>
      </tp>
      <tp>
        <v>163</v>
        <stp/>
        <stp>VOLUME</stp>
        <stp>.SPX250620P5990</stp>
        <tr r="BF93" s="1"/>
        <tr r="BF93" s="1"/>
      </tp>
      <tp>
        <v>10757</v>
        <stp/>
        <stp>OPEN_INT</stp>
        <stp>.SPXW250519C6000</stp>
        <tr r="AS92" s="1"/>
        <tr r="AS92" s="1"/>
      </tp>
      <tp>
        <v>128</v>
        <stp/>
        <stp>OPEN_INT</stp>
        <stp>.SPXW250519P6000</stp>
        <tr r="AT92" s="1"/>
        <tr r="AT92" s="1"/>
      </tp>
      <tp>
        <v>2111</v>
        <stp/>
        <stp>OPEN_INT</stp>
        <stp>.SPXW250519C6010</stp>
        <tr r="AS91" s="1"/>
        <tr r="AS91" s="1"/>
      </tp>
      <tp>
        <v>36</v>
        <stp/>
        <stp>OPEN_INT</stp>
        <stp>.SPXW250519P6010</stp>
        <tr r="AT91" s="1"/>
        <tr r="AT91" s="1"/>
      </tp>
      <tp>
        <v>2022</v>
        <stp/>
        <stp>OPEN_INT</stp>
        <stp>.SPXW250519C6020</stp>
        <tr r="AS90" s="1"/>
        <tr r="AS90" s="1"/>
      </tp>
      <tp>
        <v>19</v>
        <stp/>
        <stp>OPEN_INT</stp>
        <stp>.SPXW250519P6020</stp>
        <tr r="AT90" s="1"/>
        <tr r="AT90" s="1"/>
      </tp>
      <tp>
        <v>1189</v>
        <stp/>
        <stp>OPEN_INT</stp>
        <stp>.SPXW250519C6030</stp>
        <tr r="AS89" s="1"/>
        <tr r="AS89" s="1"/>
      </tp>
      <tp>
        <v>99</v>
        <stp/>
        <stp>OPEN_INT</stp>
        <stp>.SPXW250519P6030</stp>
        <tr r="AT89" s="1"/>
        <tr r="AT89" s="1"/>
      </tp>
      <tp>
        <v>918</v>
        <stp/>
        <stp>OPEN_INT</stp>
        <stp>.SPXW250519C6040</stp>
        <tr r="AS88" s="1"/>
        <tr r="AS88" s="1"/>
      </tp>
      <tp>
        <v>29</v>
        <stp/>
        <stp>OPEN_INT</stp>
        <stp>.SPXW250519P6040</stp>
        <tr r="AT88" s="1"/>
        <tr r="AT88" s="1"/>
      </tp>
      <tp>
        <v>2737</v>
        <stp/>
        <stp>OPEN_INT</stp>
        <stp>.SPXW250519C6050</stp>
        <tr r="AS87" s="1"/>
        <tr r="AS87" s="1"/>
      </tp>
      <tp>
        <v>30</v>
        <stp/>
        <stp>OPEN_INT</stp>
        <stp>.SPXW250519P6050</stp>
        <tr r="AT87" s="1"/>
        <tr r="AT87" s="1"/>
      </tp>
      <tp>
        <v>772</v>
        <stp/>
        <stp>OPEN_INT</stp>
        <stp>.SPXW250519C6060</stp>
        <tr r="AS86" s="1"/>
        <tr r="AS86" s="1"/>
      </tp>
      <tp>
        <v>4</v>
        <stp/>
        <stp>OPEN_INT</stp>
        <stp>.SPXW250519P6060</stp>
        <tr r="AT86" s="1"/>
        <tr r="AT86" s="1"/>
      </tp>
      <tp>
        <v>642</v>
        <stp/>
        <stp>OPEN_INT</stp>
        <stp>.SPXW250519C6070</stp>
        <tr r="AS85" s="1"/>
        <tr r="AS85" s="1"/>
      </tp>
      <tp>
        <v>9</v>
        <stp/>
        <stp>OPEN_INT</stp>
        <stp>.SPXW250519P6070</stp>
        <tr r="AT85" s="1"/>
        <tr r="AT85" s="1"/>
      </tp>
      <tp t="s">
        <v>N/A</v>
        <stp/>
        <stp>VOLUME</stp>
        <stp>.SPX250725C5830</stp>
        <tr r="M110" s="2"/>
      </tp>
      <tp>
        <v>3</v>
        <stp/>
        <stp>VOLUME</stp>
        <stp>.SPX250620C5860</stp>
        <tr r="BE106" s="1"/>
        <tr r="BE106" s="1"/>
      </tp>
      <tp t="s">
        <v>N/A</v>
        <stp/>
        <stp>VOLUME</stp>
        <stp>.SPX250627C5810</stp>
        <tr r="K112" s="2"/>
      </tp>
      <tp t="s">
        <v>N/A</v>
        <stp/>
        <stp>VOLUME</stp>
        <stp>.SPX250926C5800</stp>
        <tr r="Q113" s="2"/>
      </tp>
      <tp t="s">
        <v>N/A</v>
        <stp/>
        <stp>VOLUME</stp>
        <stp>.SPX250822C5840</stp>
        <tr r="O109" s="2"/>
      </tp>
      <tp t="s">
        <v>N/A</v>
        <stp/>
        <stp>VOLUME</stp>
        <stp>.SPX251226C5800</stp>
        <tr r="W113" s="2"/>
      </tp>
      <tp t="s">
        <v>N/A</v>
        <stp/>
        <stp>VOLUME</stp>
        <stp>.SPX251024C5820</stp>
        <tr r="S111" s="2"/>
      </tp>
      <tp t="s">
        <v>N/A</v>
        <stp/>
        <stp>VOLUME</stp>
        <stp>.SPX251226P5800</stp>
        <tr r="W113" s="2"/>
      </tp>
      <tp t="s">
        <v>N/A</v>
        <stp/>
        <stp>VOLUME</stp>
        <stp>.SPX251024P5820</stp>
        <tr r="S111" s="2"/>
      </tp>
      <tp t="s">
        <v>N/A</v>
        <stp/>
        <stp>VOLUME</stp>
        <stp>.SPX250725P5830</stp>
        <tr r="M110" s="2"/>
      </tp>
      <tp>
        <v>27</v>
        <stp/>
        <stp>VOLUME</stp>
        <stp>.SPX250620P5860</stp>
        <tr r="BF106" s="1"/>
        <tr r="BF106" s="1"/>
      </tp>
      <tp t="s">
        <v>N/A</v>
        <stp/>
        <stp>VOLUME</stp>
        <stp>.SPX250627P5810</stp>
        <tr r="K112" s="2"/>
      </tp>
      <tp t="s">
        <v>N/A</v>
        <stp/>
        <stp>VOLUME</stp>
        <stp>.SPX250926P5800</stp>
        <tr r="Q113" s="2"/>
      </tp>
      <tp t="s">
        <v>N/A</v>
        <stp/>
        <stp>VOLUME</stp>
        <stp>.SPX250822P5840</stp>
        <tr r="O109" s="2"/>
      </tp>
      <tp t="s">
        <v>N/A</v>
        <stp/>
        <stp>VOLUME</stp>
        <stp>.SPX250725C5820</stp>
        <tr r="M111" s="2"/>
      </tp>
      <tp>
        <v>2</v>
        <stp/>
        <stp>VOLUME</stp>
        <stp>.SPX250620C5870</stp>
        <tr r="BE105" s="1"/>
        <tr r="BE105" s="1"/>
      </tp>
      <tp t="s">
        <v>N/A</v>
        <stp/>
        <stp>VOLUME</stp>
        <stp>.SPX250627C5800</stp>
        <tr r="K113" s="2"/>
      </tp>
      <tp t="s">
        <v>N/A</v>
        <stp/>
        <stp>VOLUME</stp>
        <stp>.SPX250926C5810</stp>
        <tr r="Q112" s="2"/>
      </tp>
      <tp t="s">
        <v>N/A</v>
        <stp/>
        <stp>VOLUME</stp>
        <stp>.SPX250822C5850</stp>
        <tr r="O108" s="2"/>
      </tp>
      <tp t="s">
        <v>N/A</v>
        <stp/>
        <stp>VOLUME</stp>
        <stp>.SPX251226C5810</stp>
        <tr r="W112" s="2"/>
      </tp>
      <tp t="s">
        <v>N/A</v>
        <stp/>
        <stp>VOLUME</stp>
        <stp>.SPX251024C5830</stp>
        <tr r="S110" s="2"/>
      </tp>
      <tp t="s">
        <v>N/A</v>
        <stp/>
        <stp>VOLUME</stp>
        <stp>.SPX251226P5810</stp>
        <tr r="W112" s="2"/>
      </tp>
      <tp t="s">
        <v>N/A</v>
        <stp/>
        <stp>VOLUME</stp>
        <stp>.SPX251024P5830</stp>
        <tr r="S110" s="2"/>
      </tp>
      <tp t="s">
        <v>N/A</v>
        <stp/>
        <stp>VOLUME</stp>
        <stp>.SPX250725P5820</stp>
        <tr r="M111" s="2"/>
      </tp>
      <tp>
        <v>18</v>
        <stp/>
        <stp>VOLUME</stp>
        <stp>.SPX250620P5870</stp>
        <tr r="BF105" s="1"/>
        <tr r="BF105" s="1"/>
      </tp>
      <tp t="s">
        <v>N/A</v>
        <stp/>
        <stp>VOLUME</stp>
        <stp>.SPX250627P5800</stp>
        <tr r="K113" s="2"/>
      </tp>
      <tp t="s">
        <v>N/A</v>
        <stp/>
        <stp>VOLUME</stp>
        <stp>.SPX250926P5810</stp>
        <tr r="Q112" s="2"/>
      </tp>
      <tp t="s">
        <v>N/A</v>
        <stp/>
        <stp>VOLUME</stp>
        <stp>.SPX250822P5850</stp>
        <tr r="O108" s="2"/>
      </tp>
      <tp t="s">
        <v>N/A</v>
        <stp/>
        <stp>VOLUME</stp>
        <stp>.SPX250725C5810</stp>
        <tr r="M112" s="2"/>
      </tp>
      <tp>
        <v>1</v>
        <stp/>
        <stp>VOLUME</stp>
        <stp>.SPX250620C5840</stp>
        <tr r="BE108" s="1"/>
        <tr r="BE108" s="1"/>
      </tp>
      <tp t="s">
        <v>N/A</v>
        <stp/>
        <stp>VOLUME</stp>
        <stp>.SPX250627C5830</stp>
        <tr r="K110" s="2"/>
      </tp>
      <tp t="s">
        <v>N/A</v>
        <stp/>
        <stp>VOLUME</stp>
        <stp>.SPX250926C5820</stp>
        <tr r="Q111" s="2"/>
      </tp>
      <tp t="s">
        <v>N/A</v>
        <stp/>
        <stp>VOLUME</stp>
        <stp>.SPX250822C5860</stp>
        <tr r="O107" s="2"/>
      </tp>
      <tp t="s">
        <v>N/A</v>
        <stp/>
        <stp>VOLUME</stp>
        <stp>.SPX251226C5820</stp>
        <tr r="W111" s="2"/>
      </tp>
      <tp t="s">
        <v>N/A</v>
        <stp/>
        <stp>VOLUME</stp>
        <stp>.SPX251024C5800</stp>
        <tr r="S113" s="2"/>
      </tp>
      <tp t="s">
        <v>N/A</v>
        <stp/>
        <stp>VOLUME</stp>
        <stp>.SPX251226P5820</stp>
        <tr r="W111" s="2"/>
      </tp>
      <tp t="s">
        <v>N/A</v>
        <stp/>
        <stp>VOLUME</stp>
        <stp>.SPX251024P5800</stp>
        <tr r="S113" s="2"/>
      </tp>
      <tp t="s">
        <v>N/A</v>
        <stp/>
        <stp>VOLUME</stp>
        <stp>.SPX250725P5810</stp>
        <tr r="M112" s="2"/>
      </tp>
      <tp>
        <v>44</v>
        <stp/>
        <stp>VOLUME</stp>
        <stp>.SPX250620P5840</stp>
        <tr r="BF108" s="1"/>
        <tr r="BF108" s="1"/>
      </tp>
      <tp t="s">
        <v>N/A</v>
        <stp/>
        <stp>VOLUME</stp>
        <stp>.SPX250627P5830</stp>
        <tr r="K110" s="2"/>
      </tp>
      <tp t="s">
        <v>N/A</v>
        <stp/>
        <stp>VOLUME</stp>
        <stp>.SPX250926P5820</stp>
        <tr r="Q111" s="2"/>
      </tp>
      <tp t="s">
        <v>N/A</v>
        <stp/>
        <stp>VOLUME</stp>
        <stp>.SPX250822P5860</stp>
        <tr r="O107" s="2"/>
      </tp>
      <tp t="s">
        <v>N/A</v>
        <stp/>
        <stp>VOLUME</stp>
        <stp>.SPX250725C5800</stp>
        <tr r="M113" s="2"/>
      </tp>
      <tp>
        <v>17</v>
        <stp/>
        <stp>VOLUME</stp>
        <stp>.SPX250620C5850</stp>
        <tr r="BE107" s="1"/>
        <tr r="BE107" s="1"/>
      </tp>
      <tp t="s">
        <v>N/A</v>
        <stp/>
        <stp>VOLUME</stp>
        <stp>.SPX250627C5820</stp>
        <tr r="K111" s="2"/>
      </tp>
      <tp t="s">
        <v>N/A</v>
        <stp/>
        <stp>VOLUME</stp>
        <stp>.SPX250926C5830</stp>
        <tr r="Q110" s="2"/>
      </tp>
      <tp t="s">
        <v>N/A</v>
        <stp/>
        <stp>VOLUME</stp>
        <stp>.SPX250822C5870</stp>
        <tr r="O106" s="2"/>
      </tp>
      <tp t="s">
        <v>N/A</v>
        <stp/>
        <stp>VOLUME</stp>
        <stp>.SPX251226C5830</stp>
        <tr r="W110" s="2"/>
      </tp>
      <tp t="s">
        <v>N/A</v>
        <stp/>
        <stp>VOLUME</stp>
        <stp>.SPX251024C5810</stp>
        <tr r="S112" s="2"/>
      </tp>
      <tp t="s">
        <v>N/A</v>
        <stp/>
        <stp>VOLUME</stp>
        <stp>.SPX251226P5830</stp>
        <tr r="W110" s="2"/>
      </tp>
      <tp t="s">
        <v>N/A</v>
        <stp/>
        <stp>VOLUME</stp>
        <stp>.SPX251024P5810</stp>
        <tr r="S112" s="2"/>
      </tp>
      <tp t="s">
        <v>N/A</v>
        <stp/>
        <stp>VOLUME</stp>
        <stp>.SPX250725P5800</stp>
        <tr r="M113" s="2"/>
      </tp>
      <tp>
        <v>959</v>
        <stp/>
        <stp>VOLUME</stp>
        <stp>.SPX250620P5850</stp>
        <tr r="BF107" s="1"/>
        <tr r="BF107" s="1"/>
      </tp>
      <tp t="s">
        <v>N/A</v>
        <stp/>
        <stp>VOLUME</stp>
        <stp>.SPX250627P5820</stp>
        <tr r="K111" s="2"/>
      </tp>
      <tp t="s">
        <v>N/A</v>
        <stp/>
        <stp>VOLUME</stp>
        <stp>.SPX250926P5830</stp>
        <tr r="Q110" s="2"/>
      </tp>
      <tp t="s">
        <v>N/A</v>
        <stp/>
        <stp>VOLUME</stp>
        <stp>.SPX250822P5870</stp>
        <tr r="O106" s="2"/>
      </tp>
      <tp t="s">
        <v>N/A</v>
        <stp/>
        <stp>VOLUME</stp>
        <stp>.SPX250725C5870</stp>
        <tr r="M106" s="2"/>
      </tp>
      <tp t="s">
        <v>N/A</v>
        <stp/>
        <stp>VOLUME</stp>
        <stp>.SPX250620C5820</stp>
        <tr r="BE110" s="1"/>
      </tp>
      <tp t="s">
        <v>N/A</v>
        <stp/>
        <stp>VOLUME</stp>
        <stp>.SPX250627C5850</stp>
        <tr r="K108" s="2"/>
      </tp>
      <tp t="s">
        <v>N/A</v>
        <stp/>
        <stp>VOLUME</stp>
        <stp>.SPX250926C5840</stp>
        <tr r="Q109" s="2"/>
      </tp>
      <tp t="s">
        <v>N/A</v>
        <stp/>
        <stp>VOLUME</stp>
        <stp>.SPX250822C5800</stp>
        <tr r="O113" s="2"/>
      </tp>
      <tp t="s">
        <v>N/A</v>
        <stp/>
        <stp>VOLUME</stp>
        <stp>.SPX251226C5840</stp>
        <tr r="W109" s="2"/>
      </tp>
      <tp t="s">
        <v>N/A</v>
        <stp/>
        <stp>VOLUME</stp>
        <stp>.SPX251024C5860</stp>
        <tr r="S107" s="2"/>
      </tp>
      <tp t="s">
        <v>N/A</v>
        <stp/>
        <stp>VOLUME</stp>
        <stp>.SPX251226P5840</stp>
        <tr r="W109" s="2"/>
      </tp>
      <tp t="s">
        <v>N/A</v>
        <stp/>
        <stp>VOLUME</stp>
        <stp>.SPX251024P5860</stp>
        <tr r="S107" s="2"/>
      </tp>
      <tp t="s">
        <v>N/A</v>
        <stp/>
        <stp>VOLUME</stp>
        <stp>.SPX250725P5870</stp>
        <tr r="M106" s="2"/>
      </tp>
      <tp>
        <v>26</v>
        <stp/>
        <stp>VOLUME</stp>
        <stp>.SPX250620P5820</stp>
        <tr r="BF110" s="1"/>
        <tr r="BF110" s="1"/>
      </tp>
      <tp t="s">
        <v>N/A</v>
        <stp/>
        <stp>VOLUME</stp>
        <stp>.SPX250627P5850</stp>
        <tr r="K108" s="2"/>
      </tp>
      <tp t="s">
        <v>N/A</v>
        <stp/>
        <stp>VOLUME</stp>
        <stp>.SPX250926P5840</stp>
        <tr r="Q109" s="2"/>
      </tp>
      <tp t="s">
        <v>N/A</v>
        <stp/>
        <stp>VOLUME</stp>
        <stp>.SPX250822P5800</stp>
        <tr r="O113" s="2"/>
      </tp>
      <tp t="s">
        <v>N/A</v>
        <stp/>
        <stp>VOLUME</stp>
        <stp>.SPX250725C5860</stp>
        <tr r="M107" s="2"/>
      </tp>
      <tp>
        <v>5</v>
        <stp/>
        <stp>VOLUME</stp>
        <stp>.SPX250620C5830</stp>
        <tr r="BE109" s="1"/>
        <tr r="BE109" s="1"/>
      </tp>
      <tp t="s">
        <v>N/A</v>
        <stp/>
        <stp>VOLUME</stp>
        <stp>.SPX250627C5840</stp>
        <tr r="K109" s="2"/>
      </tp>
      <tp t="s">
        <v>N/A</v>
        <stp/>
        <stp>VOLUME</stp>
        <stp>.SPX250926C5850</stp>
        <tr r="Q108" s="2"/>
      </tp>
      <tp t="s">
        <v>N/A</v>
        <stp/>
        <stp>VOLUME</stp>
        <stp>.SPX250822C5810</stp>
        <tr r="O112" s="2"/>
      </tp>
      <tp t="s">
        <v>N/A</v>
        <stp/>
        <stp>VOLUME</stp>
        <stp>.SPX251226C5850</stp>
        <tr r="W108" s="2"/>
      </tp>
      <tp t="s">
        <v>N/A</v>
        <stp/>
        <stp>VOLUME</stp>
        <stp>.SPX251024C5870</stp>
        <tr r="S106" s="2"/>
      </tp>
      <tp t="s">
        <v>N/A</v>
        <stp/>
        <stp>VOLUME</stp>
        <stp>.SPX251226P5850</stp>
        <tr r="W108" s="2"/>
      </tp>
      <tp t="s">
        <v>N/A</v>
        <stp/>
        <stp>VOLUME</stp>
        <stp>.SPX251024P5870</stp>
        <tr r="S106" s="2"/>
      </tp>
      <tp t="s">
        <v>N/A</v>
        <stp/>
        <stp>VOLUME</stp>
        <stp>.SPX250725P5860</stp>
        <tr r="M107" s="2"/>
      </tp>
      <tp>
        <v>230</v>
        <stp/>
        <stp>VOLUME</stp>
        <stp>.SPX250620P5830</stp>
        <tr r="BF109" s="1"/>
        <tr r="BF109" s="1"/>
      </tp>
      <tp t="s">
        <v>N/A</v>
        <stp/>
        <stp>VOLUME</stp>
        <stp>.SPX250627P5840</stp>
        <tr r="K109" s="2"/>
      </tp>
      <tp t="s">
        <v>N/A</v>
        <stp/>
        <stp>VOLUME</stp>
        <stp>.SPX250926P5850</stp>
        <tr r="Q108" s="2"/>
      </tp>
      <tp t="s">
        <v>N/A</v>
        <stp/>
        <stp>VOLUME</stp>
        <stp>.SPX250822P5810</stp>
        <tr r="O112" s="2"/>
      </tp>
      <tp t="s">
        <v>N/A</v>
        <stp/>
        <stp>VOLUME</stp>
        <stp>.SPX250725C5850</stp>
        <tr r="M108" s="2"/>
      </tp>
      <tp>
        <v>272</v>
        <stp/>
        <stp>VOLUME</stp>
        <stp>.SPX250620C5800</stp>
        <tr r="BE112" s="1"/>
        <tr r="BE112" s="1"/>
      </tp>
      <tp t="s">
        <v>N/A</v>
        <stp/>
        <stp>VOLUME</stp>
        <stp>.SPX250627C5870</stp>
        <tr r="K106" s="2"/>
      </tp>
      <tp t="s">
        <v>N/A</v>
        <stp/>
        <stp>VOLUME</stp>
        <stp>.SPX250926C5860</stp>
        <tr r="Q107" s="2"/>
      </tp>
      <tp t="s">
        <v>N/A</v>
        <stp/>
        <stp>VOLUME</stp>
        <stp>.SPX250822C5820</stp>
        <tr r="O111" s="2"/>
      </tp>
      <tp t="s">
        <v>N/A</v>
        <stp/>
        <stp>VOLUME</stp>
        <stp>.SPX251226C5860</stp>
        <tr r="W107" s="2"/>
      </tp>
      <tp t="s">
        <v>N/A</v>
        <stp/>
        <stp>VOLUME</stp>
        <stp>.SPX251128C5880</stp>
        <tr r="U105" s="2"/>
      </tp>
      <tp t="s">
        <v>N/A</v>
        <stp/>
        <stp>VOLUME</stp>
        <stp>.SPX251024C5840</stp>
        <tr r="S109" s="2"/>
      </tp>
      <tp t="s">
        <v>N/A</v>
        <stp/>
        <stp>VOLUME</stp>
        <stp>.SPX251226P5860</stp>
        <tr r="W107" s="2"/>
      </tp>
      <tp t="s">
        <v>N/A</v>
        <stp/>
        <stp>VOLUME</stp>
        <stp>.SPX251128P5880</stp>
        <tr r="U105" s="2"/>
      </tp>
      <tp t="s">
        <v>N/A</v>
        <stp/>
        <stp>VOLUME</stp>
        <stp>.SPX251024P5840</stp>
        <tr r="S109" s="2"/>
      </tp>
      <tp t="s">
        <v>N/A</v>
        <stp/>
        <stp>VOLUME</stp>
        <stp>.SPX250725P5850</stp>
        <tr r="M108" s="2"/>
      </tp>
      <tp>
        <v>2008</v>
        <stp/>
        <stp>VOLUME</stp>
        <stp>.SPX250620P5800</stp>
        <tr r="BF112" s="1"/>
        <tr r="BF112" s="1"/>
      </tp>
      <tp t="s">
        <v>N/A</v>
        <stp/>
        <stp>VOLUME</stp>
        <stp>.SPX250627P5870</stp>
        <tr r="K106" s="2"/>
      </tp>
      <tp t="s">
        <v>N/A</v>
        <stp/>
        <stp>VOLUME</stp>
        <stp>.SPX250926P5860</stp>
        <tr r="Q107" s="2"/>
      </tp>
      <tp t="s">
        <v>N/A</v>
        <stp/>
        <stp>VOLUME</stp>
        <stp>.SPX250822P5820</stp>
        <tr r="O111" s="2"/>
      </tp>
      <tp t="s">
        <v>N/A</v>
        <stp/>
        <stp>VOLUME</stp>
        <stp>.SPX250725C5840</stp>
        <tr r="M109" s="2"/>
      </tp>
      <tp>
        <v>3</v>
        <stp/>
        <stp>VOLUME</stp>
        <stp>.SPX250620C5810</stp>
        <tr r="BE111" s="1"/>
        <tr r="BE111" s="1"/>
      </tp>
      <tp t="s">
        <v>N/A</v>
        <stp/>
        <stp>VOLUME</stp>
        <stp>.SPX250627C5860</stp>
        <tr r="K107" s="2"/>
      </tp>
      <tp t="s">
        <v>N/A</v>
        <stp/>
        <stp>VOLUME</stp>
        <stp>.SPX250926C5870</stp>
        <tr r="Q106" s="2"/>
      </tp>
      <tp t="s">
        <v>N/A</v>
        <stp/>
        <stp>VOLUME</stp>
        <stp>.SPX250822C5830</stp>
        <tr r="O110" s="2"/>
      </tp>
      <tp t="s">
        <v>N/A</v>
        <stp/>
        <stp>VOLUME</stp>
        <stp>.SPX251226C5870</stp>
        <tr r="W106" s="2"/>
      </tp>
      <tp t="s">
        <v>N/A</v>
        <stp/>
        <stp>VOLUME</stp>
        <stp>.SPX251128C5890</stp>
        <tr r="U104" s="2"/>
      </tp>
      <tp t="s">
        <v>N/A</v>
        <stp/>
        <stp>VOLUME</stp>
        <stp>.SPX251024C5850</stp>
        <tr r="S108" s="2"/>
      </tp>
      <tp t="s">
        <v>N/A</v>
        <stp/>
        <stp>VOLUME</stp>
        <stp>.SPX251226P5870</stp>
        <tr r="W106" s="2"/>
      </tp>
      <tp t="s">
        <v>N/A</v>
        <stp/>
        <stp>VOLUME</stp>
        <stp>.SPX251128P5890</stp>
        <tr r="U104" s="2"/>
      </tp>
      <tp t="s">
        <v>N/A</v>
        <stp/>
        <stp>VOLUME</stp>
        <stp>.SPX251024P5850</stp>
        <tr r="S108" s="2"/>
      </tp>
      <tp t="s">
        <v>N/A</v>
        <stp/>
        <stp>VOLUME</stp>
        <stp>.SPX250725P5840</stp>
        <tr r="M109" s="2"/>
      </tp>
      <tp>
        <v>5</v>
        <stp/>
        <stp>VOLUME</stp>
        <stp>.SPX250620P5810</stp>
        <tr r="BF111" s="1"/>
        <tr r="BF111" s="1"/>
      </tp>
      <tp t="s">
        <v>N/A</v>
        <stp/>
        <stp>VOLUME</stp>
        <stp>.SPX250627P5860</stp>
        <tr r="K107" s="2"/>
      </tp>
      <tp t="s">
        <v>N/A</v>
        <stp/>
        <stp>VOLUME</stp>
        <stp>.SPX250926P5870</stp>
        <tr r="Q106" s="2"/>
      </tp>
      <tp t="s">
        <v>N/A</v>
        <stp/>
        <stp>VOLUME</stp>
        <stp>.SPX250822P5830</stp>
        <tr r="O110" s="2"/>
      </tp>
      <tp t="s">
        <v>N/A</v>
        <stp/>
        <stp>VOLUME</stp>
        <stp>.SPX250627C5890</stp>
        <tr r="K104" s="2"/>
      </tp>
      <tp t="s">
        <v>N/A</v>
        <stp/>
        <stp>VOLUME</stp>
        <stp>.SPX250926C5880</stp>
        <tr r="Q105" s="2"/>
      </tp>
      <tp t="s">
        <v>N/A</v>
        <stp/>
        <stp>VOLUME</stp>
        <stp>.SPX251226C5880</stp>
        <tr r="W105" s="2"/>
      </tp>
      <tp t="s">
        <v>N/A</v>
        <stp/>
        <stp>VOLUME</stp>
        <stp>.SPX251128C5860</stp>
        <tr r="U107" s="2"/>
      </tp>
      <tp t="s">
        <v>N/A</v>
        <stp/>
        <stp>VOLUME</stp>
        <stp>.SPX251226P5880</stp>
        <tr r="W105" s="2"/>
      </tp>
      <tp t="s">
        <v>N/A</v>
        <stp/>
        <stp>VOLUME</stp>
        <stp>.SPX251128P5860</stp>
        <tr r="U107" s="2"/>
      </tp>
      <tp t="s">
        <v>N/A</v>
        <stp/>
        <stp>VOLUME</stp>
        <stp>.SPX250627P5890</stp>
        <tr r="K104" s="2"/>
      </tp>
      <tp t="s">
        <v>N/A</v>
        <stp/>
        <stp>VOLUME</stp>
        <stp>.SPX250926P5880</stp>
        <tr r="Q105" s="2"/>
      </tp>
      <tp t="s">
        <v>N/A</v>
        <stp/>
        <stp>VOLUME</stp>
        <stp>.SPX250627C5880</stp>
        <tr r="K105" s="2"/>
      </tp>
      <tp t="s">
        <v>N/A</v>
        <stp/>
        <stp>VOLUME</stp>
        <stp>.SPX250926C5890</stp>
        <tr r="Q104" s="2"/>
      </tp>
      <tp t="s">
        <v>N/A</v>
        <stp/>
        <stp>VOLUME</stp>
        <stp>.SPX251226C5890</stp>
        <tr r="W104" s="2"/>
      </tp>
      <tp t="s">
        <v>N/A</v>
        <stp/>
        <stp>VOLUME</stp>
        <stp>.SPX251128C5870</stp>
        <tr r="U106" s="2"/>
      </tp>
      <tp t="s">
        <v>N/A</v>
        <stp/>
        <stp>VOLUME</stp>
        <stp>.SPX251226P5890</stp>
        <tr r="W104" s="2"/>
      </tp>
      <tp t="s">
        <v>N/A</v>
        <stp/>
        <stp>VOLUME</stp>
        <stp>.SPX251128P5870</stp>
        <tr r="U106" s="2"/>
      </tp>
      <tp t="s">
        <v>N/A</v>
        <stp/>
        <stp>VOLUME</stp>
        <stp>.SPX250627P5880</stp>
        <tr r="K105" s="2"/>
      </tp>
      <tp t="s">
        <v>N/A</v>
        <stp/>
        <stp>VOLUME</stp>
        <stp>.SPX250926P5890</stp>
        <tr r="Q104" s="2"/>
      </tp>
      <tp t="s">
        <v>N/A</v>
        <stp/>
        <stp>VOLUME</stp>
        <stp>.SPX250725C5890</stp>
        <tr r="M104" s="2"/>
      </tp>
      <tp t="s">
        <v>N/A</v>
        <stp/>
        <stp>VOLUME</stp>
        <stp>.SPX251128C5840</stp>
        <tr r="U109" s="2"/>
      </tp>
      <tp t="s">
        <v>N/A</v>
        <stp/>
        <stp>VOLUME</stp>
        <stp>.SPX251024C5880</stp>
        <tr r="S105" s="2"/>
      </tp>
      <tp t="s">
        <v>N/A</v>
        <stp/>
        <stp>VOLUME</stp>
        <stp>.SPX251128P5840</stp>
        <tr r="U109" s="2"/>
      </tp>
      <tp t="s">
        <v>N/A</v>
        <stp/>
        <stp>VOLUME</stp>
        <stp>.SPX251024P5880</stp>
        <tr r="S105" s="2"/>
      </tp>
      <tp t="s">
        <v>N/A</v>
        <stp/>
        <stp>VOLUME</stp>
        <stp>.SPX250725P5890</stp>
        <tr r="M104" s="2"/>
      </tp>
      <tp t="s">
        <v>N/A</v>
        <stp/>
        <stp>VOLUME</stp>
        <stp>.SPX250725C5880</stp>
        <tr r="M105" s="2"/>
      </tp>
      <tp t="s">
        <v>N/A</v>
        <stp/>
        <stp>VOLUME</stp>
        <stp>.SPX251128C5850</stp>
        <tr r="U108" s="2"/>
      </tp>
      <tp t="s">
        <v>N/A</v>
        <stp/>
        <stp>VOLUME</stp>
        <stp>.SPX251024C5890</stp>
        <tr r="S104" s="2"/>
      </tp>
      <tp t="s">
        <v>N/A</v>
        <stp/>
        <stp>VOLUME</stp>
        <stp>.SPX251128P5850</stp>
        <tr r="U108" s="2"/>
      </tp>
      <tp t="s">
        <v>N/A</v>
        <stp/>
        <stp>VOLUME</stp>
        <stp>.SPX251024P5890</stp>
        <tr r="S104" s="2"/>
      </tp>
      <tp t="s">
        <v>N/A</v>
        <stp/>
        <stp>VOLUME</stp>
        <stp>.SPX250725P5880</stp>
        <tr r="M105" s="2"/>
      </tp>
      <tp t="s">
        <v>N/A</v>
        <stp/>
        <stp>VOLUME</stp>
        <stp>.SPX250822C5880</stp>
        <tr r="O105" s="2"/>
      </tp>
      <tp t="s">
        <v>N/A</v>
        <stp/>
        <stp>VOLUME</stp>
        <stp>.SPX251128C5820</stp>
        <tr r="U111" s="2"/>
      </tp>
      <tp t="s">
        <v>N/A</v>
        <stp/>
        <stp>VOLUME</stp>
        <stp>.SPX251128P5820</stp>
        <tr r="U111" s="2"/>
      </tp>
      <tp t="s">
        <v>N/A</v>
        <stp/>
        <stp>VOLUME</stp>
        <stp>.SPX250822P5880</stp>
        <tr r="O105" s="2"/>
      </tp>
      <tp t="s">
        <v>N/A</v>
        <stp/>
        <stp>VOLUME</stp>
        <stp>.SPX250822C5890</stp>
        <tr r="O104" s="2"/>
      </tp>
      <tp t="s">
        <v>N/A</v>
        <stp/>
        <stp>VOLUME</stp>
        <stp>.SPX251128C5830</stp>
        <tr r="U110" s="2"/>
      </tp>
      <tp t="s">
        <v>N/A</v>
        <stp/>
        <stp>VOLUME</stp>
        <stp>.SPX251128P5830</stp>
        <tr r="U110" s="2"/>
      </tp>
      <tp t="s">
        <v>N/A</v>
        <stp/>
        <stp>VOLUME</stp>
        <stp>.SPX250822P5890</stp>
        <tr r="O104" s="2"/>
      </tp>
      <tp>
        <v>3</v>
        <stp/>
        <stp>VOLUME</stp>
        <stp>.SPX250620C5880</stp>
        <tr r="BE104" s="1"/>
        <tr r="BE104" s="1"/>
      </tp>
      <tp t="s">
        <v>N/A</v>
        <stp/>
        <stp>VOLUME</stp>
        <stp>.SPX251128C5800</stp>
        <tr r="U113" s="2"/>
      </tp>
      <tp t="s">
        <v>N/A</v>
        <stp/>
        <stp>VOLUME</stp>
        <stp>.SPX251128P5800</stp>
        <tr r="U113" s="2"/>
      </tp>
      <tp>
        <v>32</v>
        <stp/>
        <stp>VOLUME</stp>
        <stp>.SPX250620P5880</stp>
        <tr r="BF104" s="1"/>
        <tr r="BF104" s="1"/>
      </tp>
      <tp>
        <v>105</v>
        <stp/>
        <stp>VOLUME</stp>
        <stp>.SPX250620C5890</stp>
        <tr r="BE103" s="1"/>
        <tr r="BE103" s="1"/>
      </tp>
      <tp t="s">
        <v>N/A</v>
        <stp/>
        <stp>VOLUME</stp>
        <stp>.SPX251128C5810</stp>
        <tr r="U112" s="2"/>
      </tp>
      <tp t="s">
        <v>N/A</v>
        <stp/>
        <stp>VOLUME</stp>
        <stp>.SPX251128P5810</stp>
        <tr r="U112" s="2"/>
      </tp>
      <tp>
        <v>1217</v>
        <stp/>
        <stp>VOLUME</stp>
        <stp>.SPX250620P5890</stp>
        <tr r="BF103" s="1"/>
        <tr r="BF103" s="1"/>
      </tp>
      <tp t="s">
        <v>19.56%</v>
        <stp/>
        <stp>IMPL_VOL</stp>
        <stp>.NDX250620C20900</stp>
        <tr r="EP163" s="1"/>
      </tp>
      <tp t="s">
        <v>19.79%</v>
        <stp/>
        <stp>IMPL_VOL</stp>
        <stp>.NDX250620C20925</stp>
        <tr r="EP162" s="1"/>
      </tp>
      <tp t="s">
        <v>19.47%</v>
        <stp/>
        <stp>IMPL_VOL</stp>
        <stp>.NDX250620C20950</stp>
        <tr r="EP161" s="1"/>
      </tp>
      <tp t="s">
        <v>19.65%</v>
        <stp/>
        <stp>IMPL_VOL</stp>
        <stp>.NDX250620C20975</stp>
        <tr r="EP160" s="1"/>
      </tp>
      <tp t="s">
        <v>21.70%</v>
        <stp/>
        <stp>IMPL_VOL</stp>
        <stp>.NDX250620P20925</stp>
        <tr r="EQ162" s="1"/>
      </tp>
      <tp t="s">
        <v>21.78%</v>
        <stp/>
        <stp>IMPL_VOL</stp>
        <stp>.NDX250620P20900</stp>
        <tr r="EQ163" s="1"/>
      </tp>
      <tp t="s">
        <v>21.53%</v>
        <stp/>
        <stp>IMPL_VOL</stp>
        <stp>.NDX250620P20975</stp>
        <tr r="EQ160" s="1"/>
      </tp>
      <tp t="s">
        <v>21.61%</v>
        <stp/>
        <stp>IMPL_VOL</stp>
        <stp>.NDX250620P20950</stp>
        <tr r="EQ161" s="1"/>
      </tp>
      <tp>
        <v>71</v>
        <stp/>
        <stp>OPEN_INT</stp>
        <stp>.SPXW250519C5680</stp>
        <tr r="AS124" s="1"/>
        <tr r="AS124" s="1"/>
      </tp>
      <tp>
        <v>302</v>
        <stp/>
        <stp>OPEN_INT</stp>
        <stp>.SPXW250519P5680</stp>
        <tr r="AT124" s="1"/>
        <tr r="AT124" s="1"/>
      </tp>
      <tp>
        <v>138</v>
        <stp/>
        <stp>OPEN_INT</stp>
        <stp>.SPXW250519C5690</stp>
        <tr r="AS123" s="1"/>
        <tr r="AS123" s="1"/>
      </tp>
      <tp>
        <v>830</v>
        <stp/>
        <stp>OPEN_INT</stp>
        <stp>.SPXW250519P5690</stp>
        <tr r="AT123" s="1"/>
        <tr r="AT123" s="1"/>
      </tp>
      <tp>
        <v>31</v>
        <stp/>
        <stp>OPEN_INT</stp>
        <stp>.SPXW250519C5620</stp>
        <tr r="AS130" s="1"/>
        <tr r="AS130" s="1"/>
      </tp>
      <tp>
        <v>682</v>
        <stp/>
        <stp>OPEN_INT</stp>
        <stp>.SPXW250519P5620</stp>
        <tr r="AT130" s="1"/>
        <tr r="AT130" s="1"/>
      </tp>
      <tp>
        <v>36</v>
        <stp/>
        <stp>OPEN_INT</stp>
        <stp>.SPXW250519C5630</stp>
        <tr r="AS129" s="1"/>
        <tr r="AS129" s="1"/>
      </tp>
      <tp>
        <v>560</v>
        <stp/>
        <stp>OPEN_INT</stp>
        <stp>.SPXW250519P5630</stp>
        <tr r="AT129" s="1"/>
        <tr r="AT129" s="1"/>
      </tp>
      <tp>
        <v>45</v>
        <stp/>
        <stp>OPEN_INT</stp>
        <stp>.SPXW250519C5640</stp>
        <tr r="AS128" s="1"/>
        <tr r="AS128" s="1"/>
      </tp>
      <tp>
        <v>298</v>
        <stp/>
        <stp>OPEN_INT</stp>
        <stp>.SPXW250519P5640</stp>
        <tr r="AT128" s="1"/>
        <tr r="AT128" s="1"/>
      </tp>
      <tp>
        <v>441</v>
        <stp/>
        <stp>OPEN_INT</stp>
        <stp>.SPXW250519C5650</stp>
        <tr r="AS127" s="1"/>
        <tr r="AS127" s="1"/>
      </tp>
      <tp>
        <v>4023</v>
        <stp/>
        <stp>OPEN_INT</stp>
        <stp>.SPXW250519P5650</stp>
        <tr r="AT127" s="1"/>
        <tr r="AT127" s="1"/>
      </tp>
      <tp>
        <v>246</v>
        <stp/>
        <stp>OPEN_INT</stp>
        <stp>.SPXW250519C5660</stp>
        <tr r="AS126" s="1"/>
        <tr r="AS126" s="1"/>
      </tp>
      <tp>
        <v>4413</v>
        <stp/>
        <stp>OPEN_INT</stp>
        <stp>.SPXW250519P5660</stp>
        <tr r="AT126" s="1"/>
        <tr r="AT126" s="1"/>
      </tp>
      <tp>
        <v>196</v>
        <stp/>
        <stp>OPEN_INT</stp>
        <stp>.SPXW250519C5670</stp>
        <tr r="AS125" s="1"/>
        <tr r="AS125" s="1"/>
      </tp>
      <tp>
        <v>218</v>
        <stp/>
        <stp>OPEN_INT</stp>
        <stp>.SPXW250519P5670</stp>
        <tr r="AT125" s="1"/>
        <tr r="AT125" s="1"/>
      </tp>
      <tp t="s">
        <v>19.82%</v>
        <stp/>
        <stp>IMPL_VOL</stp>
        <stp>.NDX250620C20800</stp>
        <tr r="EP167" s="1"/>
      </tp>
      <tp t="s">
        <v>20.06%</v>
        <stp/>
        <stp>IMPL_VOL</stp>
        <stp>.NDX250620C20825</stp>
        <tr r="EP166" s="1"/>
      </tp>
      <tp t="s">
        <v>19.71%</v>
        <stp/>
        <stp>IMPL_VOL</stp>
        <stp>.NDX250620C20850</stp>
        <tr r="EP165" s="1"/>
      </tp>
      <tp t="s">
        <v>19.53%</v>
        <stp/>
        <stp>IMPL_VOL</stp>
        <stp>.NDX250620C20875</stp>
        <tr r="EP164" s="1"/>
      </tp>
      <tp t="s">
        <v>22.03%</v>
        <stp/>
        <stp>IMPL_VOL</stp>
        <stp>.NDX250620P20825</stp>
        <tr r="EQ166" s="1"/>
      </tp>
      <tp t="s">
        <v>22.12%</v>
        <stp/>
        <stp>IMPL_VOL</stp>
        <stp>.NDX250620P20800</stp>
        <tr r="EQ167" s="1"/>
      </tp>
      <tp t="s">
        <v>21.87%</v>
        <stp/>
        <stp>IMPL_VOL</stp>
        <stp>.NDX250620P20875</stp>
        <tr r="EQ164" s="1"/>
      </tp>
      <tp t="s">
        <v>21.95%</v>
        <stp/>
        <stp>IMPL_VOL</stp>
        <stp>.NDX250620P20850</stp>
        <tr r="EQ165" s="1"/>
      </tp>
      <tp>
        <v>142</v>
        <stp/>
        <stp>OPEN_INT</stp>
        <stp>.SPXW250519C5780</stp>
        <tr r="AS114" s="1"/>
        <tr r="AS114" s="1"/>
      </tp>
      <tp>
        <v>555</v>
        <stp/>
        <stp>OPEN_INT</stp>
        <stp>.SPXW250519P5780</stp>
        <tr r="AT114" s="1"/>
        <tr r="AT114" s="1"/>
      </tp>
      <tp>
        <v>213</v>
        <stp/>
        <stp>OPEN_INT</stp>
        <stp>.SPXW250519C5790</stp>
        <tr r="AS113" s="1"/>
        <tr r="AS113" s="1"/>
      </tp>
      <tp>
        <v>625</v>
        <stp/>
        <stp>OPEN_INT</stp>
        <stp>.SPXW250519P5790</stp>
        <tr r="AT113" s="1"/>
        <tr r="AT113" s="1"/>
      </tp>
      <tp>
        <v>1203</v>
        <stp/>
        <stp>OPEN_INT</stp>
        <stp>.SPXW250519C5700</stp>
        <tr r="AS122" s="1"/>
        <tr r="AS122" s="1"/>
      </tp>
      <tp>
        <v>4207</v>
        <stp/>
        <stp>OPEN_INT</stp>
        <stp>.SPXW250519P5700</stp>
        <tr r="AT122" s="1"/>
        <tr r="AT122" s="1"/>
      </tp>
      <tp>
        <v>366</v>
        <stp/>
        <stp>OPEN_INT</stp>
        <stp>.SPXW250519C5710</stp>
        <tr r="AS121" s="1"/>
        <tr r="AS121" s="1"/>
      </tp>
      <tp>
        <v>1861</v>
        <stp/>
        <stp>OPEN_INT</stp>
        <stp>.SPXW250519P5710</stp>
        <tr r="AT121" s="1"/>
        <tr r="AT121" s="1"/>
      </tp>
      <tp>
        <v>198</v>
        <stp/>
        <stp>OPEN_INT</stp>
        <stp>.SPXW250519C5720</stp>
        <tr r="AS120" s="1"/>
        <tr r="AS120" s="1"/>
      </tp>
      <tp>
        <v>475</v>
        <stp/>
        <stp>OPEN_INT</stp>
        <stp>.SPXW250519P5720</stp>
        <tr r="AT120" s="1"/>
        <tr r="AT120" s="1"/>
      </tp>
      <tp>
        <v>66</v>
        <stp/>
        <stp>OPEN_INT</stp>
        <stp>.SPXW250519C5730</stp>
        <tr r="AS119" s="1"/>
        <tr r="AS119" s="1"/>
      </tp>
      <tp>
        <v>139</v>
        <stp/>
        <stp>OPEN_INT</stp>
        <stp>.SPXW250519P5730</stp>
        <tr r="AT119" s="1"/>
        <tr r="AT119" s="1"/>
      </tp>
      <tp>
        <v>239</v>
        <stp/>
        <stp>OPEN_INT</stp>
        <stp>.SPXW250519C5740</stp>
        <tr r="AS118" s="1"/>
        <tr r="AS118" s="1"/>
      </tp>
      <tp>
        <v>985</v>
        <stp/>
        <stp>OPEN_INT</stp>
        <stp>.SPXW250519P5740</stp>
        <tr r="AT118" s="1"/>
        <tr r="AT118" s="1"/>
      </tp>
      <tp>
        <v>422</v>
        <stp/>
        <stp>OPEN_INT</stp>
        <stp>.SPXW250519C5750</stp>
        <tr r="AS117" s="1"/>
        <tr r="AS117" s="1"/>
      </tp>
      <tp>
        <v>4626</v>
        <stp/>
        <stp>OPEN_INT</stp>
        <stp>.SPXW250519P5750</stp>
        <tr r="AT117" s="1"/>
        <tr r="AT117" s="1"/>
      </tp>
      <tp>
        <v>180</v>
        <stp/>
        <stp>OPEN_INT</stp>
        <stp>.SPXW250519C5760</stp>
        <tr r="AS116" s="1"/>
        <tr r="AS116" s="1"/>
      </tp>
      <tp>
        <v>4069</v>
        <stp/>
        <stp>OPEN_INT</stp>
        <stp>.SPXW250519P5760</stp>
        <tr r="AT116" s="1"/>
        <tr r="AT116" s="1"/>
      </tp>
      <tp>
        <v>72</v>
        <stp/>
        <stp>OPEN_INT</stp>
        <stp>.SPXW250519C5770</stp>
        <tr r="AS115" s="1"/>
        <tr r="AS115" s="1"/>
      </tp>
      <tp>
        <v>886</v>
        <stp/>
        <stp>OPEN_INT</stp>
        <stp>.SPXW250519P5770</stp>
        <tr r="AT115" s="1"/>
        <tr r="AT115" s="1"/>
      </tp>
      <tp>
        <v>132</v>
        <stp/>
        <stp>OPEN_INT</stp>
        <stp>.SPXW250523C5720</stp>
        <tr r="AU120" s="1"/>
        <tr r="AU120" s="1"/>
      </tp>
      <tp>
        <v>721</v>
        <stp/>
        <stp>OPEN_INT</stp>
        <stp>.SPXW250523P5720</stp>
        <tr r="AV120" s="1"/>
        <tr r="AV120" s="1"/>
      </tp>
      <tp>
        <v>63</v>
        <stp/>
        <stp>OPEN_INT</stp>
        <stp>.SPXW250523C5730</stp>
        <tr r="AU119" s="1"/>
        <tr r="AU119" s="1"/>
      </tp>
      <tp>
        <v>441</v>
        <stp/>
        <stp>OPEN_INT</stp>
        <stp>.SPXW250523P5730</stp>
        <tr r="AV119" s="1"/>
        <tr r="AV119" s="1"/>
      </tp>
      <tp>
        <v>2062</v>
        <stp/>
        <stp>OPEN_INT</stp>
        <stp>.SPXW250523C5700</stp>
        <tr r="AU122" s="1"/>
        <tr r="AU122" s="1"/>
      </tp>
      <tp>
        <v>2852</v>
        <stp/>
        <stp>OPEN_INT</stp>
        <stp>.SPXW250523P5700</stp>
        <tr r="AV122" s="1"/>
        <tr r="AV122" s="1"/>
      </tp>
      <tp>
        <v>106</v>
        <stp/>
        <stp>OPEN_INT</stp>
        <stp>.SPXW250523C5710</stp>
        <tr r="AU121" s="1"/>
        <tr r="AU121" s="1"/>
      </tp>
      <tp>
        <v>575</v>
        <stp/>
        <stp>OPEN_INT</stp>
        <stp>.SPXW250523P5710</stp>
        <tr r="AV121" s="1"/>
        <tr r="AV121" s="1"/>
      </tp>
      <tp>
        <v>101</v>
        <stp/>
        <stp>OPEN_INT</stp>
        <stp>.SPXW250523C5760</stp>
        <tr r="AU116" s="1"/>
        <tr r="AU116" s="1"/>
      </tp>
      <tp>
        <v>338</v>
        <stp/>
        <stp>OPEN_INT</stp>
        <stp>.SPXW250523P5760</stp>
        <tr r="AV116" s="1"/>
        <tr r="AV116" s="1"/>
      </tp>
      <tp>
        <v>1429</v>
        <stp/>
        <stp>OPEN_INT</stp>
        <stp>.SPXW250523C5770</stp>
        <tr r="AU115" s="1"/>
        <tr r="AU115" s="1"/>
      </tp>
      <tp>
        <v>545</v>
        <stp/>
        <stp>OPEN_INT</stp>
        <stp>.SPXW250523P5770</stp>
        <tr r="AV115" s="1"/>
        <tr r="AV115" s="1"/>
      </tp>
      <tp>
        <v>162</v>
        <stp/>
        <stp>OPEN_INT</stp>
        <stp>.SPXW250523C5740</stp>
        <tr r="AU118" s="1"/>
        <tr r="AU118" s="1"/>
      </tp>
      <tp>
        <v>539</v>
        <stp/>
        <stp>OPEN_INT</stp>
        <stp>.SPXW250523P5740</stp>
        <tr r="AV118" s="1"/>
        <tr r="AV118" s="1"/>
      </tp>
      <tp>
        <v>1593</v>
        <stp/>
        <stp>OPEN_INT</stp>
        <stp>.SPXW250523C5750</stp>
        <tr r="AU117" s="1"/>
        <tr r="AU117" s="1"/>
      </tp>
      <tp>
        <v>2283</v>
        <stp/>
        <stp>OPEN_INT</stp>
        <stp>.SPXW250523P5750</stp>
        <tr r="AV117" s="1"/>
        <tr r="AV117" s="1"/>
      </tp>
      <tp>
        <v>347</v>
        <stp/>
        <stp>OPEN_INT</stp>
        <stp>.SPXW250523C5780</stp>
        <tr r="AU114" s="1"/>
        <tr r="AU114" s="1"/>
      </tp>
      <tp>
        <v>340</v>
        <stp/>
        <stp>OPEN_INT</stp>
        <stp>.SPXW250523P5780</stp>
        <tr r="AV114" s="1"/>
        <tr r="AV114" s="1"/>
      </tp>
      <tp>
        <v>290</v>
        <stp/>
        <stp>OPEN_INT</stp>
        <stp>.SPXW250523C5790</stp>
        <tr r="AU113" s="1"/>
        <tr r="AU113" s="1"/>
      </tp>
      <tp>
        <v>601</v>
        <stp/>
        <stp>OPEN_INT</stp>
        <stp>.SPXW250523P5790</stp>
        <tr r="AV113" s="1"/>
        <tr r="AV113" s="1"/>
      </tp>
      <tp>
        <v>217</v>
        <stp/>
        <stp>OPEN_INT</stp>
        <stp>.SPXW250523C5620</stp>
        <tr r="AU130" s="1"/>
        <tr r="AU130" s="1"/>
      </tp>
      <tp>
        <v>886</v>
        <stp/>
        <stp>OPEN_INT</stp>
        <stp>.SPXW250523P5620</stp>
        <tr r="AV130" s="1"/>
        <tr r="AV130" s="1"/>
      </tp>
      <tp t="s">
        <v>N/A</v>
        <stp/>
        <stp>OPEN_INT</stp>
        <stp>.SPXW250523C5630</stp>
        <tr r="AU129" s="1"/>
      </tp>
      <tp t="s">
        <v>N/A</v>
        <stp/>
        <stp>OPEN_INT</stp>
        <stp>.SPXW250523P5630</stp>
        <tr r="AV129" s="1"/>
      </tp>
      <tp t="s">
        <v>N/A</v>
        <stp/>
        <stp>OPEN_INT</stp>
        <stp>.SPXW250523C5660</stp>
        <tr r="AU126" s="1"/>
      </tp>
      <tp t="s">
        <v>N/A</v>
        <stp/>
        <stp>OPEN_INT</stp>
        <stp>.SPXW250523P5660</stp>
        <tr r="AV126" s="1"/>
      </tp>
      <tp>
        <v>440</v>
        <stp/>
        <stp>OPEN_INT</stp>
        <stp>.SPXW250523C5670</stp>
        <tr r="AU125" s="1"/>
        <tr r="AU125" s="1"/>
      </tp>
      <tp>
        <v>421</v>
        <stp/>
        <stp>OPEN_INT</stp>
        <stp>.SPXW250523P5670</stp>
        <tr r="AV125" s="1"/>
        <tr r="AV125" s="1"/>
      </tp>
      <tp>
        <v>163</v>
        <stp/>
        <stp>OPEN_INT</stp>
        <stp>.SPXW250523C5640</stp>
        <tr r="AU128" s="1"/>
        <tr r="AU128" s="1"/>
      </tp>
      <tp>
        <v>2991</v>
        <stp/>
        <stp>OPEN_INT</stp>
        <stp>.SPXW250523P5640</stp>
        <tr r="AV128" s="1"/>
        <tr r="AV128" s="1"/>
      </tp>
      <tp>
        <v>1817</v>
        <stp/>
        <stp>OPEN_INT</stp>
        <stp>.SPXW250523C5650</stp>
        <tr r="AU127" s="1"/>
        <tr r="AU127" s="1"/>
      </tp>
      <tp>
        <v>2610</v>
        <stp/>
        <stp>OPEN_INT</stp>
        <stp>.SPXW250523P5650</stp>
        <tr r="AV127" s="1"/>
        <tr r="AV127" s="1"/>
      </tp>
      <tp>
        <v>116</v>
        <stp/>
        <stp>OPEN_INT</stp>
        <stp>.SPXW250523C5680</stp>
        <tr r="AU124" s="1"/>
        <tr r="AU124" s="1"/>
      </tp>
      <tp>
        <v>824</v>
        <stp/>
        <stp>OPEN_INT</stp>
        <stp>.SPXW250523P5680</stp>
        <tr r="AV124" s="1"/>
        <tr r="AV124" s="1"/>
      </tp>
      <tp>
        <v>131</v>
        <stp/>
        <stp>OPEN_INT</stp>
        <stp>.SPXW250523C5690</stp>
        <tr r="AU123" s="1"/>
        <tr r="AU123" s="1"/>
      </tp>
      <tp>
        <v>331</v>
        <stp/>
        <stp>OPEN_INT</stp>
        <stp>.SPXW250523P5690</stp>
        <tr r="AV123" s="1"/>
        <tr r="AV123" s="1"/>
      </tp>
      <tp t="s">
        <v>20.22%</v>
        <stp/>
        <stp>IMPL_VOL</stp>
        <stp>.NDX250620C20500</stp>
        <tr r="EP179" s="1"/>
      </tp>
      <tp t="s">
        <v>18.16%</v>
        <stp/>
        <stp>IMPL_VOL</stp>
        <stp>.NDX250620C21500</stp>
        <tr r="EP139" s="1"/>
      </tp>
      <tp t="s">
        <v>20.14%</v>
        <stp/>
        <stp>IMPL_VOL</stp>
        <stp>.NDX250620C20525</stp>
        <tr r="EP178" s="1"/>
      </tp>
      <tp t="s">
        <v>18.11%</v>
        <stp/>
        <stp>IMPL_VOL</stp>
        <stp>.NDX250620C21525</stp>
        <tr r="EP138" s="1"/>
      </tp>
      <tp t="s">
        <v>20.43%</v>
        <stp/>
        <stp>IMPL_VOL</stp>
        <stp>.NDX250620C20550</stp>
        <tr r="EP177" s="1"/>
      </tp>
      <tp t="s">
        <v>18.05%</v>
        <stp/>
        <stp>IMPL_VOL</stp>
        <stp>.NDX250620C21550</stp>
        <tr r="EP137" s="1"/>
      </tp>
      <tp t="s">
        <v>20.72%</v>
        <stp/>
        <stp>IMPL_VOL</stp>
        <stp>.NDX250620C20575</stp>
        <tr r="EP176" s="1"/>
      </tp>
      <tp t="s">
        <v>23.08%</v>
        <stp/>
        <stp>IMPL_VOL</stp>
        <stp>.NDX250620P20525</stp>
        <tr r="EQ178" s="1"/>
      </tp>
      <tp t="s">
        <v>20.01%</v>
        <stp/>
        <stp>IMPL_VOL</stp>
        <stp>.NDX250620P21525</stp>
        <tr r="EQ138" s="1"/>
      </tp>
      <tp t="s">
        <v>23.18%</v>
        <stp/>
        <stp>IMPL_VOL</stp>
        <stp>.NDX250620P20500</stp>
        <tr r="EQ179" s="1"/>
      </tp>
      <tp t="s">
        <v>20.06%</v>
        <stp/>
        <stp>IMPL_VOL</stp>
        <stp>.NDX250620P21500</stp>
        <tr r="EQ139" s="1"/>
      </tp>
      <tp t="s">
        <v>22.91%</v>
        <stp/>
        <stp>IMPL_VOL</stp>
        <stp>.NDX250620P20575</stp>
        <tr r="EQ176" s="1"/>
      </tp>
      <tp t="s">
        <v>23.00%</v>
        <stp/>
        <stp>IMPL_VOL</stp>
        <stp>.NDX250620P20550</stp>
        <tr r="EQ177" s="1"/>
      </tp>
      <tp t="s">
        <v>19.95%</v>
        <stp/>
        <stp>IMPL_VOL</stp>
        <stp>.NDX250620P21550</stp>
        <tr r="EQ137" s="1"/>
      </tp>
      <tp>
        <v>432</v>
        <stp/>
        <stp>OPEN_INT</stp>
        <stp>.SPXW250523C5920</stp>
        <tr r="AU100" s="1"/>
        <tr r="AU100" s="1"/>
      </tp>
      <tp>
        <v>852</v>
        <stp/>
        <stp>OPEN_INT</stp>
        <stp>.SPXW250523P5920</stp>
        <tr r="AV100" s="1"/>
        <tr r="AV100" s="1"/>
      </tp>
      <tp>
        <v>502</v>
        <stp/>
        <stp>OPEN_INT</stp>
        <stp>.SPXW250523C5930</stp>
        <tr r="AU99" s="1"/>
        <tr r="AU99" s="1"/>
      </tp>
      <tp>
        <v>516</v>
        <stp/>
        <stp>OPEN_INT</stp>
        <stp>.SPXW250523P5930</stp>
        <tr r="AV99" s="1"/>
        <tr r="AV99" s="1"/>
      </tp>
      <tp>
        <v>4122</v>
        <stp/>
        <stp>OPEN_INT</stp>
        <stp>.SPXW250523C5900</stp>
        <tr r="AU102" s="1"/>
        <tr r="AU102" s="1"/>
      </tp>
      <tp>
        <v>16174</v>
        <stp/>
        <stp>OPEN_INT</stp>
        <stp>.SPXW250523P5900</stp>
        <tr r="AV102" s="1"/>
        <tr r="AV102" s="1"/>
      </tp>
      <tp>
        <v>1206</v>
        <stp/>
        <stp>OPEN_INT</stp>
        <stp>.SPXW250523C5910</stp>
        <tr r="AU101" s="1"/>
        <tr r="AU101" s="1"/>
      </tp>
      <tp>
        <v>932</v>
        <stp/>
        <stp>OPEN_INT</stp>
        <stp>.SPXW250523P5910</stp>
        <tr r="AV101" s="1"/>
        <tr r="AV101" s="1"/>
      </tp>
      <tp>
        <v>1729</v>
        <stp/>
        <stp>OPEN_INT</stp>
        <stp>.SPXW250523C5960</stp>
        <tr r="AU96" s="1"/>
        <tr r="AU96" s="1"/>
      </tp>
      <tp>
        <v>363</v>
        <stp/>
        <stp>OPEN_INT</stp>
        <stp>.SPXW250523P5960</stp>
        <tr r="AV96" s="1"/>
        <tr r="AV96" s="1"/>
      </tp>
      <tp>
        <v>1098</v>
        <stp/>
        <stp>OPEN_INT</stp>
        <stp>.SPXW250523C5970</stp>
        <tr r="AU95" s="1"/>
        <tr r="AU95" s="1"/>
      </tp>
      <tp>
        <v>73</v>
        <stp/>
        <stp>OPEN_INT</stp>
        <stp>.SPXW250523P5970</stp>
        <tr r="AV95" s="1"/>
        <tr r="AV95" s="1"/>
      </tp>
      <tp>
        <v>675</v>
        <stp/>
        <stp>OPEN_INT</stp>
        <stp>.SPXW250523C5940</stp>
        <tr r="AU98" s="1"/>
        <tr r="AU98" s="1"/>
      </tp>
      <tp>
        <v>383</v>
        <stp/>
        <stp>OPEN_INT</stp>
        <stp>.SPXW250523P5940</stp>
        <tr r="AV98" s="1"/>
        <tr r="AV98" s="1"/>
      </tp>
      <tp>
        <v>5593</v>
        <stp/>
        <stp>OPEN_INT</stp>
        <stp>.SPXW250523C5950</stp>
        <tr r="AU97" s="1"/>
        <tr r="AU97" s="1"/>
      </tp>
      <tp>
        <v>4394</v>
        <stp/>
        <stp>OPEN_INT</stp>
        <stp>.SPXW250523P5950</stp>
        <tr r="AV97" s="1"/>
        <tr r="AV97" s="1"/>
      </tp>
      <tp>
        <v>1379</v>
        <stp/>
        <stp>OPEN_INT</stp>
        <stp>.SPXW250523C5980</stp>
        <tr r="AU94" s="1"/>
        <tr r="AU94" s="1"/>
      </tp>
      <tp>
        <v>83</v>
        <stp/>
        <stp>OPEN_INT</stp>
        <stp>.SPXW250523P5980</stp>
        <tr r="AV94" s="1"/>
        <tr r="AV94" s="1"/>
      </tp>
      <tp>
        <v>917</v>
        <stp/>
        <stp>OPEN_INT</stp>
        <stp>.SPXW250523C5990</stp>
        <tr r="AU93" s="1"/>
        <tr r="AU93" s="1"/>
      </tp>
      <tp>
        <v>41</v>
        <stp/>
        <stp>OPEN_INT</stp>
        <stp>.SPXW250523P5990</stp>
        <tr r="AV93" s="1"/>
        <tr r="AV93" s="1"/>
      </tp>
      <tp t="s">
        <v>21.18%</v>
        <stp/>
        <stp>IMPL_VOL</stp>
        <stp>.NDX250620C20400</stp>
        <tr r="EP183" s="1"/>
      </tp>
      <tp t="s">
        <v>18.38%</v>
        <stp/>
        <stp>IMPL_VOL</stp>
        <stp>.NDX250620C21400</stp>
        <tr r="EP143" s="1"/>
      </tp>
      <tp t="s">
        <v>21.03%</v>
        <stp/>
        <stp>IMPL_VOL</stp>
        <stp>.NDX250620C20425</stp>
        <tr r="EP182" s="1"/>
      </tp>
      <tp t="s">
        <v>18.33%</v>
        <stp/>
        <stp>IMPL_VOL</stp>
        <stp>.NDX250620C21425</stp>
        <tr r="EP142" s="1"/>
      </tp>
      <tp t="s">
        <v>21.02%</v>
        <stp/>
        <stp>IMPL_VOL</stp>
        <stp>.NDX250620C20450</stp>
        <tr r="EP181" s="1"/>
      </tp>
      <tp t="s">
        <v>18.27%</v>
        <stp/>
        <stp>IMPL_VOL</stp>
        <stp>.NDX250620C21450</stp>
        <tr r="EP141" s="1"/>
      </tp>
      <tp t="s">
        <v>20.96%</v>
        <stp/>
        <stp>IMPL_VOL</stp>
        <stp>.NDX250620C20475</stp>
        <tr r="EP180" s="1"/>
      </tp>
      <tp t="s">
        <v>18.22%</v>
        <stp/>
        <stp>IMPL_VOL</stp>
        <stp>.NDX250620C21475</stp>
        <tr r="EP140" s="1"/>
      </tp>
      <tp t="s">
        <v>23.45%</v>
        <stp/>
        <stp>IMPL_VOL</stp>
        <stp>.NDX250620P20425</stp>
        <tr r="EQ182" s="1"/>
      </tp>
      <tp t="s">
        <v>20.24%</v>
        <stp/>
        <stp>IMPL_VOL</stp>
        <stp>.NDX250620P21425</stp>
        <tr r="EQ142" s="1"/>
      </tp>
      <tp t="s">
        <v>23.54%</v>
        <stp/>
        <stp>IMPL_VOL</stp>
        <stp>.NDX250620P20400</stp>
        <tr r="EQ183" s="1"/>
      </tp>
      <tp t="s">
        <v>20.31%</v>
        <stp/>
        <stp>IMPL_VOL</stp>
        <stp>.NDX250620P21400</stp>
        <tr r="EQ143" s="1"/>
      </tp>
      <tp t="s">
        <v>23.27%</v>
        <stp/>
        <stp>IMPL_VOL</stp>
        <stp>.NDX250620P20475</stp>
        <tr r="EQ180" s="1"/>
      </tp>
      <tp t="s">
        <v>20.12%</v>
        <stp/>
        <stp>IMPL_VOL</stp>
        <stp>.NDX250620P21475</stp>
        <tr r="EQ140" s="1"/>
      </tp>
      <tp t="s">
        <v>23.36%</v>
        <stp/>
        <stp>IMPL_VOL</stp>
        <stp>.NDX250620P20450</stp>
        <tr r="EQ181" s="1"/>
      </tp>
      <tp t="s">
        <v>20.18%</v>
        <stp/>
        <stp>IMPL_VOL</stp>
        <stp>.NDX250620P21450</stp>
        <tr r="EQ141" s="1"/>
      </tp>
      <tp t="s">
        <v>N/A</v>
        <stp/>
        <stp>VOLUME</stp>
        <stp>.SPX250606C6000</stp>
        <tr r="H93" s="2"/>
      </tp>
      <tp t="s">
        <v>N/A</v>
        <stp/>
        <stp>VOLUME</stp>
        <stp>.SPX250606P6000</stp>
        <tr r="H93" s="2"/>
      </tp>
      <tp t="s">
        <v>N/A</v>
        <stp/>
        <stp>VOLUME</stp>
        <stp>.SPX250606C6010</stp>
        <tr r="H92" s="2"/>
      </tp>
      <tp t="s">
        <v>N/A</v>
        <stp/>
        <stp>VOLUME</stp>
        <stp>.SPX250606P6010</stp>
        <tr r="H92" s="2"/>
      </tp>
      <tp t="s">
        <v>N/A</v>
        <stp/>
        <stp>VOLUME</stp>
        <stp>.SPX250606C6020</stp>
        <tr r="H91" s="2"/>
      </tp>
      <tp t="s">
        <v>N/A</v>
        <stp/>
        <stp>VOLUME</stp>
        <stp>.SPX250606P6020</stp>
        <tr r="H91" s="2"/>
      </tp>
      <tp t="s">
        <v>N/A</v>
        <stp/>
        <stp>VOLUME</stp>
        <stp>.SPX250606C6030</stp>
        <tr r="H90" s="2"/>
      </tp>
      <tp t="s">
        <v>N/A</v>
        <stp/>
        <stp>VOLUME</stp>
        <stp>.SPX250606P6030</stp>
        <tr r="H90" s="2"/>
      </tp>
      <tp t="s">
        <v>N/A</v>
        <stp/>
        <stp>VOLUME</stp>
        <stp>.SPX250606C6040</stp>
        <tr r="H89" s="2"/>
      </tp>
      <tp t="s">
        <v>N/A</v>
        <stp/>
        <stp>VOLUME</stp>
        <stp>.SPX250606P6040</stp>
        <tr r="H89" s="2"/>
      </tp>
      <tp t="s">
        <v>N/A</v>
        <stp/>
        <stp>VOLUME</stp>
        <stp>.SPX250606C6050</stp>
        <tr r="H88" s="2"/>
      </tp>
      <tp t="s">
        <v>N/A</v>
        <stp/>
        <stp>VOLUME</stp>
        <stp>.SPX250606P6050</stp>
        <tr r="H88" s="2"/>
      </tp>
      <tp t="s">
        <v>N/A</v>
        <stp/>
        <stp>VOLUME</stp>
        <stp>.SPX250606C6060</stp>
        <tr r="H87" s="2"/>
      </tp>
      <tp t="s">
        <v>N/A</v>
        <stp/>
        <stp>VOLUME</stp>
        <stp>.SPX250606P6060</stp>
        <tr r="H87" s="2"/>
      </tp>
      <tp t="s">
        <v>N/A</v>
        <stp/>
        <stp>VOLUME</stp>
        <stp>.SPX250606C6070</stp>
        <tr r="H86" s="2"/>
      </tp>
      <tp t="s">
        <v>N/A</v>
        <stp/>
        <stp>VOLUME</stp>
        <stp>.SPX250606P6070</stp>
        <tr r="H86" s="2"/>
      </tp>
      <tp t="s">
        <v>N/A</v>
        <stp/>
        <stp>OPEN_INT</stp>
        <stp>.SPXW250523C5820</stp>
        <tr r="AU110" s="1"/>
      </tp>
      <tp t="s">
        <v>N/A</v>
        <stp/>
        <stp>OPEN_INT</stp>
        <stp>.SPXW250523P5820</stp>
        <tr r="AV110" s="1"/>
      </tp>
      <tp>
        <v>362</v>
        <stp/>
        <stp>OPEN_INT</stp>
        <stp>.SPXW250523C5830</stp>
        <tr r="AU109" s="1"/>
        <tr r="AU109" s="1"/>
      </tp>
      <tp>
        <v>486</v>
        <stp/>
        <stp>OPEN_INT</stp>
        <stp>.SPXW250523P5830</stp>
        <tr r="AV109" s="1"/>
        <tr r="AV109" s="1"/>
      </tp>
      <tp>
        <v>5449</v>
        <stp/>
        <stp>OPEN_INT</stp>
        <stp>.SPXW250523C5800</stp>
        <tr r="AU112" s="1"/>
        <tr r="AU112" s="1"/>
      </tp>
      <tp>
        <v>9487</v>
        <stp/>
        <stp>OPEN_INT</stp>
        <stp>.SPXW250523P5800</stp>
        <tr r="AV112" s="1"/>
        <tr r="AV112" s="1"/>
      </tp>
      <tp>
        <v>256</v>
        <stp/>
        <stp>OPEN_INT</stp>
        <stp>.SPXW250523C5810</stp>
        <tr r="AU111" s="1"/>
        <tr r="AU111" s="1"/>
      </tp>
      <tp>
        <v>325</v>
        <stp/>
        <stp>OPEN_INT</stp>
        <stp>.SPXW250523P5810</stp>
        <tr r="AV111" s="1"/>
        <tr r="AV111" s="1"/>
      </tp>
      <tp>
        <v>412</v>
        <stp/>
        <stp>OPEN_INT</stp>
        <stp>.SPXW250523C5860</stp>
        <tr r="AU106" s="1"/>
        <tr r="AU106" s="1"/>
      </tp>
      <tp>
        <v>357</v>
        <stp/>
        <stp>OPEN_INT</stp>
        <stp>.SPXW250523P5860</stp>
        <tr r="AV106" s="1"/>
        <tr r="AV106" s="1"/>
      </tp>
      <tp>
        <v>438</v>
        <stp/>
        <stp>OPEN_INT</stp>
        <stp>.SPXW250523C5870</stp>
        <tr r="AU105" s="1"/>
        <tr r="AU105" s="1"/>
      </tp>
      <tp>
        <v>476</v>
        <stp/>
        <stp>OPEN_INT</stp>
        <stp>.SPXW250523P5870</stp>
        <tr r="AV105" s="1"/>
        <tr r="AV105" s="1"/>
      </tp>
      <tp t="s">
        <v>N/A</v>
        <stp/>
        <stp>OPEN_INT</stp>
        <stp>.SPXW250523C5840</stp>
        <tr r="AU108" s="1"/>
      </tp>
      <tp t="s">
        <v>N/A</v>
        <stp/>
        <stp>OPEN_INT</stp>
        <stp>.SPXW250523P5840</stp>
        <tr r="AV108" s="1"/>
      </tp>
      <tp>
        <v>2185</v>
        <stp/>
        <stp>OPEN_INT</stp>
        <stp>.SPXW250523C5850</stp>
        <tr r="AU107" s="1"/>
        <tr r="AU107" s="1"/>
      </tp>
      <tp>
        <v>4944</v>
        <stp/>
        <stp>OPEN_INT</stp>
        <stp>.SPXW250523P5850</stp>
        <tr r="AV107" s="1"/>
        <tr r="AV107" s="1"/>
      </tp>
      <tp>
        <v>768</v>
        <stp/>
        <stp>OPEN_INT</stp>
        <stp>.SPXW250523C5880</stp>
        <tr r="AU104" s="1"/>
        <tr r="AU104" s="1"/>
      </tp>
      <tp>
        <v>2954</v>
        <stp/>
        <stp>OPEN_INT</stp>
        <stp>.SPXW250523P5880</stp>
        <tr r="AV104" s="1"/>
        <tr r="AV104" s="1"/>
      </tp>
      <tp>
        <v>2070</v>
        <stp/>
        <stp>OPEN_INT</stp>
        <stp>.SPXW250523C5890</stp>
        <tr r="AU103" s="1"/>
        <tr r="AU103" s="1"/>
      </tp>
      <tp>
        <v>545</v>
        <stp/>
        <stp>OPEN_INT</stp>
        <stp>.SPXW250523P5890</stp>
        <tr r="AV103" s="1"/>
        <tr r="AV103" s="1"/>
      </tp>
      <tp t="s">
        <v>20.08%</v>
        <stp/>
        <stp>IMPL_VOL</stp>
        <stp>.NDX250620C20700</stp>
        <tr r="EP171" s="1"/>
      </tp>
      <tp t="s">
        <v>20.29%</v>
        <stp/>
        <stp>IMPL_VOL</stp>
        <stp>.NDX250620C20725</stp>
        <tr r="EP170" s="1"/>
      </tp>
      <tp t="s">
        <v>19.94%</v>
        <stp/>
        <stp>IMPL_VOL</stp>
        <stp>.NDX250620C20750</stp>
        <tr r="EP169" s="1"/>
      </tp>
      <tp t="s">
        <v>20.16%</v>
        <stp/>
        <stp>IMPL_VOL</stp>
        <stp>.NDX250620C20775</stp>
        <tr r="EP168" s="1"/>
      </tp>
      <tp t="s">
        <v>22.37%</v>
        <stp/>
        <stp>IMPL_VOL</stp>
        <stp>.NDX250620P20725</stp>
        <tr r="EQ170" s="1"/>
      </tp>
      <tp t="s">
        <v>22.46%</v>
        <stp/>
        <stp>IMPL_VOL</stp>
        <stp>.NDX250620P20700</stp>
        <tr r="EQ171" s="1"/>
      </tp>
      <tp t="s">
        <v>22.20%</v>
        <stp/>
        <stp>IMPL_VOL</stp>
        <stp>.NDX250620P20775</stp>
        <tr r="EQ168" s="1"/>
      </tp>
      <tp t="s">
        <v>22.29%</v>
        <stp/>
        <stp>IMPL_VOL</stp>
        <stp>.NDX250620P20750</stp>
        <tr r="EQ169" s="1"/>
      </tp>
      <tp>
        <v>351</v>
        <stp/>
        <stp>OPEN_INT</stp>
        <stp>.SPXW250519C5880</stp>
        <tr r="AS104" s="1"/>
        <tr r="AS104" s="1"/>
      </tp>
      <tp>
        <v>2668</v>
        <stp/>
        <stp>OPEN_INT</stp>
        <stp>.SPXW250519P5880</stp>
        <tr r="AT104" s="1"/>
        <tr r="AT104" s="1"/>
      </tp>
      <tp>
        <v>387</v>
        <stp/>
        <stp>OPEN_INT</stp>
        <stp>.SPXW250519C5890</stp>
        <tr r="AS103" s="1"/>
        <tr r="AS103" s="1"/>
      </tp>
      <tp>
        <v>1263</v>
        <stp/>
        <stp>OPEN_INT</stp>
        <stp>.SPXW250519P5890</stp>
        <tr r="AT103" s="1"/>
        <tr r="AT103" s="1"/>
      </tp>
      <tp>
        <v>1037</v>
        <stp/>
        <stp>OPEN_INT</stp>
        <stp>.SPXW250519C5800</stp>
        <tr r="AS112" s="1"/>
        <tr r="AS112" s="1"/>
      </tp>
      <tp>
        <v>11769</v>
        <stp/>
        <stp>OPEN_INT</stp>
        <stp>.SPXW250519P5800</stp>
        <tr r="AT112" s="1"/>
        <tr r="AT112" s="1"/>
      </tp>
      <tp>
        <v>584</v>
        <stp/>
        <stp>OPEN_INT</stp>
        <stp>.SPXW250519C5810</stp>
        <tr r="AS111" s="1"/>
        <tr r="AS111" s="1"/>
      </tp>
      <tp>
        <v>2522</v>
        <stp/>
        <stp>OPEN_INT</stp>
        <stp>.SPXW250519P5810</stp>
        <tr r="AT111" s="1"/>
        <tr r="AT111" s="1"/>
      </tp>
      <tp>
        <v>598</v>
        <stp/>
        <stp>OPEN_INT</stp>
        <stp>.SPXW250519C5820</stp>
        <tr r="AS110" s="1"/>
        <tr r="AS110" s="1"/>
      </tp>
      <tp>
        <v>874</v>
        <stp/>
        <stp>OPEN_INT</stp>
        <stp>.SPXW250519P5820</stp>
        <tr r="AT110" s="1"/>
        <tr r="AT110" s="1"/>
      </tp>
      <tp>
        <v>978</v>
        <stp/>
        <stp>OPEN_INT</stp>
        <stp>.SPXW250519C5830</stp>
        <tr r="AS109" s="1"/>
        <tr r="AS109" s="1"/>
      </tp>
      <tp>
        <v>868</v>
        <stp/>
        <stp>OPEN_INT</stp>
        <stp>.SPXW250519P5830</stp>
        <tr r="AT109" s="1"/>
        <tr r="AT109" s="1"/>
      </tp>
      <tp>
        <v>181</v>
        <stp/>
        <stp>OPEN_INT</stp>
        <stp>.SPXW250519C5840</stp>
        <tr r="AS108" s="1"/>
        <tr r="AS108" s="1"/>
      </tp>
      <tp>
        <v>2226</v>
        <stp/>
        <stp>OPEN_INT</stp>
        <stp>.SPXW250519P5840</stp>
        <tr r="AT108" s="1"/>
        <tr r="AT108" s="1"/>
      </tp>
      <tp>
        <v>681</v>
        <stp/>
        <stp>OPEN_INT</stp>
        <stp>.SPXW250519C5850</stp>
        <tr r="AS107" s="1"/>
        <tr r="AS107" s="1"/>
      </tp>
      <tp>
        <v>4334</v>
        <stp/>
        <stp>OPEN_INT</stp>
        <stp>.SPXW250519P5850</stp>
        <tr r="AT107" s="1"/>
        <tr r="AT107" s="1"/>
      </tp>
      <tp>
        <v>161</v>
        <stp/>
        <stp>OPEN_INT</stp>
        <stp>.SPXW250519C5860</stp>
        <tr r="AS106" s="1"/>
        <tr r="AS106" s="1"/>
      </tp>
      <tp>
        <v>554</v>
        <stp/>
        <stp>OPEN_INT</stp>
        <stp>.SPXW250519P5860</stp>
        <tr r="AT106" s="1"/>
        <tr r="AT106" s="1"/>
      </tp>
      <tp>
        <v>639</v>
        <stp/>
        <stp>OPEN_INT</stp>
        <stp>.SPXW250519C5870</stp>
        <tr r="AS105" s="1"/>
        <tr r="AS105" s="1"/>
      </tp>
      <tp>
        <v>726</v>
        <stp/>
        <stp>OPEN_INT</stp>
        <stp>.SPXW250519P5870</stp>
        <tr r="AT105" s="1"/>
        <tr r="AT105" s="1"/>
      </tp>
      <tp t="s">
        <v>20.31%</v>
        <stp/>
        <stp>IMPL_VOL</stp>
        <stp>.NDX250620C20600</stp>
        <tr r="EP175" s="1"/>
      </tp>
      <tp t="s">
        <v>20.59%</v>
        <stp/>
        <stp>IMPL_VOL</stp>
        <stp>.NDX250620C20625</stp>
        <tr r="EP174" s="1"/>
      </tp>
      <tp t="s">
        <v>20.19%</v>
        <stp/>
        <stp>IMPL_VOL</stp>
        <stp>.NDX250620C20650</stp>
        <tr r="EP173" s="1"/>
      </tp>
      <tp t="s">
        <v>20.45%</v>
        <stp/>
        <stp>IMPL_VOL</stp>
        <stp>.NDX250620C20675</stp>
        <tr r="EP172" s="1"/>
      </tp>
      <tp t="s">
        <v>22.73%</v>
        <stp/>
        <stp>IMPL_VOL</stp>
        <stp>.NDX250620P20625</stp>
        <tr r="EQ174" s="1"/>
      </tp>
      <tp t="s">
        <v>22.81%</v>
        <stp/>
        <stp>IMPL_VOL</stp>
        <stp>.NDX250620P20600</stp>
        <tr r="EQ175" s="1"/>
      </tp>
      <tp t="s">
        <v>22.54%</v>
        <stp/>
        <stp>IMPL_VOL</stp>
        <stp>.NDX250620P20675</stp>
        <tr r="EQ172" s="1"/>
      </tp>
      <tp t="s">
        <v>22.64%</v>
        <stp/>
        <stp>IMPL_VOL</stp>
        <stp>.NDX250620P20650</stp>
        <tr r="EQ173" s="1"/>
      </tp>
      <tp>
        <v>13</v>
        <stp/>
        <stp>VOLUME</stp>
        <stp>.SPX250620C6060</stp>
        <tr r="BE86" s="1"/>
        <tr r="BE86" s="1"/>
      </tp>
      <tp t="s">
        <v>N/A</v>
        <stp/>
        <stp>VOLUME</stp>
        <stp>.SPX250627C6010</stp>
        <tr r="K92" s="2"/>
      </tp>
      <tp t="s">
        <v>N/A</v>
        <stp/>
        <stp>VOLUME</stp>
        <stp>.SPX250725C6030</stp>
        <tr r="M90" s="2"/>
      </tp>
      <tp t="s">
        <v>N/A</v>
        <stp/>
        <stp>VOLUME</stp>
        <stp>.SPX250822C6040</stp>
        <tr r="O89" s="2"/>
      </tp>
      <tp t="s">
        <v>N/A</v>
        <stp/>
        <stp>VOLUME</stp>
        <stp>.SPX250926C6000</stp>
        <tr r="Q93" s="2"/>
      </tp>
      <tp t="s">
        <v>N/A</v>
        <stp/>
        <stp>VOLUME</stp>
        <stp>.SPX251024C6020</stp>
        <tr r="S91" s="2"/>
      </tp>
      <tp t="s">
        <v>N/A</v>
        <stp/>
        <stp>VOLUME</stp>
        <stp>.SPX251226C6000</stp>
        <tr r="W93" s="2"/>
      </tp>
      <tp t="s">
        <v>N/A</v>
        <stp/>
        <stp>VOLUME</stp>
        <stp>.SPX251024P6020</stp>
        <tr r="S91" s="2"/>
      </tp>
      <tp t="s">
        <v>N/A</v>
        <stp/>
        <stp>VOLUME</stp>
        <stp>.SPX251226P6000</stp>
        <tr r="W93" s="2"/>
      </tp>
      <tp>
        <v>17</v>
        <stp/>
        <stp>VOLUME</stp>
        <stp>.SPX250620P6060</stp>
        <tr r="BF86" s="1"/>
        <tr r="BF86" s="1"/>
      </tp>
      <tp t="s">
        <v>N/A</v>
        <stp/>
        <stp>VOLUME</stp>
        <stp>.SPX250627P6010</stp>
        <tr r="K92" s="2"/>
      </tp>
      <tp t="s">
        <v>N/A</v>
        <stp/>
        <stp>VOLUME</stp>
        <stp>.SPX250725P6030</stp>
        <tr r="M90" s="2"/>
      </tp>
      <tp t="s">
        <v>N/A</v>
        <stp/>
        <stp>VOLUME</stp>
        <stp>.SPX250822P6040</stp>
        <tr r="O89" s="2"/>
      </tp>
      <tp t="s">
        <v>N/A</v>
        <stp/>
        <stp>VOLUME</stp>
        <stp>.SPX250926P6000</stp>
        <tr r="Q93" s="2"/>
      </tp>
      <tp>
        <v>25</v>
        <stp/>
        <stp>VOLUME</stp>
        <stp>.SPX250620C6070</stp>
        <tr r="BE85" s="1"/>
        <tr r="BE85" s="1"/>
      </tp>
      <tp t="s">
        <v>N/A</v>
        <stp/>
        <stp>VOLUME</stp>
        <stp>.SPX250627C6000</stp>
        <tr r="K93" s="2"/>
      </tp>
      <tp t="s">
        <v>N/A</v>
        <stp/>
        <stp>VOLUME</stp>
        <stp>.SPX250725C6020</stp>
        <tr r="M91" s="2"/>
      </tp>
      <tp t="s">
        <v>N/A</v>
        <stp/>
        <stp>VOLUME</stp>
        <stp>.SPX250822C6050</stp>
        <tr r="O88" s="2"/>
      </tp>
      <tp t="s">
        <v>N/A</v>
        <stp/>
        <stp>VOLUME</stp>
        <stp>.SPX250926C6010</stp>
        <tr r="Q92" s="2"/>
      </tp>
      <tp t="s">
        <v>N/A</v>
        <stp/>
        <stp>VOLUME</stp>
        <stp>.SPX251024C6030</stp>
        <tr r="S90" s="2"/>
      </tp>
      <tp t="s">
        <v>N/A</v>
        <stp/>
        <stp>VOLUME</stp>
        <stp>.SPX251226C6010</stp>
        <tr r="W92" s="2"/>
      </tp>
      <tp t="s">
        <v>N/A</v>
        <stp/>
        <stp>VOLUME</stp>
        <stp>.SPX251024P6030</stp>
        <tr r="S90" s="2"/>
      </tp>
      <tp t="s">
        <v>N/A</v>
        <stp/>
        <stp>VOLUME</stp>
        <stp>.SPX251226P6010</stp>
        <tr r="W92" s="2"/>
      </tp>
      <tp t="s">
        <v>N/A</v>
        <stp/>
        <stp>VOLUME</stp>
        <stp>.SPX250620P6070</stp>
        <tr r="BF85" s="1"/>
      </tp>
      <tp t="s">
        <v>N/A</v>
        <stp/>
        <stp>VOLUME</stp>
        <stp>.SPX250627P6000</stp>
        <tr r="K93" s="2"/>
      </tp>
      <tp t="s">
        <v>N/A</v>
        <stp/>
        <stp>VOLUME</stp>
        <stp>.SPX250725P6020</stp>
        <tr r="M91" s="2"/>
      </tp>
      <tp t="s">
        <v>N/A</v>
        <stp/>
        <stp>VOLUME</stp>
        <stp>.SPX250822P6050</stp>
        <tr r="O88" s="2"/>
      </tp>
      <tp t="s">
        <v>N/A</v>
        <stp/>
        <stp>VOLUME</stp>
        <stp>.SPX250926P6010</stp>
        <tr r="Q92" s="2"/>
      </tp>
      <tp>
        <v>13</v>
        <stp/>
        <stp>VOLUME</stp>
        <stp>.SPX250620C6040</stp>
        <tr r="BE88" s="1"/>
        <tr r="BE88" s="1"/>
      </tp>
      <tp t="s">
        <v>N/A</v>
        <stp/>
        <stp>VOLUME</stp>
        <stp>.SPX250627C6030</stp>
        <tr r="K90" s="2"/>
      </tp>
      <tp t="s">
        <v>N/A</v>
        <stp/>
        <stp>VOLUME</stp>
        <stp>.SPX250725C6010</stp>
        <tr r="M92" s="2"/>
      </tp>
      <tp t="s">
        <v>N/A</v>
        <stp/>
        <stp>VOLUME</stp>
        <stp>.SPX250822C6060</stp>
        <tr r="O87" s="2"/>
      </tp>
      <tp t="s">
        <v>N/A</v>
        <stp/>
        <stp>VOLUME</stp>
        <stp>.SPX250926C6020</stp>
        <tr r="Q91" s="2"/>
      </tp>
      <tp t="s">
        <v>N/A</v>
        <stp/>
        <stp>VOLUME</stp>
        <stp>.SPX251024C6000</stp>
        <tr r="S93" s="2"/>
      </tp>
      <tp t="s">
        <v>N/A</v>
        <stp/>
        <stp>VOLUME</stp>
        <stp>.SPX251226C6020</stp>
        <tr r="W91" s="2"/>
      </tp>
      <tp t="s">
        <v>N/A</v>
        <stp/>
        <stp>VOLUME</stp>
        <stp>.SPX251024P6000</stp>
        <tr r="S93" s="2"/>
      </tp>
      <tp t="s">
        <v>N/A</v>
        <stp/>
        <stp>VOLUME</stp>
        <stp>.SPX251226P6020</stp>
        <tr r="W91" s="2"/>
      </tp>
      <tp>
        <v>24</v>
        <stp/>
        <stp>VOLUME</stp>
        <stp>.SPX250620P6040</stp>
        <tr r="BF88" s="1"/>
        <tr r="BF88" s="1"/>
      </tp>
      <tp t="s">
        <v>N/A</v>
        <stp/>
        <stp>VOLUME</stp>
        <stp>.SPX250627P6030</stp>
        <tr r="K90" s="2"/>
      </tp>
      <tp t="s">
        <v>N/A</v>
        <stp/>
        <stp>VOLUME</stp>
        <stp>.SPX250725P6010</stp>
        <tr r="M92" s="2"/>
      </tp>
      <tp t="s">
        <v>N/A</v>
        <stp/>
        <stp>VOLUME</stp>
        <stp>.SPX250822P6060</stp>
        <tr r="O87" s="2"/>
      </tp>
      <tp t="s">
        <v>N/A</v>
        <stp/>
        <stp>VOLUME</stp>
        <stp>.SPX250926P6020</stp>
        <tr r="Q91" s="2"/>
      </tp>
      <tp>
        <v>728</v>
        <stp/>
        <stp>VOLUME</stp>
        <stp>.SPX250620C6050</stp>
        <tr r="BE87" s="1"/>
        <tr r="BE87" s="1"/>
      </tp>
      <tp t="s">
        <v>N/A</v>
        <stp/>
        <stp>VOLUME</stp>
        <stp>.SPX250627C6020</stp>
        <tr r="K91" s="2"/>
      </tp>
      <tp t="s">
        <v>N/A</v>
        <stp/>
        <stp>VOLUME</stp>
        <stp>.SPX250725C6000</stp>
        <tr r="M93" s="2"/>
      </tp>
      <tp t="s">
        <v>N/A</v>
        <stp/>
        <stp>VOLUME</stp>
        <stp>.SPX250822C6070</stp>
        <tr r="O86" s="2"/>
      </tp>
      <tp t="s">
        <v>N/A</v>
        <stp/>
        <stp>VOLUME</stp>
        <stp>.SPX250926C6030</stp>
        <tr r="Q90" s="2"/>
      </tp>
      <tp t="s">
        <v>N/A</v>
        <stp/>
        <stp>VOLUME</stp>
        <stp>.SPX251024C6010</stp>
        <tr r="S92" s="2"/>
      </tp>
      <tp t="s">
        <v>N/A</v>
        <stp/>
        <stp>VOLUME</stp>
        <stp>.SPX251226C6030</stp>
        <tr r="W90" s="2"/>
      </tp>
      <tp t="s">
        <v>N/A</v>
        <stp/>
        <stp>VOLUME</stp>
        <stp>.SPX251024P6010</stp>
        <tr r="S92" s="2"/>
      </tp>
      <tp t="s">
        <v>N/A</v>
        <stp/>
        <stp>VOLUME</stp>
        <stp>.SPX251226P6030</stp>
        <tr r="W90" s="2"/>
      </tp>
      <tp>
        <v>10</v>
        <stp/>
        <stp>VOLUME</stp>
        <stp>.SPX250620P6050</stp>
        <tr r="BF87" s="1"/>
        <tr r="BF87" s="1"/>
      </tp>
      <tp t="s">
        <v>N/A</v>
        <stp/>
        <stp>VOLUME</stp>
        <stp>.SPX250627P6020</stp>
        <tr r="K91" s="2"/>
      </tp>
      <tp t="s">
        <v>N/A</v>
        <stp/>
        <stp>VOLUME</stp>
        <stp>.SPX250725P6000</stp>
        <tr r="M93" s="2"/>
      </tp>
      <tp t="s">
        <v>N/A</v>
        <stp/>
        <stp>VOLUME</stp>
        <stp>.SPX250822P6070</stp>
        <tr r="O86" s="2"/>
      </tp>
      <tp t="s">
        <v>N/A</v>
        <stp/>
        <stp>VOLUME</stp>
        <stp>.SPX250926P6030</stp>
        <tr r="Q90" s="2"/>
      </tp>
      <tp>
        <v>4</v>
        <stp/>
        <stp>VOLUME</stp>
        <stp>.SPX250620C6020</stp>
        <tr r="BE90" s="1"/>
        <tr r="BE90" s="1"/>
      </tp>
      <tp t="s">
        <v>N/A</v>
        <stp/>
        <stp>VOLUME</stp>
        <stp>.SPX250627C6050</stp>
        <tr r="K88" s="2"/>
      </tp>
      <tp t="s">
        <v>N/A</v>
        <stp/>
        <stp>VOLUME</stp>
        <stp>.SPX250725C6070</stp>
        <tr r="M86" s="2"/>
      </tp>
      <tp t="s">
        <v>N/A</v>
        <stp/>
        <stp>VOLUME</stp>
        <stp>.SPX250822C6000</stp>
        <tr r="O93" s="2"/>
      </tp>
      <tp t="s">
        <v>N/A</v>
        <stp/>
        <stp>VOLUME</stp>
        <stp>.SPX250926C6040</stp>
        <tr r="Q89" s="2"/>
      </tp>
      <tp t="s">
        <v>N/A</v>
        <stp/>
        <stp>VOLUME</stp>
        <stp>.SPX251024C6060</stp>
        <tr r="S87" s="2"/>
      </tp>
      <tp t="s">
        <v>N/A</v>
        <stp/>
        <stp>VOLUME</stp>
        <stp>.SPX251226C6040</stp>
        <tr r="W89" s="2"/>
      </tp>
      <tp t="s">
        <v>N/A</v>
        <stp/>
        <stp>VOLUME</stp>
        <stp>.SPX251024P6060</stp>
        <tr r="S87" s="2"/>
      </tp>
      <tp t="s">
        <v>N/A</v>
        <stp/>
        <stp>VOLUME</stp>
        <stp>.SPX251226P6040</stp>
        <tr r="W89" s="2"/>
      </tp>
      <tp>
        <v>6</v>
        <stp/>
        <stp>VOLUME</stp>
        <stp>.SPX250620P6020</stp>
        <tr r="BF90" s="1"/>
        <tr r="BF90" s="1"/>
      </tp>
      <tp t="s">
        <v>N/A</v>
        <stp/>
        <stp>VOLUME</stp>
        <stp>.SPX250627P6050</stp>
        <tr r="K88" s="2"/>
      </tp>
      <tp t="s">
        <v>N/A</v>
        <stp/>
        <stp>VOLUME</stp>
        <stp>.SPX250725P6070</stp>
        <tr r="M86" s="2"/>
      </tp>
      <tp t="s">
        <v>N/A</v>
        <stp/>
        <stp>VOLUME</stp>
        <stp>.SPX250822P6000</stp>
        <tr r="O93" s="2"/>
      </tp>
      <tp t="s">
        <v>N/A</v>
        <stp/>
        <stp>VOLUME</stp>
        <stp>.SPX250926P6040</stp>
        <tr r="Q89" s="2"/>
      </tp>
      <tp>
        <v>6</v>
        <stp/>
        <stp>VOLUME</stp>
        <stp>.SPX250620C6030</stp>
        <tr r="BE89" s="1"/>
        <tr r="BE89" s="1"/>
      </tp>
      <tp t="s">
        <v>N/A</v>
        <stp/>
        <stp>VOLUME</stp>
        <stp>.SPX250627C6040</stp>
        <tr r="K89" s="2"/>
      </tp>
      <tp t="s">
        <v>N/A</v>
        <stp/>
        <stp>VOLUME</stp>
        <stp>.SPX250725C6060</stp>
        <tr r="M87" s="2"/>
      </tp>
      <tp t="s">
        <v>N/A</v>
        <stp/>
        <stp>VOLUME</stp>
        <stp>.SPX250822C6010</stp>
        <tr r="O92" s="2"/>
      </tp>
      <tp t="s">
        <v>N/A</v>
        <stp/>
        <stp>VOLUME</stp>
        <stp>.SPX250926C6050</stp>
        <tr r="Q88" s="2"/>
      </tp>
      <tp t="s">
        <v>N/A</v>
        <stp/>
        <stp>VOLUME</stp>
        <stp>.SPX251024C6070</stp>
        <tr r="S86" s="2"/>
      </tp>
      <tp t="s">
        <v>N/A</v>
        <stp/>
        <stp>VOLUME</stp>
        <stp>.SPX251226C6050</stp>
        <tr r="W88" s="2"/>
      </tp>
      <tp t="s">
        <v>N/A</v>
        <stp/>
        <stp>VOLUME</stp>
        <stp>.SPX251024P6070</stp>
        <tr r="S86" s="2"/>
      </tp>
      <tp t="s">
        <v>N/A</v>
        <stp/>
        <stp>VOLUME</stp>
        <stp>.SPX251226P6050</stp>
        <tr r="W88" s="2"/>
      </tp>
      <tp>
        <v>7</v>
        <stp/>
        <stp>VOLUME</stp>
        <stp>.SPX250620P6030</stp>
        <tr r="BF89" s="1"/>
        <tr r="BF89" s="1"/>
      </tp>
      <tp t="s">
        <v>N/A</v>
        <stp/>
        <stp>VOLUME</stp>
        <stp>.SPX250627P6040</stp>
        <tr r="K89" s="2"/>
      </tp>
      <tp t="s">
        <v>N/A</v>
        <stp/>
        <stp>VOLUME</stp>
        <stp>.SPX250725P6060</stp>
        <tr r="M87" s="2"/>
      </tp>
      <tp t="s">
        <v>N/A</v>
        <stp/>
        <stp>VOLUME</stp>
        <stp>.SPX250822P6010</stp>
        <tr r="O92" s="2"/>
      </tp>
      <tp t="s">
        <v>N/A</v>
        <stp/>
        <stp>VOLUME</stp>
        <stp>.SPX250926P6050</stp>
        <tr r="Q88" s="2"/>
      </tp>
      <tp>
        <v>34333</v>
        <stp/>
        <stp>VOLUME</stp>
        <stp>.SPX250620C6000</stp>
        <tr r="BE92" s="1"/>
        <tr r="BE92" s="1"/>
      </tp>
      <tp t="s">
        <v>N/A</v>
        <stp/>
        <stp>VOLUME</stp>
        <stp>.SPX250627C6070</stp>
        <tr r="K86" s="2"/>
      </tp>
      <tp t="s">
        <v>N/A</v>
        <stp/>
        <stp>VOLUME</stp>
        <stp>.SPX250725C6050</stp>
        <tr r="M88" s="2"/>
      </tp>
      <tp t="s">
        <v>N/A</v>
        <stp/>
        <stp>VOLUME</stp>
        <stp>.SPX250822C6020</stp>
        <tr r="O91" s="2"/>
      </tp>
      <tp t="s">
        <v>N/A</v>
        <stp/>
        <stp>VOLUME</stp>
        <stp>.SPX250926C6060</stp>
        <tr r="Q87" s="2"/>
      </tp>
      <tp t="s">
        <v>N/A</v>
        <stp/>
        <stp>VOLUME</stp>
        <stp>.SPX251024C6040</stp>
        <tr r="S89" s="2"/>
      </tp>
      <tp t="s">
        <v>N/A</v>
        <stp/>
        <stp>VOLUME</stp>
        <stp>.SPX251226C6060</stp>
        <tr r="W87" s="2"/>
      </tp>
      <tp t="s">
        <v>N/A</v>
        <stp/>
        <stp>VOLUME</stp>
        <stp>.SPX251024P6040</stp>
        <tr r="S89" s="2"/>
      </tp>
      <tp t="s">
        <v>N/A</v>
        <stp/>
        <stp>VOLUME</stp>
        <stp>.SPX251226P6060</stp>
        <tr r="W87" s="2"/>
      </tp>
      <tp>
        <v>32227</v>
        <stp/>
        <stp>VOLUME</stp>
        <stp>.SPX250620P6000</stp>
        <tr r="BF92" s="1"/>
        <tr r="BF92" s="1"/>
      </tp>
      <tp t="s">
        <v>N/A</v>
        <stp/>
        <stp>VOLUME</stp>
        <stp>.SPX250627P6070</stp>
        <tr r="K86" s="2"/>
      </tp>
      <tp t="s">
        <v>N/A</v>
        <stp/>
        <stp>VOLUME</stp>
        <stp>.SPX250725P6050</stp>
        <tr r="M88" s="2"/>
      </tp>
      <tp t="s">
        <v>N/A</v>
        <stp/>
        <stp>VOLUME</stp>
        <stp>.SPX250822P6020</stp>
        <tr r="O91" s="2"/>
      </tp>
      <tp t="s">
        <v>N/A</v>
        <stp/>
        <stp>VOLUME</stp>
        <stp>.SPX250926P6060</stp>
        <tr r="Q87" s="2"/>
      </tp>
      <tp>
        <v>11</v>
        <stp/>
        <stp>VOLUME</stp>
        <stp>.SPX250620C6010</stp>
        <tr r="BE91" s="1"/>
        <tr r="BE91" s="1"/>
      </tp>
      <tp t="s">
        <v>N/A</v>
        <stp/>
        <stp>VOLUME</stp>
        <stp>.SPX250627C6060</stp>
        <tr r="K87" s="2"/>
      </tp>
      <tp t="s">
        <v>N/A</v>
        <stp/>
        <stp>VOLUME</stp>
        <stp>.SPX250725C6040</stp>
        <tr r="M89" s="2"/>
      </tp>
      <tp t="s">
        <v>N/A</v>
        <stp/>
        <stp>VOLUME</stp>
        <stp>.SPX250822C6030</stp>
        <tr r="O90" s="2"/>
      </tp>
      <tp t="s">
        <v>N/A</v>
        <stp/>
        <stp>VOLUME</stp>
        <stp>.SPX250926C6070</stp>
        <tr r="Q86" s="2"/>
      </tp>
      <tp t="s">
        <v>N/A</v>
        <stp/>
        <stp>VOLUME</stp>
        <stp>.SPX251024C6050</stp>
        <tr r="S88" s="2"/>
      </tp>
      <tp t="s">
        <v>N/A</v>
        <stp/>
        <stp>VOLUME</stp>
        <stp>.SPX251226C6070</stp>
        <tr r="W86" s="2"/>
      </tp>
      <tp t="s">
        <v>N/A</v>
        <stp/>
        <stp>VOLUME</stp>
        <stp>.SPX251024P6050</stp>
        <tr r="S88" s="2"/>
      </tp>
      <tp t="s">
        <v>N/A</v>
        <stp/>
        <stp>VOLUME</stp>
        <stp>.SPX251226P6070</stp>
        <tr r="W86" s="2"/>
      </tp>
      <tp>
        <v>52</v>
        <stp/>
        <stp>VOLUME</stp>
        <stp>.SPX250620P6010</stp>
        <tr r="BF91" s="1"/>
        <tr r="BF91" s="1"/>
      </tp>
      <tp t="s">
        <v>N/A</v>
        <stp/>
        <stp>VOLUME</stp>
        <stp>.SPX250627P6060</stp>
        <tr r="K87" s="2"/>
      </tp>
      <tp t="s">
        <v>N/A</v>
        <stp/>
        <stp>VOLUME</stp>
        <stp>.SPX250725P6040</stp>
        <tr r="M89" s="2"/>
      </tp>
      <tp t="s">
        <v>N/A</v>
        <stp/>
        <stp>VOLUME</stp>
        <stp>.SPX250822P6030</stp>
        <tr r="O90" s="2"/>
      </tp>
      <tp t="s">
        <v>N/A</v>
        <stp/>
        <stp>VOLUME</stp>
        <stp>.SPX250926P6070</stp>
        <tr r="Q86" s="2"/>
      </tp>
      <tp t="s">
        <v>N/A</v>
        <stp/>
        <stp>VOLUME</stp>
        <stp>.SPX251128C6060</stp>
        <tr r="U87" s="2"/>
      </tp>
      <tp t="s">
        <v>N/A</v>
        <stp/>
        <stp>VOLUME</stp>
        <stp>.SPX251128P6060</stp>
        <tr r="U87" s="2"/>
      </tp>
      <tp t="s">
        <v>N/A</v>
        <stp/>
        <stp>VOLUME</stp>
        <stp>.SPX251128C6070</stp>
        <tr r="U86" s="2"/>
      </tp>
      <tp t="s">
        <v>N/A</v>
        <stp/>
        <stp>VOLUME</stp>
        <stp>.SPX251128P6070</stp>
        <tr r="U86" s="2"/>
      </tp>
      <tp t="s">
        <v>N/A</v>
        <stp/>
        <stp>VOLUME</stp>
        <stp>.SPX251128C6040</stp>
        <tr r="U89" s="2"/>
      </tp>
      <tp t="s">
        <v>N/A</v>
        <stp/>
        <stp>VOLUME</stp>
        <stp>.SPX251128P6040</stp>
        <tr r="U89" s="2"/>
      </tp>
      <tp t="s">
        <v>N/A</v>
        <stp/>
        <stp>VOLUME</stp>
        <stp>.SPX251128C6050</stp>
        <tr r="U88" s="2"/>
      </tp>
      <tp t="s">
        <v>N/A</v>
        <stp/>
        <stp>VOLUME</stp>
        <stp>.SPX251128P6050</stp>
        <tr r="U88" s="2"/>
      </tp>
      <tp t="s">
        <v>N/A</v>
        <stp/>
        <stp>VOLUME</stp>
        <stp>.SPX251128C6020</stp>
        <tr r="U91" s="2"/>
      </tp>
      <tp t="s">
        <v>N/A</v>
        <stp/>
        <stp>VOLUME</stp>
        <stp>.SPX251128P6020</stp>
        <tr r="U91" s="2"/>
      </tp>
      <tp t="s">
        <v>N/A</v>
        <stp/>
        <stp>VOLUME</stp>
        <stp>.SPX251128C6030</stp>
        <tr r="U90" s="2"/>
      </tp>
      <tp t="s">
        <v>N/A</v>
        <stp/>
        <stp>VOLUME</stp>
        <stp>.SPX251128P6030</stp>
        <tr r="U90" s="2"/>
      </tp>
      <tp t="s">
        <v>N/A</v>
        <stp/>
        <stp>VOLUME</stp>
        <stp>.SPX251128C6000</stp>
        <tr r="U93" s="2"/>
      </tp>
      <tp t="s">
        <v>N/A</v>
        <stp/>
        <stp>VOLUME</stp>
        <stp>.SPX251128P6000</stp>
        <tr r="U93" s="2"/>
      </tp>
      <tp t="s">
        <v>N/A</v>
        <stp/>
        <stp>VOLUME</stp>
        <stp>.SPX251128C6010</stp>
        <tr r="U92" s="2"/>
      </tp>
      <tp t="s">
        <v>N/A</v>
        <stp/>
        <stp>VOLUME</stp>
        <stp>.SPX251128P6010</stp>
        <tr r="U92" s="2"/>
      </tp>
      <tp>
        <v>1285</v>
        <stp/>
        <stp>OPEN_INT</stp>
        <stp>.SPXW250519C5980</stp>
        <tr r="AS94" s="1"/>
        <tr r="AS94" s="1"/>
      </tp>
      <tp>
        <v>101</v>
        <stp/>
        <stp>OPEN_INT</stp>
        <stp>.SPXW250519P5980</stp>
        <tr r="AT94" s="1"/>
        <tr r="AT94" s="1"/>
      </tp>
      <tp>
        <v>2349</v>
        <stp/>
        <stp>OPEN_INT</stp>
        <stp>.SPXW250519C5990</stp>
        <tr r="AS93" s="1"/>
        <tr r="AS93" s="1"/>
      </tp>
      <tp>
        <v>84</v>
        <stp/>
        <stp>OPEN_INT</stp>
        <stp>.SPXW250519P5990</stp>
        <tr r="AT93" s="1"/>
        <tr r="AT93" s="1"/>
      </tp>
      <tp>
        <v>3884</v>
        <stp/>
        <stp>OPEN_INT</stp>
        <stp>.SPXW250519C5900</stp>
        <tr r="AS102" s="1"/>
        <tr r="AS102" s="1"/>
      </tp>
      <tp>
        <v>3539</v>
        <stp/>
        <stp>OPEN_INT</stp>
        <stp>.SPXW250519P5900</stp>
        <tr r="AT102" s="1"/>
        <tr r="AT102" s="1"/>
      </tp>
      <tp>
        <v>1594</v>
        <stp/>
        <stp>OPEN_INT</stp>
        <stp>.SPXW250519C5910</stp>
        <tr r="AS101" s="1"/>
        <tr r="AS101" s="1"/>
      </tp>
      <tp>
        <v>1129</v>
        <stp/>
        <stp>OPEN_INT</stp>
        <stp>.SPXW250519P5910</stp>
        <tr r="AT101" s="1"/>
        <tr r="AT101" s="1"/>
      </tp>
      <tp>
        <v>806</v>
        <stp/>
        <stp>OPEN_INT</stp>
        <stp>.SPXW250519C5920</stp>
        <tr r="AS100" s="1"/>
        <tr r="AS100" s="1"/>
      </tp>
      <tp>
        <v>1299</v>
        <stp/>
        <stp>OPEN_INT</stp>
        <stp>.SPXW250519P5920</stp>
        <tr r="AT100" s="1"/>
        <tr r="AT100" s="1"/>
      </tp>
      <tp>
        <v>940</v>
        <stp/>
        <stp>OPEN_INT</stp>
        <stp>.SPXW250519C5930</stp>
        <tr r="AS99" s="1"/>
        <tr r="AS99" s="1"/>
      </tp>
      <tp>
        <v>1487</v>
        <stp/>
        <stp>OPEN_INT</stp>
        <stp>.SPXW250519P5930</stp>
        <tr r="AT99" s="1"/>
        <tr r="AT99" s="1"/>
      </tp>
      <tp>
        <v>1323</v>
        <stp/>
        <stp>OPEN_INT</stp>
        <stp>.SPXW250519C5940</stp>
        <tr r="AS98" s="1"/>
        <tr r="AS98" s="1"/>
      </tp>
      <tp>
        <v>580</v>
        <stp/>
        <stp>OPEN_INT</stp>
        <stp>.SPXW250519P5940</stp>
        <tr r="AT98" s="1"/>
        <tr r="AT98" s="1"/>
      </tp>
      <tp>
        <v>3374</v>
        <stp/>
        <stp>OPEN_INT</stp>
        <stp>.SPXW250519C5950</stp>
        <tr r="AS97" s="1"/>
        <tr r="AS97" s="1"/>
      </tp>
      <tp>
        <v>1253</v>
        <stp/>
        <stp>OPEN_INT</stp>
        <stp>.SPXW250519P5950</stp>
        <tr r="AT97" s="1"/>
        <tr r="AT97" s="1"/>
      </tp>
      <tp>
        <v>1572</v>
        <stp/>
        <stp>OPEN_INT</stp>
        <stp>.SPXW250519C5960</stp>
        <tr r="AS96" s="1"/>
        <tr r="AS96" s="1"/>
      </tp>
      <tp>
        <v>492</v>
        <stp/>
        <stp>OPEN_INT</stp>
        <stp>.SPXW250519P5960</stp>
        <tr r="AT96" s="1"/>
        <tr r="AT96" s="1"/>
      </tp>
      <tp>
        <v>802</v>
        <stp/>
        <stp>OPEN_INT</stp>
        <stp>.SPXW250519C5970</stp>
        <tr r="AS95" s="1"/>
        <tr r="AS95" s="1"/>
      </tp>
      <tp>
        <v>97</v>
        <stp/>
        <stp>OPEN_INT</stp>
        <stp>.SPXW250519P5970</stp>
        <tr r="AT95" s="1"/>
        <tr r="AT95" s="1"/>
      </tp>
      <tp t="s">
        <v>19.09%</v>
        <stp/>
        <stp>IMPL_VOL</stp>
        <stp>.NDX250620C21100</stp>
        <tr r="EP155" s="1"/>
      </tp>
      <tp t="s">
        <v>19.39%</v>
        <stp/>
        <stp>IMPL_VOL</stp>
        <stp>.NDX250620C21125</stp>
        <tr r="EP154" s="1"/>
      </tp>
      <tp t="s">
        <v>18.98%</v>
        <stp/>
        <stp>IMPL_VOL</stp>
        <stp>.NDX250620C21150</stp>
        <tr r="EP153" s="1"/>
      </tp>
      <tp t="s">
        <v>18.86%</v>
        <stp/>
        <stp>IMPL_VOL</stp>
        <stp>.NDX250620C21175</stp>
        <tr r="EP152" s="1"/>
      </tp>
      <tp t="s">
        <v>21.07%</v>
        <stp/>
        <stp>IMPL_VOL</stp>
        <stp>.NDX250620P21125</stp>
        <tr r="EQ154" s="1"/>
      </tp>
      <tp t="s">
        <v>21.15%</v>
        <stp/>
        <stp>IMPL_VOL</stp>
        <stp>.NDX250620P21100</stp>
        <tr r="EQ155" s="1"/>
      </tp>
      <tp t="s">
        <v>20.93%</v>
        <stp/>
        <stp>IMPL_VOL</stp>
        <stp>.NDX250620P21175</stp>
        <tr r="EQ152" s="1"/>
      </tp>
      <tp t="s">
        <v>20.99%</v>
        <stp/>
        <stp>IMPL_VOL</stp>
        <stp>.NDX250620P21150</stp>
        <tr r="EQ153" s="1"/>
      </tp>
      <tp t="s">
        <v>N/A</v>
        <stp/>
        <stp>VOLUME</stp>
        <stp>.SPX250725C5730</stp>
        <tr r="M120" s="2"/>
      </tp>
      <tp>
        <v>13</v>
        <stp/>
        <stp>VOLUME</stp>
        <stp>.SPX250620C5760</stp>
        <tr r="BE116" s="1"/>
        <tr r="BE116" s="1"/>
      </tp>
      <tp t="s">
        <v>N/A</v>
        <stp/>
        <stp>VOLUME</stp>
        <stp>.SPX250627C5710</stp>
        <tr r="K122" s="2"/>
      </tp>
      <tp t="s">
        <v>N/A</v>
        <stp/>
        <stp>VOLUME</stp>
        <stp>.SPX250926C5700</stp>
        <tr r="Q123" s="2"/>
      </tp>
      <tp t="s">
        <v>N/A</v>
        <stp/>
        <stp>VOLUME</stp>
        <stp>.SPX250822C5740</stp>
        <tr r="O119" s="2"/>
      </tp>
      <tp t="s">
        <v>N/A</v>
        <stp/>
        <stp>VOLUME</stp>
        <stp>.SPX251226C5700</stp>
        <tr r="W123" s="2"/>
      </tp>
      <tp t="s">
        <v>N/A</v>
        <stp/>
        <stp>VOLUME</stp>
        <stp>.SPX251024C5720</stp>
        <tr r="S121" s="2"/>
      </tp>
      <tp t="s">
        <v>N/A</v>
        <stp/>
        <stp>VOLUME</stp>
        <stp>.SPX251226P5700</stp>
        <tr r="W123" s="2"/>
      </tp>
      <tp t="s">
        <v>N/A</v>
        <stp/>
        <stp>VOLUME</stp>
        <stp>.SPX251024P5720</stp>
        <tr r="S121" s="2"/>
      </tp>
      <tp t="s">
        <v>N/A</v>
        <stp/>
        <stp>VOLUME</stp>
        <stp>.SPX250725P5730</stp>
        <tr r="M120" s="2"/>
      </tp>
      <tp>
        <v>9</v>
        <stp/>
        <stp>VOLUME</stp>
        <stp>.SPX250620P5760</stp>
        <tr r="BF116" s="1"/>
        <tr r="BF116" s="1"/>
      </tp>
      <tp t="s">
        <v>N/A</v>
        <stp/>
        <stp>VOLUME</stp>
        <stp>.SPX250627P5710</stp>
        <tr r="K122" s="2"/>
      </tp>
      <tp t="s">
        <v>N/A</v>
        <stp/>
        <stp>VOLUME</stp>
        <stp>.SPX250926P5700</stp>
        <tr r="Q123" s="2"/>
      </tp>
      <tp t="s">
        <v>N/A</v>
        <stp/>
        <stp>VOLUME</stp>
        <stp>.SPX250822P5740</stp>
        <tr r="O119" s="2"/>
      </tp>
      <tp t="s">
        <v>N/A</v>
        <stp/>
        <stp>VOLUME</stp>
        <stp>.SPX250725C5720</stp>
        <tr r="M121" s="2"/>
      </tp>
      <tp>
        <v>2</v>
        <stp/>
        <stp>VOLUME</stp>
        <stp>.SPX250620C5770</stp>
        <tr r="BE115" s="1"/>
        <tr r="BE115" s="1"/>
      </tp>
      <tp t="s">
        <v>N/A</v>
        <stp/>
        <stp>VOLUME</stp>
        <stp>.SPX250627C5700</stp>
        <tr r="K123" s="2"/>
      </tp>
      <tp t="s">
        <v>N/A</v>
        <stp/>
        <stp>VOLUME</stp>
        <stp>.SPX250926C5710</stp>
        <tr r="Q122" s="2"/>
      </tp>
      <tp t="s">
        <v>N/A</v>
        <stp/>
        <stp>VOLUME</stp>
        <stp>.SPX250822C5750</stp>
        <tr r="O118" s="2"/>
      </tp>
      <tp t="s">
        <v>N/A</v>
        <stp/>
        <stp>VOLUME</stp>
        <stp>.SPX251226C5710</stp>
        <tr r="W122" s="2"/>
      </tp>
      <tp t="s">
        <v>N/A</v>
        <stp/>
        <stp>VOLUME</stp>
        <stp>.SPX251024C5730</stp>
        <tr r="S120" s="2"/>
      </tp>
      <tp t="s">
        <v>N/A</v>
        <stp/>
        <stp>VOLUME</stp>
        <stp>.SPX251226P5710</stp>
        <tr r="W122" s="2"/>
      </tp>
      <tp t="s">
        <v>N/A</v>
        <stp/>
        <stp>VOLUME</stp>
        <stp>.SPX251024P5730</stp>
        <tr r="S120" s="2"/>
      </tp>
      <tp t="s">
        <v>N/A</v>
        <stp/>
        <stp>VOLUME</stp>
        <stp>.SPX250725P5720</stp>
        <tr r="M121" s="2"/>
      </tp>
      <tp>
        <v>24</v>
        <stp/>
        <stp>VOLUME</stp>
        <stp>.SPX250620P5770</stp>
        <tr r="BF115" s="1"/>
        <tr r="BF115" s="1"/>
      </tp>
      <tp t="s">
        <v>N/A</v>
        <stp/>
        <stp>VOLUME</stp>
        <stp>.SPX250627P5700</stp>
        <tr r="K123" s="2"/>
      </tp>
      <tp t="s">
        <v>N/A</v>
        <stp/>
        <stp>VOLUME</stp>
        <stp>.SPX250926P5710</stp>
        <tr r="Q122" s="2"/>
      </tp>
      <tp t="s">
        <v>N/A</v>
        <stp/>
        <stp>VOLUME</stp>
        <stp>.SPX250822P5750</stp>
        <tr r="O118" s="2"/>
      </tp>
      <tp t="s">
        <v>N/A</v>
        <stp/>
        <stp>VOLUME</stp>
        <stp>.SPX250725C5710</stp>
        <tr r="M122" s="2"/>
      </tp>
      <tp t="s">
        <v>N/A</v>
        <stp/>
        <stp>VOLUME</stp>
        <stp>.SPX250620C5740</stp>
        <tr r="BE118" s="1"/>
      </tp>
      <tp t="s">
        <v>N/A</v>
        <stp/>
        <stp>VOLUME</stp>
        <stp>.SPX250627C5730</stp>
        <tr r="K120" s="2"/>
      </tp>
      <tp t="s">
        <v>N/A</v>
        <stp/>
        <stp>VOLUME</stp>
        <stp>.SPX250926C5720</stp>
        <tr r="Q121" s="2"/>
      </tp>
      <tp t="s">
        <v>N/A</v>
        <stp/>
        <stp>VOLUME</stp>
        <stp>.SPX250822C5760</stp>
        <tr r="O117" s="2"/>
      </tp>
      <tp t="s">
        <v>N/A</v>
        <stp/>
        <stp>VOLUME</stp>
        <stp>.SPX251226C5720</stp>
        <tr r="W121" s="2"/>
      </tp>
      <tp t="s">
        <v>N/A</v>
        <stp/>
        <stp>VOLUME</stp>
        <stp>.SPX251024C5700</stp>
        <tr r="S123" s="2"/>
      </tp>
      <tp t="s">
        <v>N/A</v>
        <stp/>
        <stp>VOLUME</stp>
        <stp>.SPX251226P5720</stp>
        <tr r="W121" s="2"/>
      </tp>
      <tp t="s">
        <v>N/A</v>
        <stp/>
        <stp>VOLUME</stp>
        <stp>.SPX251024P5700</stp>
        <tr r="S123" s="2"/>
      </tp>
      <tp t="s">
        <v>N/A</v>
        <stp/>
        <stp>VOLUME</stp>
        <stp>.SPX250725P5710</stp>
        <tr r="M122" s="2"/>
      </tp>
      <tp>
        <v>12</v>
        <stp/>
        <stp>VOLUME</stp>
        <stp>.SPX250620P5740</stp>
        <tr r="BF118" s="1"/>
        <tr r="BF118" s="1"/>
      </tp>
      <tp t="s">
        <v>N/A</v>
        <stp/>
        <stp>VOLUME</stp>
        <stp>.SPX250627P5730</stp>
        <tr r="K120" s="2"/>
      </tp>
      <tp t="s">
        <v>N/A</v>
        <stp/>
        <stp>VOLUME</stp>
        <stp>.SPX250926P5720</stp>
        <tr r="Q121" s="2"/>
      </tp>
      <tp t="s">
        <v>N/A</v>
        <stp/>
        <stp>VOLUME</stp>
        <stp>.SPX250822P5760</stp>
        <tr r="O117" s="2"/>
      </tp>
      <tp t="s">
        <v>N/A</v>
        <stp/>
        <stp>VOLUME</stp>
        <stp>.SPX250725C5700</stp>
        <tr r="M123" s="2"/>
      </tp>
      <tp>
        <v>64</v>
        <stp/>
        <stp>VOLUME</stp>
        <stp>.SPX250620C5750</stp>
        <tr r="BE117" s="1"/>
        <tr r="BE117" s="1"/>
      </tp>
      <tp t="s">
        <v>N/A</v>
        <stp/>
        <stp>VOLUME</stp>
        <stp>.SPX250627C5720</stp>
        <tr r="K121" s="2"/>
      </tp>
      <tp t="s">
        <v>N/A</v>
        <stp/>
        <stp>VOLUME</stp>
        <stp>.SPX250926C5730</stp>
        <tr r="Q120" s="2"/>
      </tp>
      <tp t="s">
        <v>N/A</v>
        <stp/>
        <stp>VOLUME</stp>
        <stp>.SPX250822C5770</stp>
        <tr r="O116" s="2"/>
      </tp>
      <tp t="s">
        <v>N/A</v>
        <stp/>
        <stp>VOLUME</stp>
        <stp>.SPX251226C5730</stp>
        <tr r="W120" s="2"/>
      </tp>
      <tp t="s">
        <v>N/A</v>
        <stp/>
        <stp>VOLUME</stp>
        <stp>.SPX251024C5710</stp>
        <tr r="S122" s="2"/>
      </tp>
      <tp t="s">
        <v>N/A</v>
        <stp/>
        <stp>VOLUME</stp>
        <stp>.SPX251226P5730</stp>
        <tr r="W120" s="2"/>
      </tp>
      <tp t="s">
        <v>N/A</v>
        <stp/>
        <stp>VOLUME</stp>
        <stp>.SPX251024P5710</stp>
        <tr r="S122" s="2"/>
      </tp>
      <tp t="s">
        <v>N/A</v>
        <stp/>
        <stp>VOLUME</stp>
        <stp>.SPX250725P5700</stp>
        <tr r="M123" s="2"/>
      </tp>
      <tp>
        <v>2347</v>
        <stp/>
        <stp>VOLUME</stp>
        <stp>.SPX250620P5750</stp>
        <tr r="BF117" s="1"/>
        <tr r="BF117" s="1"/>
      </tp>
      <tp t="s">
        <v>N/A</v>
        <stp/>
        <stp>VOLUME</stp>
        <stp>.SPX250627P5720</stp>
        <tr r="K121" s="2"/>
      </tp>
      <tp t="s">
        <v>N/A</v>
        <stp/>
        <stp>VOLUME</stp>
        <stp>.SPX250926P5730</stp>
        <tr r="Q120" s="2"/>
      </tp>
      <tp t="s">
        <v>N/A</v>
        <stp/>
        <stp>VOLUME</stp>
        <stp>.SPX250822P5770</stp>
        <tr r="O116" s="2"/>
      </tp>
      <tp t="s">
        <v>N/A</v>
        <stp/>
        <stp>VOLUME</stp>
        <stp>.SPX250725C5770</stp>
        <tr r="M116" s="2"/>
      </tp>
      <tp>
        <v>1</v>
        <stp/>
        <stp>VOLUME</stp>
        <stp>.SPX250620C5720</stp>
        <tr r="BE120" s="1"/>
        <tr r="BE120" s="1"/>
      </tp>
      <tp t="s">
        <v>N/A</v>
        <stp/>
        <stp>VOLUME</stp>
        <stp>.SPX250627C5750</stp>
        <tr r="K118" s="2"/>
      </tp>
      <tp t="s">
        <v>N/A</v>
        <stp/>
        <stp>VOLUME</stp>
        <stp>.SPX250926C5740</stp>
        <tr r="Q119" s="2"/>
      </tp>
      <tp t="s">
        <v>N/A</v>
        <stp/>
        <stp>VOLUME</stp>
        <stp>.SPX250822C5700</stp>
        <tr r="O123" s="2"/>
      </tp>
      <tp t="s">
        <v>N/A</v>
        <stp/>
        <stp>VOLUME</stp>
        <stp>.SPX251226C5740</stp>
        <tr r="W119" s="2"/>
      </tp>
      <tp t="s">
        <v>N/A</v>
        <stp/>
        <stp>VOLUME</stp>
        <stp>.SPX251024C5760</stp>
        <tr r="S117" s="2"/>
      </tp>
      <tp t="s">
        <v>N/A</v>
        <stp/>
        <stp>VOLUME</stp>
        <stp>.SPX251226P5740</stp>
        <tr r="W119" s="2"/>
      </tp>
      <tp t="s">
        <v>N/A</v>
        <stp/>
        <stp>VOLUME</stp>
        <stp>.SPX251024P5760</stp>
        <tr r="S117" s="2"/>
      </tp>
      <tp t="s">
        <v>N/A</v>
        <stp/>
        <stp>VOLUME</stp>
        <stp>.SPX250725P5770</stp>
        <tr r="M116" s="2"/>
      </tp>
      <tp>
        <v>39</v>
        <stp/>
        <stp>VOLUME</stp>
        <stp>.SPX250620P5720</stp>
        <tr r="BF120" s="1"/>
        <tr r="BF120" s="1"/>
      </tp>
      <tp t="s">
        <v>N/A</v>
        <stp/>
        <stp>VOLUME</stp>
        <stp>.SPX250627P5750</stp>
        <tr r="K118" s="2"/>
      </tp>
      <tp t="s">
        <v>N/A</v>
        <stp/>
        <stp>VOLUME</stp>
        <stp>.SPX250926P5740</stp>
        <tr r="Q119" s="2"/>
      </tp>
      <tp t="s">
        <v>N/A</v>
        <stp/>
        <stp>VOLUME</stp>
        <stp>.SPX250822P5700</stp>
        <tr r="O123" s="2"/>
      </tp>
      <tp t="s">
        <v>N/A</v>
        <stp/>
        <stp>VOLUME</stp>
        <stp>.SPX250725C5760</stp>
        <tr r="M117" s="2"/>
      </tp>
      <tp t="s">
        <v>N/A</v>
        <stp/>
        <stp>VOLUME</stp>
        <stp>.SPX250620C5730</stp>
        <tr r="BE119" s="1"/>
      </tp>
      <tp t="s">
        <v>N/A</v>
        <stp/>
        <stp>VOLUME</stp>
        <stp>.SPX250627C5740</stp>
        <tr r="K119" s="2"/>
      </tp>
      <tp t="s">
        <v>N/A</v>
        <stp/>
        <stp>VOLUME</stp>
        <stp>.SPX250926C5750</stp>
        <tr r="Q118" s="2"/>
      </tp>
      <tp t="s">
        <v>N/A</v>
        <stp/>
        <stp>VOLUME</stp>
        <stp>.SPX250822C5710</stp>
        <tr r="O122" s="2"/>
      </tp>
      <tp t="s">
        <v>N/A</v>
        <stp/>
        <stp>VOLUME</stp>
        <stp>.SPX251226C5750</stp>
        <tr r="W118" s="2"/>
      </tp>
      <tp t="s">
        <v>N/A</v>
        <stp/>
        <stp>VOLUME</stp>
        <stp>.SPX251024C5770</stp>
        <tr r="S116" s="2"/>
      </tp>
      <tp t="s">
        <v>N/A</v>
        <stp/>
        <stp>VOLUME</stp>
        <stp>.SPX251226P5750</stp>
        <tr r="W118" s="2"/>
      </tp>
      <tp t="s">
        <v>N/A</v>
        <stp/>
        <stp>VOLUME</stp>
        <stp>.SPX251024P5770</stp>
        <tr r="S116" s="2"/>
      </tp>
      <tp t="s">
        <v>N/A</v>
        <stp/>
        <stp>VOLUME</stp>
        <stp>.SPX250725P5760</stp>
        <tr r="M117" s="2"/>
      </tp>
      <tp>
        <v>67</v>
        <stp/>
        <stp>VOLUME</stp>
        <stp>.SPX250620P5730</stp>
        <tr r="BF119" s="1"/>
        <tr r="BF119" s="1"/>
      </tp>
      <tp t="s">
        <v>N/A</v>
        <stp/>
        <stp>VOLUME</stp>
        <stp>.SPX250627P5740</stp>
        <tr r="K119" s="2"/>
      </tp>
      <tp t="s">
        <v>N/A</v>
        <stp/>
        <stp>VOLUME</stp>
        <stp>.SPX250926P5750</stp>
        <tr r="Q118" s="2"/>
      </tp>
      <tp t="s">
        <v>N/A</v>
        <stp/>
        <stp>VOLUME</stp>
        <stp>.SPX250822P5710</stp>
        <tr r="O122" s="2"/>
      </tp>
      <tp t="s">
        <v>N/A</v>
        <stp/>
        <stp>VOLUME</stp>
        <stp>.SPX250725C5750</stp>
        <tr r="M118" s="2"/>
      </tp>
      <tp>
        <v>64</v>
        <stp/>
        <stp>VOLUME</stp>
        <stp>.SPX250620C5700</stp>
        <tr r="BE122" s="1"/>
        <tr r="BE122" s="1"/>
      </tp>
      <tp t="s">
        <v>N/A</v>
        <stp/>
        <stp>VOLUME</stp>
        <stp>.SPX250627C5770</stp>
        <tr r="K116" s="2"/>
      </tp>
      <tp t="s">
        <v>N/A</v>
        <stp/>
        <stp>VOLUME</stp>
        <stp>.SPX250926C5760</stp>
        <tr r="Q117" s="2"/>
      </tp>
      <tp t="s">
        <v>N/A</v>
        <stp/>
        <stp>VOLUME</stp>
        <stp>.SPX250822C5720</stp>
        <tr r="O121" s="2"/>
      </tp>
      <tp t="s">
        <v>N/A</v>
        <stp/>
        <stp>VOLUME</stp>
        <stp>.SPX251226C5760</stp>
        <tr r="W117" s="2"/>
      </tp>
      <tp t="s">
        <v>N/A</v>
        <stp/>
        <stp>VOLUME</stp>
        <stp>.SPX251128C5780</stp>
        <tr r="U115" s="2"/>
      </tp>
      <tp t="s">
        <v>N/A</v>
        <stp/>
        <stp>VOLUME</stp>
        <stp>.SPX251024C5740</stp>
        <tr r="S119" s="2"/>
      </tp>
      <tp t="s">
        <v>N/A</v>
        <stp/>
        <stp>VOLUME</stp>
        <stp>.SPX251226P5760</stp>
        <tr r="W117" s="2"/>
      </tp>
      <tp t="s">
        <v>N/A</v>
        <stp/>
        <stp>VOLUME</stp>
        <stp>.SPX251128P5780</stp>
        <tr r="U115" s="2"/>
      </tp>
      <tp t="s">
        <v>N/A</v>
        <stp/>
        <stp>VOLUME</stp>
        <stp>.SPX251024P5740</stp>
        <tr r="S119" s="2"/>
      </tp>
      <tp t="s">
        <v>N/A</v>
        <stp/>
        <stp>VOLUME</stp>
        <stp>.SPX250725P5750</stp>
        <tr r="M118" s="2"/>
      </tp>
      <tp>
        <v>8506</v>
        <stp/>
        <stp>VOLUME</stp>
        <stp>.SPX250620P5700</stp>
        <tr r="BF122" s="1"/>
        <tr r="BF122" s="1"/>
      </tp>
      <tp t="s">
        <v>N/A</v>
        <stp/>
        <stp>VOLUME</stp>
        <stp>.SPX250627P5770</stp>
        <tr r="K116" s="2"/>
      </tp>
      <tp t="s">
        <v>N/A</v>
        <stp/>
        <stp>VOLUME</stp>
        <stp>.SPX250926P5760</stp>
        <tr r="Q117" s="2"/>
      </tp>
      <tp t="s">
        <v>N/A</v>
        <stp/>
        <stp>VOLUME</stp>
        <stp>.SPX250822P5720</stp>
        <tr r="O121" s="2"/>
      </tp>
      <tp t="s">
        <v>N/A</v>
        <stp/>
        <stp>VOLUME</stp>
        <stp>.SPX250725C5740</stp>
        <tr r="M119" s="2"/>
      </tp>
      <tp>
        <v>35</v>
        <stp/>
        <stp>VOLUME</stp>
        <stp>.SPX250620C5710</stp>
        <tr r="BE121" s="1"/>
        <tr r="BE121" s="1"/>
      </tp>
      <tp t="s">
        <v>N/A</v>
        <stp/>
        <stp>VOLUME</stp>
        <stp>.SPX250627C5760</stp>
        <tr r="K117" s="2"/>
      </tp>
      <tp t="s">
        <v>N/A</v>
        <stp/>
        <stp>VOLUME</stp>
        <stp>.SPX250926C5770</stp>
        <tr r="Q116" s="2"/>
      </tp>
      <tp t="s">
        <v>N/A</v>
        <stp/>
        <stp>VOLUME</stp>
        <stp>.SPX250822C5730</stp>
        <tr r="O120" s="2"/>
      </tp>
      <tp t="s">
        <v>N/A</v>
        <stp/>
        <stp>VOLUME</stp>
        <stp>.SPX251226C5770</stp>
        <tr r="W116" s="2"/>
      </tp>
      <tp t="s">
        <v>N/A</v>
        <stp/>
        <stp>VOLUME</stp>
        <stp>.SPX251128C5790</stp>
        <tr r="U114" s="2"/>
      </tp>
      <tp t="s">
        <v>N/A</v>
        <stp/>
        <stp>VOLUME</stp>
        <stp>.SPX251024C5750</stp>
        <tr r="S118" s="2"/>
      </tp>
      <tp t="s">
        <v>N/A</v>
        <stp/>
        <stp>VOLUME</stp>
        <stp>.SPX251226P5770</stp>
        <tr r="W116" s="2"/>
      </tp>
      <tp t="s">
        <v>N/A</v>
        <stp/>
        <stp>VOLUME</stp>
        <stp>.SPX251128P5790</stp>
        <tr r="U114" s="2"/>
      </tp>
      <tp t="s">
        <v>N/A</v>
        <stp/>
        <stp>VOLUME</stp>
        <stp>.SPX251024P5750</stp>
        <tr r="S118" s="2"/>
      </tp>
      <tp t="s">
        <v>N/A</v>
        <stp/>
        <stp>VOLUME</stp>
        <stp>.SPX250725P5740</stp>
        <tr r="M119" s="2"/>
      </tp>
      <tp>
        <v>47</v>
        <stp/>
        <stp>VOLUME</stp>
        <stp>.SPX250620P5710</stp>
        <tr r="BF121" s="1"/>
        <tr r="BF121" s="1"/>
      </tp>
      <tp t="s">
        <v>N/A</v>
        <stp/>
        <stp>VOLUME</stp>
        <stp>.SPX250627P5760</stp>
        <tr r="K117" s="2"/>
      </tp>
      <tp t="s">
        <v>N/A</v>
        <stp/>
        <stp>VOLUME</stp>
        <stp>.SPX250926P5770</stp>
        <tr r="Q116" s="2"/>
      </tp>
      <tp t="s">
        <v>N/A</v>
        <stp/>
        <stp>VOLUME</stp>
        <stp>.SPX250822P5730</stp>
        <tr r="O120" s="2"/>
      </tp>
      <tp t="s">
        <v>N/A</v>
        <stp/>
        <stp>VOLUME</stp>
        <stp>.SPX250627C5790</stp>
        <tr r="K114" s="2"/>
      </tp>
      <tp t="s">
        <v>N/A</v>
        <stp/>
        <stp>VOLUME</stp>
        <stp>.SPX250926C5780</stp>
        <tr r="Q115" s="2"/>
      </tp>
      <tp t="s">
        <v>N/A</v>
        <stp/>
        <stp>VOLUME</stp>
        <stp>.SPX251226C5780</stp>
        <tr r="W115" s="2"/>
      </tp>
      <tp t="s">
        <v>N/A</v>
        <stp/>
        <stp>VOLUME</stp>
        <stp>.SPX251128C5760</stp>
        <tr r="U117" s="2"/>
      </tp>
      <tp t="s">
        <v>N/A</v>
        <stp/>
        <stp>VOLUME</stp>
        <stp>.SPX251226P5780</stp>
        <tr r="W115" s="2"/>
      </tp>
      <tp t="s">
        <v>N/A</v>
        <stp/>
        <stp>VOLUME</stp>
        <stp>.SPX251128P5760</stp>
        <tr r="U117" s="2"/>
      </tp>
      <tp t="s">
        <v>N/A</v>
        <stp/>
        <stp>VOLUME</stp>
        <stp>.SPX250627P5790</stp>
        <tr r="K114" s="2"/>
      </tp>
      <tp t="s">
        <v>N/A</v>
        <stp/>
        <stp>VOLUME</stp>
        <stp>.SPX250926P5780</stp>
        <tr r="Q115" s="2"/>
      </tp>
      <tp t="s">
        <v>N/A</v>
        <stp/>
        <stp>VOLUME</stp>
        <stp>.SPX250627C5780</stp>
        <tr r="K115" s="2"/>
      </tp>
      <tp t="s">
        <v>N/A</v>
        <stp/>
        <stp>VOLUME</stp>
        <stp>.SPX250926C5790</stp>
        <tr r="Q114" s="2"/>
      </tp>
      <tp t="s">
        <v>N/A</v>
        <stp/>
        <stp>VOLUME</stp>
        <stp>.SPX251226C5790</stp>
        <tr r="W114" s="2"/>
      </tp>
      <tp t="s">
        <v>N/A</v>
        <stp/>
        <stp>VOLUME</stp>
        <stp>.SPX251128C5770</stp>
        <tr r="U116" s="2"/>
      </tp>
      <tp t="s">
        <v>N/A</v>
        <stp/>
        <stp>VOLUME</stp>
        <stp>.SPX251226P5790</stp>
        <tr r="W114" s="2"/>
      </tp>
      <tp t="s">
        <v>N/A</v>
        <stp/>
        <stp>VOLUME</stp>
        <stp>.SPX251128P5770</stp>
        <tr r="U116" s="2"/>
      </tp>
      <tp t="s">
        <v>N/A</v>
        <stp/>
        <stp>VOLUME</stp>
        <stp>.SPX250627P5780</stp>
        <tr r="K115" s="2"/>
      </tp>
      <tp t="s">
        <v>N/A</v>
        <stp/>
        <stp>VOLUME</stp>
        <stp>.SPX250926P5790</stp>
        <tr r="Q114" s="2"/>
      </tp>
      <tp t="s">
        <v>N/A</v>
        <stp/>
        <stp>VOLUME</stp>
        <stp>.SPX250725C5790</stp>
        <tr r="M114" s="2"/>
      </tp>
      <tp t="s">
        <v>N/A</v>
        <stp/>
        <stp>VOLUME</stp>
        <stp>.SPX251128C5740</stp>
        <tr r="U119" s="2"/>
      </tp>
      <tp t="s">
        <v>N/A</v>
        <stp/>
        <stp>VOLUME</stp>
        <stp>.SPX251024C5780</stp>
        <tr r="S115" s="2"/>
      </tp>
      <tp t="s">
        <v>N/A</v>
        <stp/>
        <stp>VOLUME</stp>
        <stp>.SPX251128P5740</stp>
        <tr r="U119" s="2"/>
      </tp>
      <tp t="s">
        <v>N/A</v>
        <stp/>
        <stp>VOLUME</stp>
        <stp>.SPX251024P5780</stp>
        <tr r="S115" s="2"/>
      </tp>
      <tp t="s">
        <v>N/A</v>
        <stp/>
        <stp>VOLUME</stp>
        <stp>.SPX250725P5790</stp>
        <tr r="M114" s="2"/>
      </tp>
      <tp t="s">
        <v>N/A</v>
        <stp/>
        <stp>VOLUME</stp>
        <stp>.SPX250725C5780</stp>
        <tr r="M115" s="2"/>
      </tp>
      <tp t="s">
        <v>N/A</v>
        <stp/>
        <stp>VOLUME</stp>
        <stp>.SPX251128C5750</stp>
        <tr r="U118" s="2"/>
      </tp>
      <tp t="s">
        <v>N/A</v>
        <stp/>
        <stp>VOLUME</stp>
        <stp>.SPX251024C5790</stp>
        <tr r="S114" s="2"/>
      </tp>
      <tp t="s">
        <v>N/A</v>
        <stp/>
        <stp>VOLUME</stp>
        <stp>.SPX251128P5750</stp>
        <tr r="U118" s="2"/>
      </tp>
      <tp t="s">
        <v>N/A</v>
        <stp/>
        <stp>VOLUME</stp>
        <stp>.SPX251024P5790</stp>
        <tr r="S114" s="2"/>
      </tp>
      <tp t="s">
        <v>N/A</v>
        <stp/>
        <stp>VOLUME</stp>
        <stp>.SPX250725P5780</stp>
        <tr r="M115" s="2"/>
      </tp>
      <tp t="s">
        <v>N/A</v>
        <stp/>
        <stp>VOLUME</stp>
        <stp>.SPX250822C5780</stp>
        <tr r="O115" s="2"/>
      </tp>
      <tp t="s">
        <v>N/A</v>
        <stp/>
        <stp>VOLUME</stp>
        <stp>.SPX251128C5720</stp>
        <tr r="U121" s="2"/>
      </tp>
      <tp t="s">
        <v>N/A</v>
        <stp/>
        <stp>VOLUME</stp>
        <stp>.SPX251128P5720</stp>
        <tr r="U121" s="2"/>
      </tp>
      <tp t="s">
        <v>N/A</v>
        <stp/>
        <stp>VOLUME</stp>
        <stp>.SPX250822P5780</stp>
        <tr r="O115" s="2"/>
      </tp>
      <tp t="s">
        <v>N/A</v>
        <stp/>
        <stp>VOLUME</stp>
        <stp>.SPX250822C5790</stp>
        <tr r="O114" s="2"/>
      </tp>
      <tp t="s">
        <v>N/A</v>
        <stp/>
        <stp>VOLUME</stp>
        <stp>.SPX251128C5730</stp>
        <tr r="U120" s="2"/>
      </tp>
      <tp t="s">
        <v>N/A</v>
        <stp/>
        <stp>VOLUME</stp>
        <stp>.SPX251128P5730</stp>
        <tr r="U120" s="2"/>
      </tp>
      <tp t="s">
        <v>N/A</v>
        <stp/>
        <stp>VOLUME</stp>
        <stp>.SPX250822P5790</stp>
        <tr r="O114" s="2"/>
      </tp>
      <tp>
        <v>3</v>
        <stp/>
        <stp>VOLUME</stp>
        <stp>.SPX250620C5780</stp>
        <tr r="BE114" s="1"/>
        <tr r="BE114" s="1"/>
      </tp>
      <tp t="s">
        <v>N/A</v>
        <stp/>
        <stp>VOLUME</stp>
        <stp>.SPX251128C5700</stp>
        <tr r="U123" s="2"/>
      </tp>
      <tp t="s">
        <v>N/A</v>
        <stp/>
        <stp>VOLUME</stp>
        <stp>.SPX251128P5700</stp>
        <tr r="U123" s="2"/>
      </tp>
      <tp>
        <v>9</v>
        <stp/>
        <stp>VOLUME</stp>
        <stp>.SPX250620P5780</stp>
        <tr r="BF114" s="1"/>
        <tr r="BF114" s="1"/>
      </tp>
      <tp>
        <v>1</v>
        <stp/>
        <stp>VOLUME</stp>
        <stp>.SPX250620C5790</stp>
        <tr r="BE113" s="1"/>
        <tr r="BE113" s="1"/>
      </tp>
      <tp t="s">
        <v>N/A</v>
        <stp/>
        <stp>VOLUME</stp>
        <stp>.SPX251128C5710</stp>
        <tr r="U122" s="2"/>
      </tp>
      <tp t="s">
        <v>N/A</v>
        <stp/>
        <stp>VOLUME</stp>
        <stp>.SPX251128P5710</stp>
        <tr r="U122" s="2"/>
      </tp>
      <tp>
        <v>130</v>
        <stp/>
        <stp>VOLUME</stp>
        <stp>.SPX250620P5790</stp>
        <tr r="BF113" s="1"/>
        <tr r="BF113" s="1"/>
      </tp>
      <tp t="s">
        <v>19.34%</v>
        <stp/>
        <stp>IMPL_VOL</stp>
        <stp>.NDX250620C21000</stp>
        <tr r="EP159" s="1"/>
      </tp>
      <tp t="s">
        <v>19.66%</v>
        <stp/>
        <stp>IMPL_VOL</stp>
        <stp>.NDX250620C21025</stp>
        <tr r="EP158" s="1"/>
      </tp>
      <tp t="s">
        <v>19.22%</v>
        <stp/>
        <stp>IMPL_VOL</stp>
        <stp>.NDX250620C21050</stp>
        <tr r="EP157" s="1"/>
      </tp>
      <tp t="s">
        <v>19.51%</v>
        <stp/>
        <stp>IMPL_VOL</stp>
        <stp>.NDX250620C21075</stp>
        <tr r="EP156" s="1"/>
      </tp>
      <tp t="s">
        <v>21.37%</v>
        <stp/>
        <stp>IMPL_VOL</stp>
        <stp>.NDX250620P21025</stp>
        <tr r="EQ158" s="1"/>
      </tp>
      <tp t="s">
        <v>21.45%</v>
        <stp/>
        <stp>IMPL_VOL</stp>
        <stp>.NDX250620P21000</stp>
        <tr r="EQ159" s="1"/>
      </tp>
      <tp t="s">
        <v>21.22%</v>
        <stp/>
        <stp>IMPL_VOL</stp>
        <stp>.NDX250620P21075</stp>
        <tr r="EQ156" s="1"/>
      </tp>
      <tp t="s">
        <v>21.30%</v>
        <stp/>
        <stp>IMPL_VOL</stp>
        <stp>.NDX250620P21050</stp>
        <tr r="EQ157" s="1"/>
      </tp>
      <tp t="s">
        <v>N/A</v>
        <stp/>
        <stp>VOLUME</stp>
        <stp>.SPX250725C5630</stp>
        <tr r="M130" s="2"/>
      </tp>
      <tp t="s">
        <v>N/A</v>
        <stp/>
        <stp>VOLUME</stp>
        <stp>.SPX250620C5660</stp>
        <tr r="BE126" s="1"/>
      </tp>
      <tp t="s">
        <v>N/A</v>
        <stp/>
        <stp>VOLUME</stp>
        <stp>.SPX250822C5640</stp>
        <tr r="O129" s="2"/>
      </tp>
      <tp t="s">
        <v>N/A</v>
        <stp/>
        <stp>VOLUME</stp>
        <stp>.SPX251024C5620</stp>
        <tr r="S131" s="2"/>
      </tp>
      <tp t="s">
        <v>N/A</v>
        <stp/>
        <stp>VOLUME</stp>
        <stp>.SPX251024P5620</stp>
        <tr r="S131" s="2"/>
      </tp>
      <tp t="s">
        <v>N/A</v>
        <stp/>
        <stp>VOLUME</stp>
        <stp>.SPX250725P5630</stp>
        <tr r="M130" s="2"/>
      </tp>
      <tp>
        <v>411</v>
        <stp/>
        <stp>VOLUME</stp>
        <stp>.SPX250620P5660</stp>
        <tr r="BF126" s="1"/>
        <tr r="BF126" s="1"/>
      </tp>
      <tp t="s">
        <v>N/A</v>
        <stp/>
        <stp>VOLUME</stp>
        <stp>.SPX250822P5640</stp>
        <tr r="O129" s="2"/>
      </tp>
      <tp t="s">
        <v>N/A</v>
        <stp/>
        <stp>VOLUME</stp>
        <stp>.SPX250725C5620</stp>
        <tr r="M131" s="2"/>
      </tp>
      <tp t="s">
        <v>N/A</v>
        <stp/>
        <stp>VOLUME</stp>
        <stp>.SPX250620C5670</stp>
        <tr r="BE125" s="1"/>
      </tp>
      <tp t="s">
        <v>N/A</v>
        <stp/>
        <stp>VOLUME</stp>
        <stp>.SPX250822C5650</stp>
        <tr r="O128" s="2"/>
      </tp>
      <tp t="s">
        <v>N/A</v>
        <stp/>
        <stp>VOLUME</stp>
        <stp>.SPX251024C5630</stp>
        <tr r="S130" s="2"/>
      </tp>
      <tp t="s">
        <v>N/A</v>
        <stp/>
        <stp>VOLUME</stp>
        <stp>.SPX251024P5630</stp>
        <tr r="S130" s="2"/>
      </tp>
      <tp t="s">
        <v>N/A</v>
        <stp/>
        <stp>VOLUME</stp>
        <stp>.SPX250725P5620</stp>
        <tr r="M131" s="2"/>
      </tp>
      <tp>
        <v>31</v>
        <stp/>
        <stp>VOLUME</stp>
        <stp>.SPX250620P5670</stp>
        <tr r="BF125" s="1"/>
        <tr r="BF125" s="1"/>
      </tp>
      <tp t="s">
        <v>N/A</v>
        <stp/>
        <stp>VOLUME</stp>
        <stp>.SPX250822P5650</stp>
        <tr r="O128" s="2"/>
      </tp>
      <tp t="s">
        <v>N/A</v>
        <stp/>
        <stp>VOLUME</stp>
        <stp>.SPX250620C5640</stp>
        <tr r="BE128" s="1"/>
      </tp>
      <tp t="s">
        <v>N/A</v>
        <stp/>
        <stp>VOLUME</stp>
        <stp>.SPX250627C5630</stp>
        <tr r="K130" s="2"/>
      </tp>
      <tp t="s">
        <v>N/A</v>
        <stp/>
        <stp>VOLUME</stp>
        <stp>.SPX250926C5620</stp>
        <tr r="Q131" s="2"/>
      </tp>
      <tp t="s">
        <v>N/A</v>
        <stp/>
        <stp>VOLUME</stp>
        <stp>.SPX250822C5660</stp>
        <tr r="O127" s="2"/>
      </tp>
      <tp t="s">
        <v>N/A</v>
        <stp/>
        <stp>VOLUME</stp>
        <stp>.SPX251226C5620</stp>
        <tr r="W131" s="2"/>
      </tp>
      <tp t="s">
        <v>N/A</v>
        <stp/>
        <stp>VOLUME</stp>
        <stp>.SPX251226P5620</stp>
        <tr r="W131" s="2"/>
      </tp>
      <tp>
        <v>20</v>
        <stp/>
        <stp>VOLUME</stp>
        <stp>.SPX250620P5640</stp>
        <tr r="BF128" s="1"/>
        <tr r="BF128" s="1"/>
      </tp>
      <tp t="s">
        <v>N/A</v>
        <stp/>
        <stp>VOLUME</stp>
        <stp>.SPX250627P5630</stp>
        <tr r="K130" s="2"/>
      </tp>
      <tp t="s">
        <v>N/A</v>
        <stp/>
        <stp>VOLUME</stp>
        <stp>.SPX250926P5620</stp>
        <tr r="Q131" s="2"/>
      </tp>
      <tp t="s">
        <v>N/A</v>
        <stp/>
        <stp>VOLUME</stp>
        <stp>.SPX250822P5660</stp>
        <tr r="O127" s="2"/>
      </tp>
      <tp>
        <v>41</v>
        <stp/>
        <stp>VOLUME</stp>
        <stp>.SPX250620C5650</stp>
        <tr r="BE127" s="1"/>
        <tr r="BE127" s="1"/>
      </tp>
      <tp t="s">
        <v>N/A</v>
        <stp/>
        <stp>VOLUME</stp>
        <stp>.SPX250627C5620</stp>
        <tr r="K131" s="2"/>
      </tp>
      <tp t="s">
        <v>N/A</v>
        <stp/>
        <stp>VOLUME</stp>
        <stp>.SPX250926C5630</stp>
        <tr r="Q130" s="2"/>
      </tp>
      <tp t="s">
        <v>N/A</v>
        <stp/>
        <stp>VOLUME</stp>
        <stp>.SPX250822C5670</stp>
        <tr r="O126" s="2"/>
      </tp>
      <tp t="s">
        <v>N/A</v>
        <stp/>
        <stp>VOLUME</stp>
        <stp>.SPX251226C5630</stp>
        <tr r="W130" s="2"/>
      </tp>
      <tp t="s">
        <v>N/A</v>
        <stp/>
        <stp>VOLUME</stp>
        <stp>.SPX251226P5630</stp>
        <tr r="W130" s="2"/>
      </tp>
      <tp>
        <v>839</v>
        <stp/>
        <stp>VOLUME</stp>
        <stp>.SPX250620P5650</stp>
        <tr r="BF127" s="1"/>
        <tr r="BF127" s="1"/>
      </tp>
      <tp t="s">
        <v>N/A</v>
        <stp/>
        <stp>VOLUME</stp>
        <stp>.SPX250627P5620</stp>
        <tr r="K131" s="2"/>
      </tp>
      <tp t="s">
        <v>N/A</v>
        <stp/>
        <stp>VOLUME</stp>
        <stp>.SPX250926P5630</stp>
        <tr r="Q130" s="2"/>
      </tp>
      <tp t="s">
        <v>N/A</v>
        <stp/>
        <stp>VOLUME</stp>
        <stp>.SPX250822P5670</stp>
        <tr r="O126" s="2"/>
      </tp>
      <tp t="s">
        <v>N/A</v>
        <stp/>
        <stp>VOLUME</stp>
        <stp>.SPX250725C5670</stp>
        <tr r="M126" s="2"/>
      </tp>
      <tp t="s">
        <v>N/A</v>
        <stp/>
        <stp>VOLUME</stp>
        <stp>.SPX250620C5620</stp>
        <tr r="BE130" s="1"/>
      </tp>
      <tp t="s">
        <v>N/A</v>
        <stp/>
        <stp>VOLUME</stp>
        <stp>.SPX250627C5650</stp>
        <tr r="K128" s="2"/>
      </tp>
      <tp t="s">
        <v>N/A</v>
        <stp/>
        <stp>VOLUME</stp>
        <stp>.SPX250926C5640</stp>
        <tr r="Q129" s="2"/>
      </tp>
      <tp t="s">
        <v>N/A</v>
        <stp/>
        <stp>VOLUME</stp>
        <stp>.SPX251226C5640</stp>
        <tr r="W129" s="2"/>
      </tp>
      <tp t="s">
        <v>N/A</v>
        <stp/>
        <stp>VOLUME</stp>
        <stp>.SPX251024C5660</stp>
        <tr r="S127" s="2"/>
      </tp>
      <tp t="s">
        <v>N/A</v>
        <stp/>
        <stp>VOLUME</stp>
        <stp>.SPX251226P5640</stp>
        <tr r="W129" s="2"/>
      </tp>
      <tp t="s">
        <v>N/A</v>
        <stp/>
        <stp>VOLUME</stp>
        <stp>.SPX251024P5660</stp>
        <tr r="S127" s="2"/>
      </tp>
      <tp t="s">
        <v>N/A</v>
        <stp/>
        <stp>VOLUME</stp>
        <stp>.SPX250725P5670</stp>
        <tr r="M126" s="2"/>
      </tp>
      <tp>
        <v>6</v>
        <stp/>
        <stp>VOLUME</stp>
        <stp>.SPX250620P5620</stp>
        <tr r="BF130" s="1"/>
        <tr r="BF130" s="1"/>
      </tp>
      <tp t="s">
        <v>N/A</v>
        <stp/>
        <stp>VOLUME</stp>
        <stp>.SPX250627P5650</stp>
        <tr r="K128" s="2"/>
      </tp>
      <tp t="s">
        <v>N/A</v>
        <stp/>
        <stp>VOLUME</stp>
        <stp>.SPX250926P5640</stp>
        <tr r="Q129" s="2"/>
      </tp>
      <tp t="s">
        <v>N/A</v>
        <stp/>
        <stp>VOLUME</stp>
        <stp>.SPX250725C5660</stp>
        <tr r="M127" s="2"/>
      </tp>
      <tp>
        <v>118</v>
        <stp/>
        <stp>VOLUME</stp>
        <stp>.SPX250620C5630</stp>
        <tr r="BE129" s="1"/>
        <tr r="BE129" s="1"/>
      </tp>
      <tp t="s">
        <v>N/A</v>
        <stp/>
        <stp>VOLUME</stp>
        <stp>.SPX250627C5640</stp>
        <tr r="K129" s="2"/>
      </tp>
      <tp t="s">
        <v>N/A</v>
        <stp/>
        <stp>VOLUME</stp>
        <stp>.SPX250926C5650</stp>
        <tr r="Q128" s="2"/>
      </tp>
      <tp t="s">
        <v>N/A</v>
        <stp/>
        <stp>VOLUME</stp>
        <stp>.SPX251226C5650</stp>
        <tr r="W128" s="2"/>
      </tp>
      <tp t="s">
        <v>N/A</v>
        <stp/>
        <stp>VOLUME</stp>
        <stp>.SPX251024C5670</stp>
        <tr r="S126" s="2"/>
      </tp>
      <tp t="s">
        <v>N/A</v>
        <stp/>
        <stp>VOLUME</stp>
        <stp>.SPX251226P5650</stp>
        <tr r="W128" s="2"/>
      </tp>
      <tp t="s">
        <v>N/A</v>
        <stp/>
        <stp>VOLUME</stp>
        <stp>.SPX251024P5670</stp>
        <tr r="S126" s="2"/>
      </tp>
      <tp t="s">
        <v>N/A</v>
        <stp/>
        <stp>VOLUME</stp>
        <stp>.SPX250725P5660</stp>
        <tr r="M127" s="2"/>
      </tp>
      <tp>
        <v>189</v>
        <stp/>
        <stp>VOLUME</stp>
        <stp>.SPX250620P5630</stp>
        <tr r="BF129" s="1"/>
        <tr r="BF129" s="1"/>
      </tp>
      <tp t="s">
        <v>N/A</v>
        <stp/>
        <stp>VOLUME</stp>
        <stp>.SPX250627P5640</stp>
        <tr r="K129" s="2"/>
      </tp>
      <tp t="s">
        <v>N/A</v>
        <stp/>
        <stp>VOLUME</stp>
        <stp>.SPX250926P5650</stp>
        <tr r="Q128" s="2"/>
      </tp>
      <tp t="s">
        <v>N/A</v>
        <stp/>
        <stp>VOLUME</stp>
        <stp>.SPX250725C5650</stp>
        <tr r="M128" s="2"/>
      </tp>
      <tp t="s">
        <v>N/A</v>
        <stp/>
        <stp>VOLUME</stp>
        <stp>.SPX250627C5670</stp>
        <tr r="K126" s="2"/>
      </tp>
      <tp t="s">
        <v>N/A</v>
        <stp/>
        <stp>VOLUME</stp>
        <stp>.SPX250926C5660</stp>
        <tr r="Q127" s="2"/>
      </tp>
      <tp t="s">
        <v>N/A</v>
        <stp/>
        <stp>VOLUME</stp>
        <stp>.SPX250822C5620</stp>
        <tr r="O131" s="2"/>
      </tp>
      <tp t="s">
        <v>N/A</v>
        <stp/>
        <stp>VOLUME</stp>
        <stp>.SPX251226C5660</stp>
        <tr r="W127" s="2"/>
      </tp>
      <tp t="s">
        <v>N/A</v>
        <stp/>
        <stp>VOLUME</stp>
        <stp>.SPX251128C5680</stp>
        <tr r="U125" s="2"/>
      </tp>
      <tp t="s">
        <v>N/A</v>
        <stp/>
        <stp>VOLUME</stp>
        <stp>.SPX251024C5640</stp>
        <tr r="S129" s="2"/>
      </tp>
      <tp t="s">
        <v>N/A</v>
        <stp/>
        <stp>VOLUME</stp>
        <stp>.SPX251226P5660</stp>
        <tr r="W127" s="2"/>
      </tp>
      <tp t="s">
        <v>N/A</v>
        <stp/>
        <stp>VOLUME</stp>
        <stp>.SPX251128P5680</stp>
        <tr r="U125" s="2"/>
      </tp>
      <tp t="s">
        <v>N/A</v>
        <stp/>
        <stp>VOLUME</stp>
        <stp>.SPX251024P5640</stp>
        <tr r="S129" s="2"/>
      </tp>
      <tp t="s">
        <v>N/A</v>
        <stp/>
        <stp>VOLUME</stp>
        <stp>.SPX250725P5650</stp>
        <tr r="M128" s="2"/>
      </tp>
      <tp t="s">
        <v>N/A</v>
        <stp/>
        <stp>VOLUME</stp>
        <stp>.SPX250627P5670</stp>
        <tr r="K126" s="2"/>
      </tp>
      <tp t="s">
        <v>N/A</v>
        <stp/>
        <stp>VOLUME</stp>
        <stp>.SPX250926P5660</stp>
        <tr r="Q127" s="2"/>
      </tp>
      <tp t="s">
        <v>N/A</v>
        <stp/>
        <stp>VOLUME</stp>
        <stp>.SPX250822P5620</stp>
        <tr r="O131" s="2"/>
      </tp>
      <tp t="s">
        <v>N/A</v>
        <stp/>
        <stp>VOLUME</stp>
        <stp>.SPX250725C5640</stp>
        <tr r="M129" s="2"/>
      </tp>
      <tp t="s">
        <v>N/A</v>
        <stp/>
        <stp>VOLUME</stp>
        <stp>.SPX250627C5660</stp>
        <tr r="K127" s="2"/>
      </tp>
      <tp t="s">
        <v>N/A</v>
        <stp/>
        <stp>VOLUME</stp>
        <stp>.SPX250926C5670</stp>
        <tr r="Q126" s="2"/>
      </tp>
      <tp t="s">
        <v>N/A</v>
        <stp/>
        <stp>VOLUME</stp>
        <stp>.SPX250822C5630</stp>
        <tr r="O130" s="2"/>
      </tp>
      <tp t="s">
        <v>N/A</v>
        <stp/>
        <stp>VOLUME</stp>
        <stp>.SPX251226C5670</stp>
        <tr r="W126" s="2"/>
      </tp>
      <tp t="s">
        <v>N/A</v>
        <stp/>
        <stp>VOLUME</stp>
        <stp>.SPX251128C5690</stp>
        <tr r="U124" s="2"/>
      </tp>
      <tp t="s">
        <v>N/A</v>
        <stp/>
        <stp>VOLUME</stp>
        <stp>.SPX251024C5650</stp>
        <tr r="S128" s="2"/>
      </tp>
      <tp t="s">
        <v>N/A</v>
        <stp/>
        <stp>VOLUME</stp>
        <stp>.SPX251226P5670</stp>
        <tr r="W126" s="2"/>
      </tp>
      <tp t="s">
        <v>N/A</v>
        <stp/>
        <stp>VOLUME</stp>
        <stp>.SPX251128P5690</stp>
        <tr r="U124" s="2"/>
      </tp>
      <tp t="s">
        <v>N/A</v>
        <stp/>
        <stp>VOLUME</stp>
        <stp>.SPX251024P5650</stp>
        <tr r="S128" s="2"/>
      </tp>
      <tp t="s">
        <v>N/A</v>
        <stp/>
        <stp>VOLUME</stp>
        <stp>.SPX250725P5640</stp>
        <tr r="M129" s="2"/>
      </tp>
      <tp t="s">
        <v>N/A</v>
        <stp/>
        <stp>VOLUME</stp>
        <stp>.SPX250627P5660</stp>
        <tr r="K127" s="2"/>
      </tp>
      <tp t="s">
        <v>N/A</v>
        <stp/>
        <stp>VOLUME</stp>
        <stp>.SPX250926P5670</stp>
        <tr r="Q126" s="2"/>
      </tp>
      <tp t="s">
        <v>N/A</v>
        <stp/>
        <stp>VOLUME</stp>
        <stp>.SPX250822P5630</stp>
        <tr r="O130" s="2"/>
      </tp>
      <tp t="s">
        <v>N/A</v>
        <stp/>
        <stp>VOLUME</stp>
        <stp>.SPX250627C5690</stp>
        <tr r="K124" s="2"/>
      </tp>
      <tp t="s">
        <v>N/A</v>
        <stp/>
        <stp>VOLUME</stp>
        <stp>.SPX250926C5680</stp>
        <tr r="Q125" s="2"/>
      </tp>
      <tp t="s">
        <v>N/A</v>
        <stp/>
        <stp>VOLUME</stp>
        <stp>.SPX251226C5680</stp>
        <tr r="W125" s="2"/>
      </tp>
      <tp t="s">
        <v>N/A</v>
        <stp/>
        <stp>VOLUME</stp>
        <stp>.SPX251128C5660</stp>
        <tr r="U127" s="2"/>
      </tp>
      <tp t="s">
        <v>N/A</v>
        <stp/>
        <stp>VOLUME</stp>
        <stp>.SPX251226P5680</stp>
        <tr r="W125" s="2"/>
      </tp>
      <tp t="s">
        <v>N/A</v>
        <stp/>
        <stp>VOLUME</stp>
        <stp>.SPX251128P5660</stp>
        <tr r="U127" s="2"/>
      </tp>
      <tp t="s">
        <v>N/A</v>
        <stp/>
        <stp>VOLUME</stp>
        <stp>.SPX250627P5690</stp>
        <tr r="K124" s="2"/>
      </tp>
      <tp t="s">
        <v>N/A</v>
        <stp/>
        <stp>VOLUME</stp>
        <stp>.SPX250926P5680</stp>
        <tr r="Q125" s="2"/>
      </tp>
      <tp t="s">
        <v>N/A</v>
        <stp/>
        <stp>VOLUME</stp>
        <stp>.SPX250627C5680</stp>
        <tr r="K125" s="2"/>
      </tp>
      <tp t="s">
        <v>N/A</v>
        <stp/>
        <stp>VOLUME</stp>
        <stp>.SPX250926C5690</stp>
        <tr r="Q124" s="2"/>
      </tp>
      <tp t="s">
        <v>N/A</v>
        <stp/>
        <stp>VOLUME</stp>
        <stp>.SPX251226C5690</stp>
        <tr r="W124" s="2"/>
      </tp>
      <tp t="s">
        <v>N/A</v>
        <stp/>
        <stp>VOLUME</stp>
        <stp>.SPX251128C5670</stp>
        <tr r="U126" s="2"/>
      </tp>
      <tp t="s">
        <v>N/A</v>
        <stp/>
        <stp>VOLUME</stp>
        <stp>.SPX251226P5690</stp>
        <tr r="W124" s="2"/>
      </tp>
      <tp t="s">
        <v>N/A</v>
        <stp/>
        <stp>VOLUME</stp>
        <stp>.SPX251128P5670</stp>
        <tr r="U126" s="2"/>
      </tp>
      <tp t="s">
        <v>N/A</v>
        <stp/>
        <stp>VOLUME</stp>
        <stp>.SPX250627P5680</stp>
        <tr r="K125" s="2"/>
      </tp>
      <tp t="s">
        <v>N/A</v>
        <stp/>
        <stp>VOLUME</stp>
        <stp>.SPX250926P5690</stp>
        <tr r="Q124" s="2"/>
      </tp>
      <tp t="s">
        <v>N/A</v>
        <stp/>
        <stp>VOLUME</stp>
        <stp>.SPX250725C5690</stp>
        <tr r="M124" s="2"/>
      </tp>
      <tp t="s">
        <v>N/A</v>
        <stp/>
        <stp>VOLUME</stp>
        <stp>.SPX251128C5640</stp>
        <tr r="U129" s="2"/>
      </tp>
      <tp t="s">
        <v>N/A</v>
        <stp/>
        <stp>VOLUME</stp>
        <stp>.SPX251024C5680</stp>
        <tr r="S125" s="2"/>
      </tp>
      <tp t="s">
        <v>N/A</v>
        <stp/>
        <stp>VOLUME</stp>
        <stp>.SPX251128P5640</stp>
        <tr r="U129" s="2"/>
      </tp>
      <tp t="s">
        <v>N/A</v>
        <stp/>
        <stp>VOLUME</stp>
        <stp>.SPX251024P5680</stp>
        <tr r="S125" s="2"/>
      </tp>
      <tp t="s">
        <v>N/A</v>
        <stp/>
        <stp>VOLUME</stp>
        <stp>.SPX250725P5690</stp>
        <tr r="M124" s="2"/>
      </tp>
      <tp t="s">
        <v>N/A</v>
        <stp/>
        <stp>VOLUME</stp>
        <stp>.SPX250725C5680</stp>
        <tr r="M125" s="2"/>
      </tp>
      <tp t="s">
        <v>N/A</v>
        <stp/>
        <stp>VOLUME</stp>
        <stp>.SPX251128C5650</stp>
        <tr r="U128" s="2"/>
      </tp>
      <tp t="s">
        <v>N/A</v>
        <stp/>
        <stp>VOLUME</stp>
        <stp>.SPX251024C5690</stp>
        <tr r="S124" s="2"/>
      </tp>
      <tp t="s">
        <v>N/A</v>
        <stp/>
        <stp>VOLUME</stp>
        <stp>.SPX251128P5650</stp>
        <tr r="U128" s="2"/>
      </tp>
      <tp t="s">
        <v>N/A</v>
        <stp/>
        <stp>VOLUME</stp>
        <stp>.SPX251024P5690</stp>
        <tr r="S124" s="2"/>
      </tp>
      <tp t="s">
        <v>N/A</v>
        <stp/>
        <stp>VOLUME</stp>
        <stp>.SPX250725P5680</stp>
        <tr r="M125" s="2"/>
      </tp>
      <tp t="s">
        <v>N/A</v>
        <stp/>
        <stp>VOLUME</stp>
        <stp>.SPX250822C5680</stp>
        <tr r="O125" s="2"/>
      </tp>
      <tp t="s">
        <v>N/A</v>
        <stp/>
        <stp>VOLUME</stp>
        <stp>.SPX251128C5620</stp>
        <tr r="U131" s="2"/>
      </tp>
      <tp t="s">
        <v>N/A</v>
        <stp/>
        <stp>VOLUME</stp>
        <stp>.SPX251128P5620</stp>
        <tr r="U131" s="2"/>
      </tp>
      <tp t="s">
        <v>N/A</v>
        <stp/>
        <stp>VOLUME</stp>
        <stp>.SPX250822P5680</stp>
        <tr r="O125" s="2"/>
      </tp>
      <tp t="s">
        <v>N/A</v>
        <stp/>
        <stp>VOLUME</stp>
        <stp>.SPX250822C5690</stp>
        <tr r="O124" s="2"/>
      </tp>
      <tp t="s">
        <v>N/A</v>
        <stp/>
        <stp>VOLUME</stp>
        <stp>.SPX251128C5630</stp>
        <tr r="U130" s="2"/>
      </tp>
      <tp t="s">
        <v>N/A</v>
        <stp/>
        <stp>VOLUME</stp>
        <stp>.SPX251128P5630</stp>
        <tr r="U130" s="2"/>
      </tp>
      <tp t="s">
        <v>N/A</v>
        <stp/>
        <stp>VOLUME</stp>
        <stp>.SPX250822P5690</stp>
        <tr r="O124" s="2"/>
      </tp>
      <tp t="s">
        <v>N/A</v>
        <stp/>
        <stp>VOLUME</stp>
        <stp>.SPX250620C5680</stp>
        <tr r="BE124" s="1"/>
      </tp>
      <tp>
        <v>30</v>
        <stp/>
        <stp>VOLUME</stp>
        <stp>.SPX250620P5680</stp>
        <tr r="BF124" s="1"/>
        <tr r="BF124" s="1"/>
      </tp>
      <tp>
        <v>14</v>
        <stp/>
        <stp>VOLUME</stp>
        <stp>.SPX250620C5690</stp>
        <tr r="BE123" s="1"/>
        <tr r="BE123" s="1"/>
      </tp>
      <tp>
        <v>29</v>
        <stp/>
        <stp>VOLUME</stp>
        <stp>.SPX250620P5690</stp>
        <tr r="BF123" s="1"/>
        <tr r="BF123" s="1"/>
      </tp>
      <tp t="s">
        <v>21.39%</v>
        <stp/>
        <stp>IMPL_VOL</stp>
        <stp>.NDX250620C20300</stp>
        <tr r="EP187" s="1"/>
      </tp>
      <tp t="s">
        <v>18.62%</v>
        <stp/>
        <stp>IMPL_VOL</stp>
        <stp>.NDX250620C21300</stp>
        <tr r="EP147" s="1"/>
      </tp>
      <tp t="s">
        <v>20.59%</v>
        <stp/>
        <stp>IMPL_VOL</stp>
        <stp>.NDX250620C20325</stp>
        <tr r="EP186" s="1"/>
      </tp>
      <tp t="s">
        <v>18.55%</v>
        <stp/>
        <stp>IMPL_VOL</stp>
        <stp>.NDX250620C21325</stp>
        <tr r="EP146" s="1"/>
      </tp>
      <tp t="s">
        <v>21.28%</v>
        <stp/>
        <stp>IMPL_VOL</stp>
        <stp>.NDX250620C20350</stp>
        <tr r="EP185" s="1"/>
      </tp>
      <tp t="s">
        <v>18.50%</v>
        <stp/>
        <stp>IMPL_VOL</stp>
        <stp>.NDX250620C21350</stp>
        <tr r="EP145" s="1"/>
      </tp>
      <tp t="s">
        <v>21.16%</v>
        <stp/>
        <stp>IMPL_VOL</stp>
        <stp>.NDX250620C20375</stp>
        <tr r="EP184" s="1"/>
      </tp>
      <tp t="s">
        <v>18.45%</v>
        <stp/>
        <stp>IMPL_VOL</stp>
        <stp>.NDX250620C21375</stp>
        <tr r="EP144" s="1"/>
      </tp>
      <tp t="s">
        <v>23.82%</v>
        <stp/>
        <stp>IMPL_VOL</stp>
        <stp>.NDX250620P20325</stp>
        <tr r="EQ186" s="1"/>
      </tp>
      <tp t="s">
        <v>20.50%</v>
        <stp/>
        <stp>IMPL_VOL</stp>
        <stp>.NDX250620P21325</stp>
        <tr r="EQ146" s="1"/>
      </tp>
      <tp t="s">
        <v>23.91%</v>
        <stp/>
        <stp>IMPL_VOL</stp>
        <stp>.NDX250620P20300</stp>
        <tr r="EQ187" s="1"/>
      </tp>
      <tp t="s">
        <v>20.56%</v>
        <stp/>
        <stp>IMPL_VOL</stp>
        <stp>.NDX250620P21300</stp>
        <tr r="EQ147" s="1"/>
      </tp>
      <tp t="s">
        <v>23.64%</v>
        <stp/>
        <stp>IMPL_VOL</stp>
        <stp>.NDX250620P20375</stp>
        <tr r="EQ184" s="1"/>
      </tp>
      <tp t="s">
        <v>20.37%</v>
        <stp/>
        <stp>IMPL_VOL</stp>
        <stp>.NDX250620P21375</stp>
        <tr r="EQ144" s="1"/>
      </tp>
      <tp t="s">
        <v>23.73%</v>
        <stp/>
        <stp>IMPL_VOL</stp>
        <stp>.NDX250620P20350</stp>
        <tr r="EQ185" s="1"/>
      </tp>
      <tp t="s">
        <v>20.43%</v>
        <stp/>
        <stp>IMPL_VOL</stp>
        <stp>.NDX250620P21350</stp>
        <tr r="EQ145" s="1"/>
      </tp>
      <tp t="s">
        <v>N/A</v>
        <stp/>
        <stp>VOLUME</stp>
        <stp>.SPX250606C5700</stp>
        <tr r="H123" s="2"/>
      </tp>
      <tp t="s">
        <v>N/A</v>
        <stp/>
        <stp>VOLUME</stp>
        <stp>.SPX250606P5700</stp>
        <tr r="H123" s="2"/>
      </tp>
      <tp t="s">
        <v>N/A</v>
        <stp/>
        <stp>VOLUME</stp>
        <stp>.SPX250606C5710</stp>
        <tr r="H122" s="2"/>
      </tp>
      <tp t="s">
        <v>N/A</v>
        <stp/>
        <stp>VOLUME</stp>
        <stp>.SPX250606P5710</stp>
        <tr r="H122" s="2"/>
      </tp>
      <tp t="s">
        <v>N/A</v>
        <stp/>
        <stp>VOLUME</stp>
        <stp>.SPX250606C5720</stp>
        <tr r="H121" s="2"/>
      </tp>
      <tp t="s">
        <v>N/A</v>
        <stp/>
        <stp>VOLUME</stp>
        <stp>.SPX250606P5720</stp>
        <tr r="H121" s="2"/>
      </tp>
      <tp t="s">
        <v>N/A</v>
        <stp/>
        <stp>VOLUME</stp>
        <stp>.SPX250606C5730</stp>
        <tr r="H120" s="2"/>
      </tp>
      <tp t="s">
        <v>N/A</v>
        <stp/>
        <stp>VOLUME</stp>
        <stp>.SPX250606P5730</stp>
        <tr r="H120" s="2"/>
      </tp>
      <tp t="s">
        <v>N/A</v>
        <stp/>
        <stp>VOLUME</stp>
        <stp>.SPX250606C5740</stp>
        <tr r="H119" s="2"/>
      </tp>
      <tp t="s">
        <v>N/A</v>
        <stp/>
        <stp>VOLUME</stp>
        <stp>.SPX250606P5740</stp>
        <tr r="H119" s="2"/>
      </tp>
      <tp t="s">
        <v>N/A</v>
        <stp/>
        <stp>VOLUME</stp>
        <stp>.SPX250606C5750</stp>
        <tr r="H118" s="2"/>
      </tp>
      <tp t="s">
        <v>N/A</v>
        <stp/>
        <stp>VOLUME</stp>
        <stp>.SPX250606P5750</stp>
        <tr r="H118" s="2"/>
      </tp>
      <tp t="s">
        <v>N/A</v>
        <stp/>
        <stp>VOLUME</stp>
        <stp>.SPX250606C5760</stp>
        <tr r="H117" s="2"/>
      </tp>
      <tp t="s">
        <v>N/A</v>
        <stp/>
        <stp>VOLUME</stp>
        <stp>.SPX250606P5760</stp>
        <tr r="H117" s="2"/>
      </tp>
      <tp t="s">
        <v>N/A</v>
        <stp/>
        <stp>VOLUME</stp>
        <stp>.SPX250606C5770</stp>
        <tr r="H116" s="2"/>
      </tp>
      <tp t="s">
        <v>N/A</v>
        <stp/>
        <stp>VOLUME</stp>
        <stp>.SPX250606P5770</stp>
        <tr r="H116" s="2"/>
      </tp>
      <tp t="s">
        <v>N/A</v>
        <stp/>
        <stp>VOLUME</stp>
        <stp>.SPX250606C5780</stp>
        <tr r="H115" s="2"/>
      </tp>
      <tp t="s">
        <v>N/A</v>
        <stp/>
        <stp>VOLUME</stp>
        <stp>.SPX250606P5780</stp>
        <tr r="H115" s="2"/>
      </tp>
      <tp t="s">
        <v>N/A</v>
        <stp/>
        <stp>VOLUME</stp>
        <stp>.SPX250606C5790</stp>
        <tr r="H114" s="2"/>
      </tp>
      <tp t="s">
        <v>N/A</v>
        <stp/>
        <stp>VOLUME</stp>
        <stp>.SPX250606P5790</stp>
        <tr r="H114" s="2"/>
      </tp>
      <tp t="s">
        <v>18.85%</v>
        <stp/>
        <stp>IMPL_VOL</stp>
        <stp>.NDX250620C21200</stp>
        <tr r="EP151" s="1"/>
      </tp>
      <tp t="s">
        <v>18.79%</v>
        <stp/>
        <stp>IMPL_VOL</stp>
        <stp>.NDX250620C21225</stp>
        <tr r="EP150" s="1"/>
      </tp>
      <tp t="s">
        <v>21.55%</v>
        <stp/>
        <stp>IMPL_VOL</stp>
        <stp>.NDX250620C20250</stp>
        <tr r="EP189" s="1"/>
      </tp>
      <tp t="s">
        <v>18.73%</v>
        <stp/>
        <stp>IMPL_VOL</stp>
        <stp>.NDX250620C21250</stp>
        <tr r="EP149" s="1"/>
      </tp>
      <tp t="s">
        <v>21.39%</v>
        <stp/>
        <stp>IMPL_VOL</stp>
        <stp>.NDX250620C20275</stp>
        <tr r="EP188" s="1"/>
      </tp>
      <tp t="s">
        <v>18.68%</v>
        <stp/>
        <stp>IMPL_VOL</stp>
        <stp>.NDX250620C21275</stp>
        <tr r="EP148" s="1"/>
      </tp>
      <tp t="s">
        <v>20.78%</v>
        <stp/>
        <stp>IMPL_VOL</stp>
        <stp>.NDX250620P21225</stp>
        <tr r="EQ150" s="1"/>
      </tp>
      <tp t="s">
        <v>20.85%</v>
        <stp/>
        <stp>IMPL_VOL</stp>
        <stp>.NDX250620P21200</stp>
        <tr r="EQ151" s="1"/>
      </tp>
      <tp t="s">
        <v>24.01%</v>
        <stp/>
        <stp>IMPL_VOL</stp>
        <stp>.NDX250620P20275</stp>
        <tr r="EQ188" s="1"/>
      </tp>
      <tp t="s">
        <v>20.63%</v>
        <stp/>
        <stp>IMPL_VOL</stp>
        <stp>.NDX250620P21275</stp>
        <tr r="EQ148" s="1"/>
      </tp>
      <tp t="s">
        <v>24.11%</v>
        <stp/>
        <stp>IMPL_VOL</stp>
        <stp>.NDX250620P20250</stp>
        <tr r="EQ189" s="1"/>
      </tp>
      <tp t="s">
        <v>20.70%</v>
        <stp/>
        <stp>IMPL_VOL</stp>
        <stp>.NDX250620P21250</stp>
        <tr r="EQ149" s="1"/>
      </tp>
      <tp t="s">
        <v>N/A</v>
        <stp/>
        <stp>VOLUME</stp>
        <stp>.SPX250606C5620</stp>
        <tr r="H131" s="2"/>
      </tp>
      <tp t="s">
        <v>N/A</v>
        <stp/>
        <stp>VOLUME</stp>
        <stp>.SPX250606P5620</stp>
        <tr r="H131" s="2"/>
      </tp>
      <tp t="s">
        <v>N/A</v>
        <stp/>
        <stp>VOLUME</stp>
        <stp>.SPX250606C5630</stp>
        <tr r="H130" s="2"/>
      </tp>
      <tp t="s">
        <v>N/A</v>
        <stp/>
        <stp>VOLUME</stp>
        <stp>.SPX250606P5630</stp>
        <tr r="H130" s="2"/>
      </tp>
      <tp t="s">
        <v>N/A</v>
        <stp/>
        <stp>VOLUME</stp>
        <stp>.SPX250606C5640</stp>
        <tr r="H129" s="2"/>
      </tp>
      <tp t="s">
        <v>N/A</v>
        <stp/>
        <stp>VOLUME</stp>
        <stp>.SPX250606P5640</stp>
        <tr r="H129" s="2"/>
      </tp>
      <tp t="s">
        <v>N/A</v>
        <stp/>
        <stp>VOLUME</stp>
        <stp>.SPX250606C5650</stp>
        <tr r="H128" s="2"/>
      </tp>
      <tp t="s">
        <v>N/A</v>
        <stp/>
        <stp>VOLUME</stp>
        <stp>.SPX250606P5650</stp>
        <tr r="H128" s="2"/>
      </tp>
      <tp t="s">
        <v>N/A</v>
        <stp/>
        <stp>VOLUME</stp>
        <stp>.SPX250606C5660</stp>
        <tr r="H127" s="2"/>
      </tp>
      <tp t="s">
        <v>N/A</v>
        <stp/>
        <stp>VOLUME</stp>
        <stp>.SPX250606P5660</stp>
        <tr r="H127" s="2"/>
      </tp>
      <tp t="s">
        <v>N/A</v>
        <stp/>
        <stp>VOLUME</stp>
        <stp>.SPX250606C5670</stp>
        <tr r="H126" s="2"/>
      </tp>
      <tp t="s">
        <v>N/A</v>
        <stp/>
        <stp>VOLUME</stp>
        <stp>.SPX250606P5670</stp>
        <tr r="H126" s="2"/>
      </tp>
      <tp t="s">
        <v>N/A</v>
        <stp/>
        <stp>VOLUME</stp>
        <stp>.SPX250606C5680</stp>
        <tr r="H125" s="2"/>
      </tp>
      <tp t="s">
        <v>N/A</v>
        <stp/>
        <stp>VOLUME</stp>
        <stp>.SPX250606P5680</stp>
        <tr r="H125" s="2"/>
      </tp>
      <tp t="s">
        <v>N/A</v>
        <stp/>
        <stp>VOLUME</stp>
        <stp>.SPX250606C5690</stp>
        <tr r="H124" s="2"/>
      </tp>
      <tp t="s">
        <v>N/A</v>
        <stp/>
        <stp>VOLUME</stp>
        <stp>.SPX250606P5690</stp>
        <tr r="H124" s="2"/>
      </tp>
      <tp>
        <v>195</v>
        <stp/>
        <stp>OPEN_INT</stp>
        <stp>.NDX250620P20900</stp>
        <tr r="AX163" s="1"/>
        <tr r="AX163" s="1"/>
      </tp>
      <tp>
        <v>46</v>
        <stp/>
        <stp>OPEN_INT</stp>
        <stp>.NDX250620P20925</stp>
        <tr r="AX162" s="1"/>
        <tr r="AX162" s="1"/>
      </tp>
      <tp>
        <v>14</v>
        <stp/>
        <stp>OPEN_INT</stp>
        <stp>.NDX250620P20950</stp>
        <tr r="AX161" s="1"/>
        <tr r="AX161" s="1"/>
      </tp>
      <tp>
        <v>1</v>
        <stp/>
        <stp>OPEN_INT</stp>
        <stp>.NDX250620P20975</stp>
        <tr r="AX160" s="1"/>
        <tr r="AX160" s="1"/>
      </tp>
      <tp>
        <v>59</v>
        <stp/>
        <stp>OPEN_INT</stp>
        <stp>.NDX250620C20925</stp>
        <tr r="AW162" s="1"/>
        <tr r="AW162" s="1"/>
      </tp>
      <tp>
        <v>104</v>
        <stp/>
        <stp>OPEN_INT</stp>
        <stp>.NDX250620C20900</stp>
        <tr r="AW163" s="1"/>
        <tr r="AW163" s="1"/>
      </tp>
      <tp>
        <v>19</v>
        <stp/>
        <stp>OPEN_INT</stp>
        <stp>.NDX250620C20975</stp>
        <tr r="AW160" s="1"/>
        <tr r="AW160" s="1"/>
      </tp>
      <tp>
        <v>13</v>
        <stp/>
        <stp>OPEN_INT</stp>
        <stp>.NDX250620C20950</stp>
        <tr r="AW161" s="1"/>
        <tr r="AW161" s="1"/>
      </tp>
      <tp t="s">
        <v>23.98%</v>
        <stp/>
        <stp>IMPL_VOL</stp>
        <stp>.QQQ250620C498</stp>
        <tr r="EP79" s="1"/>
      </tp>
      <tp t="s">
        <v>22.96%</v>
        <stp/>
        <stp>IMPL_VOL</stp>
        <stp>.QQQ250620P498</stp>
        <tr r="EQ79" s="1"/>
      </tp>
      <tp t="s">
        <v>23.80%</v>
        <stp/>
        <stp>IMPL_VOL</stp>
        <stp>.QQQ250620C499</stp>
        <tr r="EP78" s="1"/>
      </tp>
      <tp t="s">
        <v>22.80%</v>
        <stp/>
        <stp>IMPL_VOL</stp>
        <stp>.QQQ250620P499</stp>
        <tr r="EQ78" s="1"/>
      </tp>
      <tp t="s">
        <v>361.70%</v>
        <stp/>
        <stp>IMPL_VOL</stp>
        <stp>.SPXW250519C5620</stp>
        <tr r="EL130" s="1"/>
      </tp>
      <tp t="s">
        <v>249.70%</v>
        <stp/>
        <stp>IMPL_VOL</stp>
        <stp>.SPXW250519P5620</stp>
        <tr r="EM130" s="1"/>
      </tp>
      <tp t="s">
        <v>352.32%</v>
        <stp/>
        <stp>IMPL_VOL</stp>
        <stp>.SPXW250519C5630</stp>
        <tr r="EL129" s="1"/>
      </tp>
      <tp t="s">
        <v>242.77%</v>
        <stp/>
        <stp>IMPL_VOL</stp>
        <stp>.SPXW250519P5630</stp>
        <tr r="EM129" s="1"/>
      </tp>
      <tp t="s">
        <v>324.11%</v>
        <stp/>
        <stp>IMPL_VOL</stp>
        <stp>.SPXW250519C5660</stp>
        <tr r="EL126" s="1"/>
      </tp>
      <tp t="s">
        <v>222.37%</v>
        <stp/>
        <stp>IMPL_VOL</stp>
        <stp>.SPXW250519P5660</stp>
        <tr r="EM126" s="1"/>
      </tp>
      <tp t="s">
        <v>314.68%</v>
        <stp/>
        <stp>IMPL_VOL</stp>
        <stp>.SPXW250519C5670</stp>
        <tr r="EL125" s="1"/>
      </tp>
      <tp t="s">
        <v>215.45%</v>
        <stp/>
        <stp>IMPL_VOL</stp>
        <stp>.SPXW250519P5670</stp>
        <tr r="EM125" s="1"/>
      </tp>
      <tp t="s">
        <v>342.93%</v>
        <stp/>
        <stp>IMPL_VOL</stp>
        <stp>.SPXW250519C5640</stp>
        <tr r="EL128" s="1"/>
      </tp>
      <tp t="s">
        <v>235.83%</v>
        <stp/>
        <stp>IMPL_VOL</stp>
        <stp>.SPXW250519P5640</stp>
        <tr r="EM128" s="1"/>
      </tp>
      <tp t="s">
        <v>333.53%</v>
        <stp/>
        <stp>IMPL_VOL</stp>
        <stp>.SPXW250519C5650</stp>
        <tr r="EL127" s="1"/>
      </tp>
      <tp t="s">
        <v>229.30%</v>
        <stp/>
        <stp>IMPL_VOL</stp>
        <stp>.SPXW250519P5650</stp>
        <tr r="EM127" s="1"/>
      </tp>
      <tp t="s">
        <v>305.23%</v>
        <stp/>
        <stp>IMPL_VOL</stp>
        <stp>.SPXW250519C5680</stp>
        <tr r="EL124" s="1"/>
      </tp>
      <tp t="s">
        <v>208.52%</v>
        <stp/>
        <stp>IMPL_VOL</stp>
        <stp>.SPXW250519P5680</stp>
        <tr r="EM124" s="1"/>
      </tp>
      <tp t="s">
        <v>295.75%</v>
        <stp/>
        <stp>IMPL_VOL</stp>
        <stp>.SPXW250519C5690</stp>
        <tr r="EL123" s="1"/>
      </tp>
      <tp t="s">
        <v>201.58%</v>
        <stp/>
        <stp>IMPL_VOL</stp>
        <stp>.SPXW250519P5690</stp>
        <tr r="EM123" s="1"/>
      </tp>
      <tp>
        <v>206</v>
        <stp/>
        <stp>OPEN_INT</stp>
        <stp>.NDX250620P20800</stp>
        <tr r="AX167" s="1"/>
        <tr r="AX167" s="1"/>
      </tp>
      <tp>
        <v>83</v>
        <stp/>
        <stp>OPEN_INT</stp>
        <stp>.NDX250620P20825</stp>
        <tr r="AX166" s="1"/>
        <tr r="AX166" s="1"/>
      </tp>
      <tp>
        <v>48</v>
        <stp/>
        <stp>OPEN_INT</stp>
        <stp>.NDX250620P20850</stp>
        <tr r="AX165" s="1"/>
        <tr r="AX165" s="1"/>
      </tp>
      <tp>
        <v>6</v>
        <stp/>
        <stp>OPEN_INT</stp>
        <stp>.NDX250620P20875</stp>
        <tr r="AX164" s="1"/>
        <tr r="AX164" s="1"/>
      </tp>
      <tp t="s">
        <v>19.91%</v>
        <stp/>
        <stp>IMPL_VOL</stp>
        <stp>.QQQ250620C522</stp>
        <tr r="EP55" s="1"/>
      </tp>
      <tp t="s">
        <v>19.56%</v>
        <stp/>
        <stp>IMPL_VOL</stp>
        <stp>.QQQ250620P522</stp>
        <tr r="EQ55" s="1"/>
      </tp>
      <tp t="s">
        <v>19.77%</v>
        <stp/>
        <stp>IMPL_VOL</stp>
        <stp>.QQQ250620C523</stp>
        <tr r="EP54" s="1"/>
      </tp>
      <tp t="s">
        <v>19.44%</v>
        <stp/>
        <stp>IMPL_VOL</stp>
        <stp>.QQQ250620P523</stp>
        <tr r="EQ54" s="1"/>
      </tp>
      <tp t="s">
        <v>20.17%</v>
        <stp/>
        <stp>IMPL_VOL</stp>
        <stp>.QQQ250620C520</stp>
        <tr r="EP57" s="1"/>
      </tp>
      <tp t="s">
        <v>19.81%</v>
        <stp/>
        <stp>IMPL_VOL</stp>
        <stp>.QQQ250620P520</stp>
        <tr r="EQ57" s="1"/>
      </tp>
      <tp t="s">
        <v>20.04%</v>
        <stp/>
        <stp>IMPL_VOL</stp>
        <stp>.QQQ250620C521</stp>
        <tr r="EP56" s="1"/>
      </tp>
      <tp t="s">
        <v>19.68%</v>
        <stp/>
        <stp>IMPL_VOL</stp>
        <stp>.QQQ250620P521</stp>
        <tr r="EQ56" s="1"/>
      </tp>
      <tp t="s">
        <v>19.41%</v>
        <stp/>
        <stp>IMPL_VOL</stp>
        <stp>.QQQ250620C526</stp>
        <tr r="EP51" s="1"/>
      </tp>
      <tp t="s">
        <v>19.11%</v>
        <stp/>
        <stp>IMPL_VOL</stp>
        <stp>.QQQ250620P526</stp>
        <tr r="EQ51" s="1"/>
      </tp>
      <tp t="s">
        <v>19.28%</v>
        <stp/>
        <stp>IMPL_VOL</stp>
        <stp>.QQQ250620C527</stp>
        <tr r="EP50" s="1"/>
      </tp>
      <tp t="s">
        <v>18.96%</v>
        <stp/>
        <stp>IMPL_VOL</stp>
        <stp>.QQQ250620P527</stp>
        <tr r="EQ50" s="1"/>
      </tp>
      <tp t="s">
        <v>19.66%</v>
        <stp/>
        <stp>IMPL_VOL</stp>
        <stp>.QQQ250620C524</stp>
        <tr r="EP53" s="1"/>
      </tp>
      <tp t="s">
        <v>19.32%</v>
        <stp/>
        <stp>IMPL_VOL</stp>
        <stp>.QQQ250620P524</stp>
        <tr r="EQ53" s="1"/>
      </tp>
      <tp t="s">
        <v>19.52%</v>
        <stp/>
        <stp>IMPL_VOL</stp>
        <stp>.QQQ250620C525</stp>
        <tr r="EP52" s="1"/>
      </tp>
      <tp t="s">
        <v>19.22%</v>
        <stp/>
        <stp>IMPL_VOL</stp>
        <stp>.QQQ250620P525</stp>
        <tr r="EQ52" s="1"/>
      </tp>
      <tp t="s">
        <v>19.18%</v>
        <stp/>
        <stp>IMPL_VOL</stp>
        <stp>.QQQ250620C528</stp>
        <tr r="EP49" s="1"/>
      </tp>
      <tp t="s">
        <v>18.82%</v>
        <stp/>
        <stp>IMPL_VOL</stp>
        <stp>.QQQ250620P528</stp>
        <tr r="EQ49" s="1"/>
      </tp>
      <tp t="s">
        <v>19.06%</v>
        <stp/>
        <stp>IMPL_VOL</stp>
        <stp>.QQQ250620C529</stp>
        <tr r="EP48" s="1"/>
      </tp>
      <tp t="s">
        <v>18.76%</v>
        <stp/>
        <stp>IMPL_VOL</stp>
        <stp>.QQQ250620P529</stp>
        <tr r="EQ48" s="1"/>
      </tp>
      <tp t="s">
        <v>18.74%</v>
        <stp/>
        <stp>IMPL_VOL</stp>
        <stp>.QQQ250620C532</stp>
        <tr r="EP45" s="1"/>
      </tp>
      <tp t="s">
        <v>18.47%</v>
        <stp/>
        <stp>IMPL_VOL</stp>
        <stp>.QQQ250620P532</stp>
        <tr r="EQ45" s="1"/>
      </tp>
      <tp t="s">
        <v>18.96%</v>
        <stp/>
        <stp>IMPL_VOL</stp>
        <stp>.QQQ250620C530</stp>
        <tr r="EP47" s="1"/>
      </tp>
      <tp t="s">
        <v>18.66%</v>
        <stp/>
        <stp>IMPL_VOL</stp>
        <stp>.QQQ250620P530</stp>
        <tr r="EQ47" s="1"/>
      </tp>
      <tp t="s">
        <v>18.84%</v>
        <stp/>
        <stp>IMPL_VOL</stp>
        <stp>.QQQ250620C531</stp>
        <tr r="EP46" s="1"/>
      </tp>
      <tp t="s">
        <v>18.55%</v>
        <stp/>
        <stp>IMPL_VOL</stp>
        <stp>.QQQ250620P531</stp>
        <tr r="EQ46" s="1"/>
      </tp>
      <tp>
        <v>85</v>
        <stp/>
        <stp>OPEN_INT</stp>
        <stp>.NDX250620C20825</stp>
        <tr r="AW166" s="1"/>
        <tr r="AW166" s="1"/>
      </tp>
      <tp t="s">
        <v>22.93%</v>
        <stp/>
        <stp>IMPL_VOL</stp>
        <stp>.QQQ250620C502</stp>
        <tr r="EP75" s="1"/>
      </tp>
      <tp t="s">
        <v>22.34%</v>
        <stp/>
        <stp>IMPL_VOL</stp>
        <stp>.QQQ250620P502</stp>
        <tr r="EQ75" s="1"/>
      </tp>
      <tp t="s">
        <v>22.76%</v>
        <stp/>
        <stp>IMPL_VOL</stp>
        <stp>.QQQ250620C503</stp>
        <tr r="EP74" s="1"/>
      </tp>
      <tp t="s">
        <v>22.18%</v>
        <stp/>
        <stp>IMPL_VOL</stp>
        <stp>.QQQ250620P503</stp>
        <tr r="EQ74" s="1"/>
      </tp>
      <tp t="s">
        <v>23.28%</v>
        <stp/>
        <stp>IMPL_VOL</stp>
        <stp>.QQQ250620C500</stp>
        <tr r="EP77" s="1"/>
      </tp>
      <tp t="s">
        <v>22.65%</v>
        <stp/>
        <stp>IMPL_VOL</stp>
        <stp>.QQQ250620P500</stp>
        <tr r="EQ77" s="1"/>
      </tp>
      <tp t="s">
        <v>23.19%</v>
        <stp/>
        <stp>IMPL_VOL</stp>
        <stp>.QQQ250620C501</stp>
        <tr r="EP76" s="1"/>
      </tp>
      <tp t="s">
        <v>22.49%</v>
        <stp/>
        <stp>IMPL_VOL</stp>
        <stp>.QQQ250620P501</stp>
        <tr r="EQ76" s="1"/>
      </tp>
      <tp t="s">
        <v>22.26%</v>
        <stp/>
        <stp>IMPL_VOL</stp>
        <stp>.QQQ250620C506</stp>
        <tr r="EP71" s="1"/>
      </tp>
      <tp t="s">
        <v>21.73%</v>
        <stp/>
        <stp>IMPL_VOL</stp>
        <stp>.QQQ250620P506</stp>
        <tr r="EQ71" s="1"/>
      </tp>
      <tp t="s">
        <v>22.09%</v>
        <stp/>
        <stp>IMPL_VOL</stp>
        <stp>.QQQ250620C507</stp>
        <tr r="EP70" s="1"/>
      </tp>
      <tp t="s">
        <v>21.58%</v>
        <stp/>
        <stp>IMPL_VOL</stp>
        <stp>.QQQ250620P507</stp>
        <tr r="EQ70" s="1"/>
      </tp>
      <tp t="s">
        <v>22.59%</v>
        <stp/>
        <stp>IMPL_VOL</stp>
        <stp>.QQQ250620C504</stp>
        <tr r="EP73" s="1"/>
      </tp>
      <tp t="s">
        <v>22.03%</v>
        <stp/>
        <stp>IMPL_VOL</stp>
        <stp>.QQQ250620P504</stp>
        <tr r="EQ73" s="1"/>
      </tp>
      <tp t="s">
        <v>22.43%</v>
        <stp/>
        <stp>IMPL_VOL</stp>
        <stp>.QQQ250620C505</stp>
        <tr r="EP72" s="1"/>
      </tp>
      <tp t="s">
        <v>21.87%</v>
        <stp/>
        <stp>IMPL_VOL</stp>
        <stp>.QQQ250620P505</stp>
        <tr r="EQ72" s="1"/>
      </tp>
      <tp t="s">
        <v>21.94%</v>
        <stp/>
        <stp>IMPL_VOL</stp>
        <stp>.QQQ250620C508</stp>
        <tr r="EP69" s="1"/>
      </tp>
      <tp t="s">
        <v>21.43%</v>
        <stp/>
        <stp>IMPL_VOL</stp>
        <stp>.QQQ250620P508</stp>
        <tr r="EQ69" s="1"/>
      </tp>
      <tp t="s">
        <v>21.78%</v>
        <stp/>
        <stp>IMPL_VOL</stp>
        <stp>.QQQ250620C509</stp>
        <tr r="EP68" s="1"/>
      </tp>
      <tp t="s">
        <v>21.29%</v>
        <stp/>
        <stp>IMPL_VOL</stp>
        <stp>.QQQ250620P509</stp>
        <tr r="EQ68" s="1"/>
      </tp>
      <tp t="s">
        <v>21.32%</v>
        <stp/>
        <stp>IMPL_VOL</stp>
        <stp>.QQQ250620C512</stp>
        <tr r="EP65" s="1"/>
      </tp>
      <tp t="s">
        <v>20.85%</v>
        <stp/>
        <stp>IMPL_VOL</stp>
        <stp>.QQQ250620P512</stp>
        <tr r="EQ65" s="1"/>
      </tp>
      <tp t="s">
        <v>21.17%</v>
        <stp/>
        <stp>IMPL_VOL</stp>
        <stp>.QQQ250620C513</stp>
        <tr r="EP64" s="1"/>
      </tp>
      <tp t="s">
        <v>20.71%</v>
        <stp/>
        <stp>IMPL_VOL</stp>
        <stp>.QQQ250620P513</stp>
        <tr r="EQ64" s="1"/>
      </tp>
      <tp t="s">
        <v>21.63%</v>
        <stp/>
        <stp>IMPL_VOL</stp>
        <stp>.QQQ250620C510</stp>
        <tr r="EP67" s="1"/>
      </tp>
      <tp t="s">
        <v>21.14%</v>
        <stp/>
        <stp>IMPL_VOL</stp>
        <stp>.QQQ250620P510</stp>
        <tr r="EQ67" s="1"/>
      </tp>
      <tp t="s">
        <v>21.47%</v>
        <stp/>
        <stp>IMPL_VOL</stp>
        <stp>.QQQ250620C511</stp>
        <tr r="EP66" s="1"/>
      </tp>
      <tp t="s">
        <v>21.00%</v>
        <stp/>
        <stp>IMPL_VOL</stp>
        <stp>.QQQ250620P511</stp>
        <tr r="EQ66" s="1"/>
      </tp>
      <tp t="s">
        <v>20.73%</v>
        <stp/>
        <stp>IMPL_VOL</stp>
        <stp>.QQQ250620C516</stp>
        <tr r="EP61" s="1"/>
      </tp>
      <tp t="s">
        <v>20.32%</v>
        <stp/>
        <stp>IMPL_VOL</stp>
        <stp>.QQQ250620P516</stp>
        <tr r="EQ61" s="1"/>
      </tp>
      <tp t="s">
        <v>20.59%</v>
        <stp/>
        <stp>IMPL_VOL</stp>
        <stp>.QQQ250620C517</stp>
        <tr r="EP60" s="1"/>
      </tp>
      <tp t="s">
        <v>20.18%</v>
        <stp/>
        <stp>IMPL_VOL</stp>
        <stp>.QQQ250620P517</stp>
        <tr r="EQ60" s="1"/>
      </tp>
      <tp t="s">
        <v>21.01%</v>
        <stp/>
        <stp>IMPL_VOL</stp>
        <stp>.QQQ250620C514</stp>
        <tr r="EP63" s="1"/>
      </tp>
      <tp t="s">
        <v>20.58%</v>
        <stp/>
        <stp>IMPL_VOL</stp>
        <stp>.QQQ250620P514</stp>
        <tr r="EQ63" s="1"/>
      </tp>
      <tp t="s">
        <v>20.87%</v>
        <stp/>
        <stp>IMPL_VOL</stp>
        <stp>.QQQ250620C515</stp>
        <tr r="EP62" s="1"/>
      </tp>
      <tp t="s">
        <v>20.45%</v>
        <stp/>
        <stp>IMPL_VOL</stp>
        <stp>.QQQ250620P515</stp>
        <tr r="EQ62" s="1"/>
      </tp>
      <tp t="s">
        <v>20.45%</v>
        <stp/>
        <stp>IMPL_VOL</stp>
        <stp>.QQQ250620C518</stp>
        <tr r="EP59" s="1"/>
      </tp>
      <tp t="s">
        <v>20.07%</v>
        <stp/>
        <stp>IMPL_VOL</stp>
        <stp>.QQQ250620P518</stp>
        <tr r="EQ59" s="1"/>
      </tp>
      <tp t="s">
        <v>20.31%</v>
        <stp/>
        <stp>IMPL_VOL</stp>
        <stp>.QQQ250620C519</stp>
        <tr r="EP58" s="1"/>
      </tp>
      <tp t="s">
        <v>19.93%</v>
        <stp/>
        <stp>IMPL_VOL</stp>
        <stp>.QQQ250620P519</stp>
        <tr r="EQ58" s="1"/>
      </tp>
      <tp>
        <v>602</v>
        <stp/>
        <stp>OPEN_INT</stp>
        <stp>.NDX250620C20800</stp>
        <tr r="AW167" s="1"/>
        <tr r="AW167" s="1"/>
      </tp>
      <tp>
        <v>17</v>
        <stp/>
        <stp>OPEN_INT</stp>
        <stp>.NDX250620C20875</stp>
        <tr r="AW164" s="1"/>
        <tr r="AW164" s="1"/>
      </tp>
      <tp>
        <v>51</v>
        <stp/>
        <stp>OPEN_INT</stp>
        <stp>.NDX250620C20850</stp>
        <tr r="AW165" s="1"/>
        <tr r="AW165" s="1"/>
      </tp>
      <tp>
        <v>0</v>
        <stp/>
        <stp>BID</stp>
        <stp>.SPY250519C601</stp>
        <tr r="DE5" s="1"/>
        <tr r="DE5" s="1"/>
      </tp>
      <tp>
        <v>6.95</v>
        <stp/>
        <stp>BID</stp>
        <stp>.SPY250519P601</stp>
        <tr r="DF5" s="1"/>
        <tr r="DF5" s="1"/>
      </tp>
      <tp>
        <v>0</v>
        <stp/>
        <stp>BID</stp>
        <stp>.SPY250519C600</stp>
        <tr r="DE6" s="1"/>
        <tr r="DE6" s="1"/>
      </tp>
      <tp>
        <v>5.99</v>
        <stp/>
        <stp>BID</stp>
        <stp>.SPY250519P600</stp>
        <tr r="DF6" s="1"/>
        <tr r="DF6" s="1"/>
      </tp>
      <tp>
        <v>0</v>
        <stp/>
        <stp>BID</stp>
        <stp>.SPY250519C602</stp>
        <tr r="DE4" s="1"/>
        <tr r="DE4" s="1"/>
      </tp>
      <tp>
        <v>7.99</v>
        <stp/>
        <stp>BID</stp>
        <stp>.SPY250519P602</stp>
        <tr r="DF4" s="1"/>
        <tr r="DF4" s="1"/>
      </tp>
      <tp>
        <v>0.01</v>
        <stp/>
        <stp>ASK</stp>
        <stp>.SPY250519C602</stp>
        <tr r="DC4" s="1"/>
        <tr r="DC4" s="1"/>
      </tp>
      <tp>
        <v>8.14</v>
        <stp/>
        <stp>ASK</stp>
        <stp>.SPY250519P602</stp>
        <tr r="DD4" s="1"/>
        <tr r="DD4" s="1"/>
      </tp>
      <tp>
        <v>0.01</v>
        <stp/>
        <stp>ASK</stp>
        <stp>.SPY250519C601</stp>
        <tr r="DC5" s="1"/>
        <tr r="DC5" s="1"/>
      </tp>
      <tp>
        <v>7.09</v>
        <stp/>
        <stp>ASK</stp>
        <stp>.SPY250519P601</stp>
        <tr r="DD5" s="1"/>
        <tr r="DD5" s="1"/>
      </tp>
      <tp>
        <v>0.01</v>
        <stp/>
        <stp>ASK</stp>
        <stp>.SPY250519C600</stp>
        <tr r="DC6" s="1"/>
        <tr r="DC6" s="1"/>
      </tp>
      <tp>
        <v>6.09</v>
        <stp/>
        <stp>ASK</stp>
        <stp>.SPY250519P600</stp>
        <tr r="DD6" s="1"/>
        <tr r="DD6" s="1"/>
      </tp>
      <tp t="s">
        <v>267.21%</v>
        <stp/>
        <stp>IMPL_VOL</stp>
        <stp>.SPXW250519C5720</stp>
        <tr r="EL120" s="1"/>
      </tp>
      <tp t="s">
        <v>180.75%</v>
        <stp/>
        <stp>IMPL_VOL</stp>
        <stp>.SPXW250519P5720</stp>
        <tr r="EM120" s="1"/>
      </tp>
      <tp t="s">
        <v>257.64%</v>
        <stp/>
        <stp>IMPL_VOL</stp>
        <stp>.SPXW250519C5730</stp>
        <tr r="EL119" s="1"/>
      </tp>
      <tp t="s">
        <v>173.79%</v>
        <stp/>
        <stp>IMPL_VOL</stp>
        <stp>.SPXW250519P5730</stp>
        <tr r="EM119" s="1"/>
      </tp>
      <tp t="s">
        <v>286.26%</v>
        <stp/>
        <stp>IMPL_VOL</stp>
        <stp>.SPXW250519C5700</stp>
        <tr r="EL122" s="1"/>
      </tp>
      <tp t="s">
        <v>194.64%</v>
        <stp/>
        <stp>IMPL_VOL</stp>
        <stp>.SPXW250519P5700</stp>
        <tr r="EM122" s="1"/>
      </tp>
      <tp t="s">
        <v>276.75%</v>
        <stp/>
        <stp>IMPL_VOL</stp>
        <stp>.SPXW250519C5710</stp>
        <tr r="EL121" s="1"/>
      </tp>
      <tp t="s">
        <v>187.70%</v>
        <stp/>
        <stp>IMPL_VOL</stp>
        <stp>.SPXW250519P5710</stp>
        <tr r="EM121" s="1"/>
      </tp>
      <tp t="s">
        <v>228.76%</v>
        <stp/>
        <stp>IMPL_VOL</stp>
        <stp>.SPXW250519C5760</stp>
        <tr r="EL116" s="1"/>
      </tp>
      <tp t="s">
        <v>152.85%</v>
        <stp/>
        <stp>IMPL_VOL</stp>
        <stp>.SPXW250519P5760</stp>
        <tr r="EM116" s="1"/>
      </tp>
      <tp t="s">
        <v>210.06%</v>
        <stp/>
        <stp>IMPL_VOL</stp>
        <stp>.SPXW250519C5770</stp>
        <tr r="EL115" s="1"/>
      </tp>
      <tp t="s">
        <v>145.85%</v>
        <stp/>
        <stp>IMPL_VOL</stp>
        <stp>.SPXW250519P5770</stp>
        <tr r="EM115" s="1"/>
      </tp>
      <tp t="s">
        <v>--</v>
        <stp/>
        <stp>IMPL_VOL</stp>
        <stp>.SPXW250519C5740</stp>
        <tr r="EL118" s="1"/>
      </tp>
      <tp t="s">
        <v>166.82%</v>
        <stp/>
        <stp>IMPL_VOL</stp>
        <stp>.SPXW250519P5740</stp>
        <tr r="EM118" s="1"/>
      </tp>
      <tp t="s">
        <v>238.42%</v>
        <stp/>
        <stp>IMPL_VOL</stp>
        <stp>.SPXW250519C5750</stp>
        <tr r="EL117" s="1"/>
      </tp>
      <tp t="s">
        <v>159.84%</v>
        <stp/>
        <stp>IMPL_VOL</stp>
        <stp>.SPXW250519P5750</stp>
        <tr r="EM117" s="1"/>
      </tp>
      <tp t="s">
        <v>200.62%</v>
        <stp/>
        <stp>IMPL_VOL</stp>
        <stp>.SPXW250519C5780</stp>
        <tr r="EL114" s="1"/>
      </tp>
      <tp t="s">
        <v>138.83%</v>
        <stp/>
        <stp>IMPL_VOL</stp>
        <stp>.SPXW250519P5780</stp>
        <tr r="EM114" s="1"/>
      </tp>
      <tp t="s">
        <v>191.15%</v>
        <stp/>
        <stp>IMPL_VOL</stp>
        <stp>.SPXW250519C5790</stp>
        <tr r="EL113" s="1"/>
      </tp>
      <tp t="s">
        <v>131.80%</v>
        <stp/>
        <stp>IMPL_VOL</stp>
        <stp>.SPXW250519P5790</stp>
        <tr r="EM113" s="1"/>
      </tp>
      <tp t="s">
        <v>21.36%</v>
        <stp/>
        <stp>IMPL_VOL</stp>
        <stp>.QQQ250523C521</stp>
        <tr r="EN56" s="1"/>
      </tp>
      <tp t="s">
        <v>20.72%</v>
        <stp/>
        <stp>IMPL_VOL</stp>
        <stp>.QQQ250523P521</stp>
        <tr r="EO56" s="1"/>
      </tp>
      <tp t="s">
        <v>21.62%</v>
        <stp/>
        <stp>IMPL_VOL</stp>
        <stp>.QQQ250523C520</stp>
        <tr r="EN57" s="1"/>
      </tp>
      <tp t="s">
        <v>20.96%</v>
        <stp/>
        <stp>IMPL_VOL</stp>
        <stp>.QQQ250523P520</stp>
        <tr r="EO57" s="1"/>
      </tp>
      <tp t="s">
        <v>--</v>
        <stp/>
        <stp>IMPL_VOL</stp>
        <stp>.QQQ250519C519</stp>
        <tr r="EL58" s="1"/>
      </tp>
      <tp t="s">
        <v>20.84%</v>
        <stp/>
        <stp>IMPL_VOL</stp>
        <stp>.QQQ250523C523</stp>
        <tr r="EN54" s="1"/>
      </tp>
      <tp t="s">
        <v>28.72%</v>
        <stp/>
        <stp>IMPL_VOL</stp>
        <stp>.QQQ250519P519</stp>
        <tr r="EM58" s="1"/>
      </tp>
      <tp t="s">
        <v>20.26%</v>
        <stp/>
        <stp>IMPL_VOL</stp>
        <stp>.QQQ250523P523</stp>
        <tr r="EO54" s="1"/>
      </tp>
      <tp t="s">
        <v>--</v>
        <stp/>
        <stp>IMPL_VOL</stp>
        <stp>.QQQ250519C518</stp>
        <tr r="EL59" s="1"/>
      </tp>
      <tp t="s">
        <v>21.10%</v>
        <stp/>
        <stp>IMPL_VOL</stp>
        <stp>.QQQ250523C522</stp>
        <tr r="EN55" s="1"/>
      </tp>
      <tp t="s">
        <v>39.95%</v>
        <stp/>
        <stp>IMPL_VOL</stp>
        <stp>.QQQ250519P518</stp>
        <tr r="EM59" s="1"/>
      </tp>
      <tp t="s">
        <v>20.48%</v>
        <stp/>
        <stp>IMPL_VOL</stp>
        <stp>.QQQ250523P522</stp>
        <tr r="EO55" s="1"/>
      </tp>
      <tp t="s">
        <v>20.38%</v>
        <stp/>
        <stp>IMPL_VOL</stp>
        <stp>.QQQ250523C525</stp>
        <tr r="EN52" s="1"/>
      </tp>
      <tp t="s">
        <v>19.85%</v>
        <stp/>
        <stp>IMPL_VOL</stp>
        <stp>.QQQ250523P525</stp>
        <tr r="EO52" s="1"/>
      </tp>
      <tp t="s">
        <v>20.60%</v>
        <stp/>
        <stp>IMPL_VOL</stp>
        <stp>.QQQ250523C524</stp>
        <tr r="EN53" s="1"/>
      </tp>
      <tp t="s">
        <v>20.05%</v>
        <stp/>
        <stp>IMPL_VOL</stp>
        <stp>.QQQ250523P524</stp>
        <tr r="EO53" s="1"/>
      </tp>
      <tp t="s">
        <v>20.03%</v>
        <stp/>
        <stp>IMPL_VOL</stp>
        <stp>.QQQ250523C527</stp>
        <tr r="EN50" s="1"/>
      </tp>
      <tp t="s">
        <v>19.50%</v>
        <stp/>
        <stp>IMPL_VOL</stp>
        <stp>.QQQ250523P527</stp>
        <tr r="EO50" s="1"/>
      </tp>
      <tp t="s">
        <v>20.21%</v>
        <stp/>
        <stp>IMPL_VOL</stp>
        <stp>.QQQ250523C526</stp>
        <tr r="EN51" s="1"/>
      </tp>
      <tp t="s">
        <v>19.66%</v>
        <stp/>
        <stp>IMPL_VOL</stp>
        <stp>.QQQ250523P526</stp>
        <tr r="EO51" s="1"/>
      </tp>
      <tp t="s">
        <v>--</v>
        <stp/>
        <stp>IMPL_VOL</stp>
        <stp>.QQQ250519C513</stp>
        <tr r="EL64" s="1"/>
      </tp>
      <tp t="s">
        <v>19.72%</v>
        <stp/>
        <stp>IMPL_VOL</stp>
        <stp>.QQQ250523C529</stp>
        <tr r="EN48" s="1"/>
      </tp>
      <tp t="s">
        <v>80.24%</v>
        <stp/>
        <stp>IMPL_VOL</stp>
        <stp>.QQQ250519P513</stp>
        <tr r="EM64" s="1"/>
      </tp>
      <tp t="s">
        <v>17.38%</v>
        <stp/>
        <stp>IMPL_VOL</stp>
        <stp>.QQQ250523P529</stp>
        <tr r="EO48" s="1"/>
      </tp>
      <tp t="s">
        <v>--</v>
        <stp/>
        <stp>IMPL_VOL</stp>
        <stp>.QQQ250519C512</stp>
        <tr r="EL65" s="1"/>
      </tp>
      <tp t="s">
        <v>19.88%</v>
        <stp/>
        <stp>IMPL_VOL</stp>
        <stp>.QQQ250523C528</stp>
        <tr r="EN49" s="1"/>
      </tp>
      <tp t="s">
        <v>89.14%</v>
        <stp/>
        <stp>IMPL_VOL</stp>
        <stp>.QQQ250519P512</stp>
        <tr r="EM65" s="1"/>
      </tp>
      <tp t="s">
        <v>17.75%</v>
        <stp/>
        <stp>IMPL_VOL</stp>
        <stp>.QQQ250523P528</stp>
        <tr r="EO49" s="1"/>
      </tp>
      <tp t="s">
        <v>--</v>
        <stp/>
        <stp>IMPL_VOL</stp>
        <stp>.QQQ250519C511</stp>
        <tr r="EL66" s="1"/>
      </tp>
      <tp t="s">
        <v>97.97%</v>
        <stp/>
        <stp>IMPL_VOL</stp>
        <stp>.QQQ250519P511</stp>
        <tr r="EM66" s="1"/>
      </tp>
      <tp t="s">
        <v>--</v>
        <stp/>
        <stp>IMPL_VOL</stp>
        <stp>.QQQ250519C510</stp>
        <tr r="EL67" s="1"/>
      </tp>
      <tp t="s">
        <v>106.75%</v>
        <stp/>
        <stp>IMPL_VOL</stp>
        <stp>.QQQ250519P510</stp>
        <tr r="EM67" s="1"/>
      </tp>
      <tp t="s">
        <v>--</v>
        <stp/>
        <stp>IMPL_VOL</stp>
        <stp>.QQQ250519C517</stp>
        <tr r="EL60" s="1"/>
      </tp>
      <tp t="s">
        <v>43.61%</v>
        <stp/>
        <stp>IMPL_VOL</stp>
        <stp>.QQQ250519P517</stp>
        <tr r="EM60" s="1"/>
      </tp>
      <tp t="s">
        <v>--</v>
        <stp/>
        <stp>IMPL_VOL</stp>
        <stp>.QQQ250519C516</stp>
        <tr r="EL61" s="1"/>
      </tp>
      <tp t="s">
        <v>52.97%</v>
        <stp/>
        <stp>IMPL_VOL</stp>
        <stp>.QQQ250519P516</stp>
        <tr r="EM61" s="1"/>
      </tp>
      <tp t="s">
        <v>--</v>
        <stp/>
        <stp>IMPL_VOL</stp>
        <stp>.QQQ250519C515</stp>
        <tr r="EL62" s="1"/>
      </tp>
      <tp t="s">
        <v>62.17%</v>
        <stp/>
        <stp>IMPL_VOL</stp>
        <stp>.QQQ250519P515</stp>
        <tr r="EM62" s="1"/>
      </tp>
      <tp t="s">
        <v>--</v>
        <stp/>
        <stp>IMPL_VOL</stp>
        <stp>.QQQ250519C514</stp>
        <tr r="EL63" s="1"/>
      </tp>
      <tp t="s">
        <v>71.25%</v>
        <stp/>
        <stp>IMPL_VOL</stp>
        <stp>.QQQ250519P514</stp>
        <tr r="EM63" s="1"/>
      </tp>
      <tp t="s">
        <v>19.54%</v>
        <stp/>
        <stp>IMPL_VOL</stp>
        <stp>.QQQ250523C531</stp>
        <tr r="EN46" s="1"/>
      </tp>
      <tp t="s">
        <v>16.45%</v>
        <stp/>
        <stp>IMPL_VOL</stp>
        <stp>.QQQ250523P531</stp>
        <tr r="EO46" s="1"/>
      </tp>
      <tp t="s">
        <v>19.61%</v>
        <stp/>
        <stp>IMPL_VOL</stp>
        <stp>.QQQ250523C530</stp>
        <tr r="EN47" s="1"/>
      </tp>
      <tp t="s">
        <v>16.67%</v>
        <stp/>
        <stp>IMPL_VOL</stp>
        <stp>.QQQ250523P530</stp>
        <tr r="EO47" s="1"/>
      </tp>
      <tp t="s">
        <v>--</v>
        <stp/>
        <stp>IMPL_VOL</stp>
        <stp>.QQQ250519C509</stp>
        <tr r="EL68" s="1"/>
      </tp>
      <tp t="s">
        <v>115.48%</v>
        <stp/>
        <stp>IMPL_VOL</stp>
        <stp>.QQQ250519P509</stp>
        <tr r="EM68" s="1"/>
      </tp>
      <tp t="s">
        <v>--</v>
        <stp/>
        <stp>IMPL_VOL</stp>
        <stp>.QQQ250519C508</stp>
        <tr r="EL69" s="1"/>
      </tp>
      <tp t="s">
        <v>19.46%</v>
        <stp/>
        <stp>IMPL_VOL</stp>
        <stp>.QQQ250523C532</stp>
        <tr r="EN45" s="1"/>
      </tp>
      <tp t="s">
        <v>124.17%</v>
        <stp/>
        <stp>IMPL_VOL</stp>
        <stp>.QQQ250519P508</stp>
        <tr r="EM69" s="1"/>
      </tp>
      <tp t="s">
        <v>15.78%</v>
        <stp/>
        <stp>IMPL_VOL</stp>
        <stp>.QQQ250523P532</stp>
        <tr r="EO45" s="1"/>
      </tp>
      <tp t="s">
        <v>--</v>
        <stp/>
        <stp>IMPL_VOL</stp>
        <stp>.QQQ250519C503</stp>
        <tr r="EL74" s="1"/>
      </tp>
      <tp t="s">
        <v>167.11%</v>
        <stp/>
        <stp>IMPL_VOL</stp>
        <stp>.QQQ250519P503</stp>
        <tr r="EM74" s="1"/>
      </tp>
      <tp t="s">
        <v>--</v>
        <stp/>
        <stp>IMPL_VOL</stp>
        <stp>.QQQ250519C502</stp>
        <tr r="EL75" s="1"/>
      </tp>
      <tp t="s">
        <v>175.63%</v>
        <stp/>
        <stp>IMPL_VOL</stp>
        <stp>.QQQ250519P502</stp>
        <tr r="EM75" s="1"/>
      </tp>
      <tp t="s">
        <v>--</v>
        <stp/>
        <stp>IMPL_VOL</stp>
        <stp>.QQQ250519C501</stp>
        <tr r="EL76" s="1"/>
      </tp>
      <tp t="s">
        <v>184.12%</v>
        <stp/>
        <stp>IMPL_VOL</stp>
        <stp>.QQQ250519P501</stp>
        <tr r="EM76" s="1"/>
      </tp>
      <tp t="s">
        <v>--</v>
        <stp/>
        <stp>IMPL_VOL</stp>
        <stp>.QQQ250519C500</stp>
        <tr r="EL77" s="1"/>
      </tp>
      <tp t="s">
        <v>192.61%</v>
        <stp/>
        <stp>IMPL_VOL</stp>
        <stp>.QQQ250519P500</stp>
        <tr r="EM77" s="1"/>
      </tp>
      <tp t="s">
        <v>--</v>
        <stp/>
        <stp>IMPL_VOL</stp>
        <stp>.QQQ250519C507</stp>
        <tr r="EL70" s="1"/>
      </tp>
      <tp t="s">
        <v>132.81%</v>
        <stp/>
        <stp>IMPL_VOL</stp>
        <stp>.QQQ250519P507</stp>
        <tr r="EM70" s="1"/>
      </tp>
      <tp t="s">
        <v>--</v>
        <stp/>
        <stp>IMPL_VOL</stp>
        <stp>.QQQ250519C506</stp>
        <tr r="EL71" s="1"/>
      </tp>
      <tp t="s">
        <v>141.43%</v>
        <stp/>
        <stp>IMPL_VOL</stp>
        <stp>.QQQ250519P506</stp>
        <tr r="EM71" s="1"/>
      </tp>
      <tp t="s">
        <v>--</v>
        <stp/>
        <stp>IMPL_VOL</stp>
        <stp>.QQQ250519C505</stp>
        <tr r="EL72" s="1"/>
      </tp>
      <tp t="s">
        <v>150.01%</v>
        <stp/>
        <stp>IMPL_VOL</stp>
        <stp>.QQQ250519P505</stp>
        <tr r="EM72" s="1"/>
      </tp>
      <tp t="s">
        <v>--</v>
        <stp/>
        <stp>IMPL_VOL</stp>
        <stp>.QQQ250519C504</stp>
        <tr r="EL73" s="1"/>
      </tp>
      <tp t="s">
        <v>158.57%</v>
        <stp/>
        <stp>IMPL_VOL</stp>
        <stp>.QQQ250519P504</stp>
        <tr r="EM73" s="1"/>
      </tp>
      <tp t="s">
        <v>25.35%</v>
        <stp/>
        <stp>IMPL_VOL</stp>
        <stp>.QQQ250523C501</stp>
        <tr r="EN76" s="1"/>
      </tp>
      <tp t="s">
        <v>25.90%</v>
        <stp/>
        <stp>IMPL_VOL</stp>
        <stp>.QQQ250523P501</stp>
        <tr r="EO76" s="1"/>
      </tp>
      <tp t="s">
        <v>29.06%</v>
        <stp/>
        <stp>IMPL_VOL</stp>
        <stp>.QQQ250523C500</stp>
        <tr r="EN77" s="1"/>
      </tp>
      <tp t="s">
        <v>26.10%</v>
        <stp/>
        <stp>IMPL_VOL</stp>
        <stp>.QQQ250523P500</stp>
        <tr r="EO77" s="1"/>
      </tp>
      <tp t="s">
        <v>25.53%</v>
        <stp/>
        <stp>IMPL_VOL</stp>
        <stp>.QQQ250523C503</stp>
        <tr r="EN74" s="1"/>
      </tp>
      <tp t="s">
        <v>25.40%</v>
        <stp/>
        <stp>IMPL_VOL</stp>
        <stp>.QQQ250523P503</stp>
        <tr r="EO74" s="1"/>
      </tp>
      <tp t="s">
        <v>25.23%</v>
        <stp/>
        <stp>IMPL_VOL</stp>
        <stp>.QQQ250523C502</stp>
        <tr r="EN75" s="1"/>
      </tp>
      <tp t="s">
        <v>25.66%</v>
        <stp/>
        <stp>IMPL_VOL</stp>
        <stp>.QQQ250523P502</stp>
        <tr r="EO75" s="1"/>
      </tp>
      <tp t="s">
        <v>25.60%</v>
        <stp/>
        <stp>IMPL_VOL</stp>
        <stp>.QQQ250523C505</stp>
        <tr r="EN72" s="1"/>
      </tp>
      <tp t="s">
        <v>24.87%</v>
        <stp/>
        <stp>IMPL_VOL</stp>
        <stp>.QQQ250523P505</stp>
        <tr r="EO72" s="1"/>
      </tp>
      <tp t="s">
        <v>25.33%</v>
        <stp/>
        <stp>IMPL_VOL</stp>
        <stp>.QQQ250523C504</stp>
        <tr r="EN73" s="1"/>
      </tp>
      <tp t="s">
        <v>25.16%</v>
        <stp/>
        <stp>IMPL_VOL</stp>
        <stp>.QQQ250523P504</stp>
        <tr r="EO73" s="1"/>
      </tp>
      <tp t="s">
        <v>26.13%</v>
        <stp/>
        <stp>IMPL_VOL</stp>
        <stp>.QQQ250523C507</stp>
        <tr r="EN70" s="1"/>
      </tp>
      <tp t="s">
        <v>24.38%</v>
        <stp/>
        <stp>IMPL_VOL</stp>
        <stp>.QQQ250523P507</stp>
        <tr r="EO70" s="1"/>
      </tp>
      <tp t="s">
        <v>25.53%</v>
        <stp/>
        <stp>IMPL_VOL</stp>
        <stp>.QQQ250523C506</stp>
        <tr r="EN71" s="1"/>
      </tp>
      <tp t="s">
        <v>24.63%</v>
        <stp/>
        <stp>IMPL_VOL</stp>
        <stp>.QQQ250523P506</stp>
        <tr r="EO71" s="1"/>
      </tp>
      <tp t="s">
        <v>25.01%</v>
        <stp/>
        <stp>IMPL_VOL</stp>
        <stp>.QQQ250523C509</stp>
        <tr r="EN68" s="1"/>
      </tp>
      <tp t="s">
        <v>23.85%</v>
        <stp/>
        <stp>IMPL_VOL</stp>
        <stp>.QQQ250523P509</stp>
        <tr r="EO68" s="1"/>
      </tp>
      <tp t="s">
        <v>103.23%</v>
        <stp/>
        <stp>IMPL_VOL</stp>
        <stp>.QQQ250519C532</stp>
        <tr r="EL45" s="1"/>
      </tp>
      <tp t="s">
        <v>25.60%</v>
        <stp/>
        <stp>IMPL_VOL</stp>
        <stp>.QQQ250523C508</stp>
        <tr r="EN69" s="1"/>
      </tp>
      <tp t="s">
        <v>141.90%</v>
        <stp/>
        <stp>IMPL_VOL</stp>
        <stp>.QQQ250519P532</stp>
        <tr r="EM45" s="1"/>
      </tp>
      <tp t="s">
        <v>24.11%</v>
        <stp/>
        <stp>IMPL_VOL</stp>
        <stp>.QQQ250523P508</stp>
        <tr r="EO69" s="1"/>
      </tp>
      <tp t="s">
        <v>94.81%</v>
        <stp/>
        <stp>IMPL_VOL</stp>
        <stp>.QQQ250519C531</stp>
        <tr r="EL46" s="1"/>
      </tp>
      <tp t="s">
        <v>129.08%</v>
        <stp/>
        <stp>IMPL_VOL</stp>
        <stp>.QQQ250519P531</stp>
        <tr r="EM46" s="1"/>
      </tp>
      <tp t="s">
        <v>86.29%</v>
        <stp/>
        <stp>IMPL_VOL</stp>
        <stp>.QQQ250519C530</stp>
        <tr r="EL47" s="1"/>
      </tp>
      <tp t="s">
        <v>116.38%</v>
        <stp/>
        <stp>IMPL_VOL</stp>
        <stp>.QQQ250519P530</stp>
        <tr r="EM47" s="1"/>
      </tp>
      <tp t="s">
        <v>24.15%</v>
        <stp/>
        <stp>IMPL_VOL</stp>
        <stp>.QQQ250523C511</stp>
        <tr r="EN66" s="1"/>
      </tp>
      <tp t="s">
        <v>23.35%</v>
        <stp/>
        <stp>IMPL_VOL</stp>
        <stp>.QQQ250523P511</stp>
        <tr r="EO66" s="1"/>
      </tp>
      <tp t="s">
        <v>25.14%</v>
        <stp/>
        <stp>IMPL_VOL</stp>
        <stp>.QQQ250523C510</stp>
        <tr r="EN67" s="1"/>
      </tp>
      <tp t="s">
        <v>23.62%</v>
        <stp/>
        <stp>IMPL_VOL</stp>
        <stp>.QQQ250523P510</stp>
        <tr r="EO67" s="1"/>
      </tp>
      <tp t="s">
        <v>77.68%</v>
        <stp/>
        <stp>IMPL_VOL</stp>
        <stp>.QQQ250519C529</stp>
        <tr r="EL48" s="1"/>
      </tp>
      <tp t="s">
        <v>23.64%</v>
        <stp/>
        <stp>IMPL_VOL</stp>
        <stp>.QQQ250523C513</stp>
        <tr r="EN64" s="1"/>
      </tp>
      <tp t="s">
        <v>103.69%</v>
        <stp/>
        <stp>IMPL_VOL</stp>
        <stp>.QQQ250519P529</stp>
        <tr r="EM48" s="1"/>
      </tp>
      <tp t="s">
        <v>22.83%</v>
        <stp/>
        <stp>IMPL_VOL</stp>
        <stp>.QQQ250523P513</stp>
        <tr r="EO64" s="1"/>
      </tp>
      <tp t="s">
        <v>68.95%</v>
        <stp/>
        <stp>IMPL_VOL</stp>
        <stp>.QQQ250519C528</stp>
        <tr r="EL49" s="1"/>
      </tp>
      <tp t="s">
        <v>24.18%</v>
        <stp/>
        <stp>IMPL_VOL</stp>
        <stp>.QQQ250523C512</stp>
        <tr r="EN65" s="1"/>
      </tp>
      <tp t="s">
        <v>90.99%</v>
        <stp/>
        <stp>IMPL_VOL</stp>
        <stp>.QQQ250519P528</stp>
        <tr r="EM49" s="1"/>
      </tp>
      <tp t="s">
        <v>23.12%</v>
        <stp/>
        <stp>IMPL_VOL</stp>
        <stp>.QQQ250523P512</stp>
        <tr r="EO65" s="1"/>
      </tp>
      <tp t="s">
        <v>23.29%</v>
        <stp/>
        <stp>IMPL_VOL</stp>
        <stp>.QQQ250523C515</stp>
        <tr r="EN62" s="1"/>
      </tp>
      <tp t="s">
        <v>22.30%</v>
        <stp/>
        <stp>IMPL_VOL</stp>
        <stp>.QQQ250523P515</stp>
        <tr r="EO62" s="1"/>
      </tp>
      <tp t="s">
        <v>23.56%</v>
        <stp/>
        <stp>IMPL_VOL</stp>
        <stp>.QQQ250523C514</stp>
        <tr r="EN63" s="1"/>
      </tp>
      <tp t="s">
        <v>22.56%</v>
        <stp/>
        <stp>IMPL_VOL</stp>
        <stp>.QQQ250523P514</stp>
        <tr r="EO63" s="1"/>
      </tp>
      <tp t="s">
        <v>22.44%</v>
        <stp/>
        <stp>IMPL_VOL</stp>
        <stp>.QQQ250523C517</stp>
        <tr r="EN60" s="1"/>
      </tp>
      <tp t="s">
        <v>21.76%</v>
        <stp/>
        <stp>IMPL_VOL</stp>
        <stp>.QQQ250523P517</stp>
        <tr r="EO60" s="1"/>
      </tp>
      <tp t="s">
        <v>22.75%</v>
        <stp/>
        <stp>IMPL_VOL</stp>
        <stp>.QQQ250523C516</stp>
        <tr r="EN61" s="1"/>
      </tp>
      <tp t="s">
        <v>22.10%</v>
        <stp/>
        <stp>IMPL_VOL</stp>
        <stp>.QQQ250523P516</stp>
        <tr r="EO61" s="1"/>
      </tp>
      <tp t="s">
        <v>26.86%</v>
        <stp/>
        <stp>IMPL_VOL</stp>
        <stp>.QQQ250519C523</stp>
        <tr r="EL54" s="1"/>
      </tp>
      <tp t="s">
        <v>21.89%</v>
        <stp/>
        <stp>IMPL_VOL</stp>
        <stp>.QQQ250523C519</stp>
        <tr r="EN58" s="1"/>
      </tp>
      <tp t="s">
        <v>--</v>
        <stp/>
        <stp>IMPL_VOL</stp>
        <stp>.QQQ250519P523</stp>
        <tr r="EM54" s="1"/>
      </tp>
      <tp t="s">
        <v>21.24%</v>
        <stp/>
        <stp>IMPL_VOL</stp>
        <stp>.QQQ250523P519</stp>
        <tr r="EO58" s="1"/>
      </tp>
      <tp t="s">
        <v>16.73%</v>
        <stp/>
        <stp>IMPL_VOL</stp>
        <stp>.QQQ250519C522</stp>
        <tr r="EL55" s="1"/>
      </tp>
      <tp t="s">
        <v>22.16%</v>
        <stp/>
        <stp>IMPL_VOL</stp>
        <stp>.QQQ250523C518</stp>
        <tr r="EN59" s="1"/>
      </tp>
      <tp t="s">
        <v>16.56%</v>
        <stp/>
        <stp>IMPL_VOL</stp>
        <stp>.QQQ250519P522</stp>
        <tr r="EM55" s="1"/>
      </tp>
      <tp t="s">
        <v>21.50%</v>
        <stp/>
        <stp>IMPL_VOL</stp>
        <stp>.QQQ250523P518</stp>
        <tr r="EO59" s="1"/>
      </tp>
      <tp t="s">
        <v>13.46%</v>
        <stp/>
        <stp>IMPL_VOL</stp>
        <stp>.QQQ250519C521</stp>
        <tr r="EL56" s="1"/>
      </tp>
      <tp t="s">
        <v>13.65%</v>
        <stp/>
        <stp>IMPL_VOL</stp>
        <stp>.QQQ250519P521</stp>
        <tr r="EM56" s="1"/>
      </tp>
      <tp t="s">
        <v>18.03%</v>
        <stp/>
        <stp>IMPL_VOL</stp>
        <stp>.QQQ250519C520</stp>
        <tr r="EL57" s="1"/>
      </tp>
      <tp t="s">
        <v>18.80%</v>
        <stp/>
        <stp>IMPL_VOL</stp>
        <stp>.QQQ250519P520</stp>
        <tr r="EM57" s="1"/>
      </tp>
      <tp t="s">
        <v>60.09%</v>
        <stp/>
        <stp>IMPL_VOL</stp>
        <stp>.QQQ250519C527</stp>
        <tr r="EL50" s="1"/>
      </tp>
      <tp t="s">
        <v>78.29%</v>
        <stp/>
        <stp>IMPL_VOL</stp>
        <stp>.QQQ250519P527</stp>
        <tr r="EM50" s="1"/>
      </tp>
      <tp t="s">
        <v>51.07%</v>
        <stp/>
        <stp>IMPL_VOL</stp>
        <stp>.QQQ250519C526</stp>
        <tr r="EL51" s="1"/>
      </tp>
      <tp t="s">
        <v>65.60%</v>
        <stp/>
        <stp>IMPL_VOL</stp>
        <stp>.QQQ250519P526</stp>
        <tr r="EM51" s="1"/>
      </tp>
      <tp t="s">
        <v>41.85%</v>
        <stp/>
        <stp>IMPL_VOL</stp>
        <stp>.QQQ250519C525</stp>
        <tr r="EL52" s="1"/>
      </tp>
      <tp t="s">
        <v>52.90%</v>
        <stp/>
        <stp>IMPL_VOL</stp>
        <stp>.QQQ250519P525</stp>
        <tr r="EM52" s="1"/>
      </tp>
      <tp t="s">
        <v>38.05%</v>
        <stp/>
        <stp>IMPL_VOL</stp>
        <stp>.QQQ250519C524</stp>
        <tr r="EL53" s="1"/>
      </tp>
      <tp t="s">
        <v>44.03%</v>
        <stp/>
        <stp>IMPL_VOL</stp>
        <stp>.QQQ250519P524</stp>
        <tr r="EM53" s="1"/>
      </tp>
      <tp>
        <v>15.03</v>
        <stp/>
        <stp>ASK</stp>
        <stp>.SPY250519C579</stp>
        <tr r="DC27" s="1"/>
        <tr r="DC27" s="1"/>
      </tp>
      <tp>
        <v>0.01</v>
        <stp/>
        <stp>ASK</stp>
        <stp>.SPY250519P579</stp>
        <tr r="DD27" s="1"/>
        <tr r="DD27" s="1"/>
      </tp>
      <tp>
        <v>16.059999999999999</v>
        <stp/>
        <stp>ASK</stp>
        <stp>.SPY250519C578</stp>
        <tr r="DC28" s="1"/>
        <tr r="DC28" s="1"/>
      </tp>
      <tp>
        <v>0.01</v>
        <stp/>
        <stp>ASK</stp>
        <stp>.SPY250519P578</stp>
        <tr r="DD28" s="1"/>
        <tr r="DD28" s="1"/>
      </tp>
      <tp>
        <v>21.15</v>
        <stp/>
        <stp>ASK</stp>
        <stp>.SPY250519C573</stp>
        <tr r="DC33" s="1"/>
        <tr r="DC33" s="1"/>
      </tp>
      <tp>
        <v>0.01</v>
        <stp/>
        <stp>ASK</stp>
        <stp>.SPY250519P573</stp>
        <tr r="DD33" s="1"/>
        <tr r="DD33" s="1"/>
      </tp>
      <tp>
        <v>22.15</v>
        <stp/>
        <stp>ASK</stp>
        <stp>.SPY250519C572</stp>
        <tr r="DC34" s="1"/>
        <tr r="DC34" s="1"/>
      </tp>
      <tp>
        <v>0.01</v>
        <stp/>
        <stp>ASK</stp>
        <stp>.SPY250519P572</stp>
        <tr r="DD34" s="1"/>
        <tr r="DD34" s="1"/>
      </tp>
      <tp>
        <v>23.15</v>
        <stp/>
        <stp>ASK</stp>
        <stp>.SPY250519C571</stp>
        <tr r="DC35" s="1"/>
        <tr r="DC35" s="1"/>
      </tp>
      <tp>
        <v>0.01</v>
        <stp/>
        <stp>ASK</stp>
        <stp>.SPY250519P571</stp>
        <tr r="DD35" s="1"/>
        <tr r="DD35" s="1"/>
      </tp>
      <tp>
        <v>24.15</v>
        <stp/>
        <stp>ASK</stp>
        <stp>.SPY250519C570</stp>
        <tr r="DC36" s="1"/>
        <tr r="DC36" s="1"/>
      </tp>
      <tp>
        <v>0.01</v>
        <stp/>
        <stp>ASK</stp>
        <stp>.SPY250519P570</stp>
        <tr r="DD36" s="1"/>
        <tr r="DD36" s="1"/>
      </tp>
      <tp>
        <v>17.02</v>
        <stp/>
        <stp>ASK</stp>
        <stp>.SPY250519C577</stp>
        <tr r="DC29" s="1"/>
        <tr r="DC29" s="1"/>
      </tp>
      <tp>
        <v>0.01</v>
        <stp/>
        <stp>ASK</stp>
        <stp>.SPY250519P577</stp>
        <tr r="DD29" s="1"/>
        <tr r="DD29" s="1"/>
      </tp>
      <tp>
        <v>18.149999999999999</v>
        <stp/>
        <stp>ASK</stp>
        <stp>.SPY250519C576</stp>
        <tr r="DC30" s="1"/>
        <tr r="DC30" s="1"/>
      </tp>
      <tp>
        <v>0.01</v>
        <stp/>
        <stp>ASK</stp>
        <stp>.SPY250519P576</stp>
        <tr r="DD30" s="1"/>
        <tr r="DD30" s="1"/>
      </tp>
      <tp>
        <v>19.03</v>
        <stp/>
        <stp>ASK</stp>
        <stp>.SPY250519C575</stp>
        <tr r="DC31" s="1"/>
        <tr r="DC31" s="1"/>
      </tp>
      <tp>
        <v>0.01</v>
        <stp/>
        <stp>ASK</stp>
        <stp>.SPY250519P575</stp>
        <tr r="DD31" s="1"/>
        <tr r="DD31" s="1"/>
      </tp>
      <tp>
        <v>20.149999999999999</v>
        <stp/>
        <stp>ASK</stp>
        <stp>.SPY250519C574</stp>
        <tr r="DC32" s="1"/>
        <tr r="DC32" s="1"/>
      </tp>
      <tp>
        <v>0.01</v>
        <stp/>
        <stp>ASK</stp>
        <stp>.SPY250519P574</stp>
        <tr r="DD32" s="1"/>
        <tr r="DD32" s="1"/>
      </tp>
      <tp>
        <v>25.29</v>
        <stp/>
        <stp>ASK</stp>
        <stp>.SPY250519C569</stp>
        <tr r="DC37" s="1"/>
        <tr r="DC37" s="1"/>
      </tp>
      <tp>
        <v>0.01</v>
        <stp/>
        <stp>ASK</stp>
        <stp>.SPY250519P569</stp>
        <tr r="DD37" s="1"/>
        <tr r="DD37" s="1"/>
      </tp>
      <tp>
        <v>26.29</v>
        <stp/>
        <stp>ASK</stp>
        <stp>.SPY250519C568</stp>
        <tr r="DC38" s="1"/>
        <tr r="DC38" s="1"/>
      </tp>
      <tp>
        <v>0.01</v>
        <stp/>
        <stp>ASK</stp>
        <stp>.SPY250519P568</stp>
        <tr r="DD38" s="1"/>
        <tr r="DD38" s="1"/>
      </tp>
      <tp>
        <v>24.85</v>
        <stp/>
        <stp>BID</stp>
        <stp>.SPY250519C569</stp>
        <tr r="DE37" s="1"/>
        <tr r="DE37" s="1"/>
      </tp>
      <tp>
        <v>0</v>
        <stp/>
        <stp>BID</stp>
        <stp>.SPY250519P569</stp>
        <tr r="DF37" s="1"/>
        <tr r="DF37" s="1"/>
      </tp>
      <tp>
        <v>25.85</v>
        <stp/>
        <stp>BID</stp>
        <stp>.SPY250519C568</stp>
        <tr r="DE38" s="1"/>
        <tr r="DE38" s="1"/>
      </tp>
      <tp>
        <v>0</v>
        <stp/>
        <stp>BID</stp>
        <stp>.SPY250519P568</stp>
        <tr r="DF38" s="1"/>
        <tr r="DF38" s="1"/>
      </tp>
      <tp>
        <v>22.85</v>
        <stp/>
        <stp>BID</stp>
        <stp>.SPY250519C571</stp>
        <tr r="DE35" s="1"/>
        <tr r="DE35" s="1"/>
      </tp>
      <tp>
        <v>0</v>
        <stp/>
        <stp>BID</stp>
        <stp>.SPY250519P571</stp>
        <tr r="DF35" s="1"/>
        <tr r="DF35" s="1"/>
      </tp>
      <tp>
        <v>23.85</v>
        <stp/>
        <stp>BID</stp>
        <stp>.SPY250519C570</stp>
        <tr r="DE36" s="1"/>
        <tr r="DE36" s="1"/>
      </tp>
      <tp>
        <v>0</v>
        <stp/>
        <stp>BID</stp>
        <stp>.SPY250519P570</stp>
        <tr r="DF36" s="1"/>
        <tr r="DF36" s="1"/>
      </tp>
      <tp>
        <v>20.85</v>
        <stp/>
        <stp>BID</stp>
        <stp>.SPY250519C573</stp>
        <tr r="DE33" s="1"/>
        <tr r="DE33" s="1"/>
      </tp>
      <tp>
        <v>0</v>
        <stp/>
        <stp>BID</stp>
        <stp>.SPY250519P573</stp>
        <tr r="DF33" s="1"/>
        <tr r="DF33" s="1"/>
      </tp>
      <tp>
        <v>21.85</v>
        <stp/>
        <stp>BID</stp>
        <stp>.SPY250519C572</stp>
        <tr r="DE34" s="1"/>
        <tr r="DE34" s="1"/>
      </tp>
      <tp>
        <v>0</v>
        <stp/>
        <stp>BID</stp>
        <stp>.SPY250519P572</stp>
        <tr r="DF34" s="1"/>
        <tr r="DF34" s="1"/>
      </tp>
      <tp>
        <v>18.86</v>
        <stp/>
        <stp>BID</stp>
        <stp>.SPY250519C575</stp>
        <tr r="DE31" s="1"/>
        <tr r="DE31" s="1"/>
      </tp>
      <tp>
        <v>0</v>
        <stp/>
        <stp>BID</stp>
        <stp>.SPY250519P575</stp>
        <tr r="DF31" s="1"/>
        <tr r="DF31" s="1"/>
      </tp>
      <tp>
        <v>19.86</v>
        <stp/>
        <stp>BID</stp>
        <stp>.SPY250519C574</stp>
        <tr r="DE32" s="1"/>
        <tr r="DE32" s="1"/>
      </tp>
      <tp>
        <v>0</v>
        <stp/>
        <stp>BID</stp>
        <stp>.SPY250519P574</stp>
        <tr r="DF32" s="1"/>
        <tr r="DF32" s="1"/>
      </tp>
      <tp>
        <v>16.920000000000002</v>
        <stp/>
        <stp>BID</stp>
        <stp>.SPY250519C577</stp>
        <tr r="DE29" s="1"/>
        <tr r="DE29" s="1"/>
      </tp>
      <tp>
        <v>0</v>
        <stp/>
        <stp>BID</stp>
        <stp>.SPY250519P577</stp>
        <tr r="DF29" s="1"/>
        <tr r="DF29" s="1"/>
      </tp>
      <tp>
        <v>17.850000000000001</v>
        <stp/>
        <stp>BID</stp>
        <stp>.SPY250519C576</stp>
        <tr r="DE30" s="1"/>
        <tr r="DE30" s="1"/>
      </tp>
      <tp>
        <v>0</v>
        <stp/>
        <stp>BID</stp>
        <stp>.SPY250519P576</stp>
        <tr r="DF30" s="1"/>
        <tr r="DF30" s="1"/>
      </tp>
      <tp>
        <v>14.91</v>
        <stp/>
        <stp>BID</stp>
        <stp>.SPY250519C579</stp>
        <tr r="DE27" s="1"/>
        <tr r="DE27" s="1"/>
      </tp>
      <tp>
        <v>0</v>
        <stp/>
        <stp>BID</stp>
        <stp>.SPY250519P579</stp>
        <tr r="DF27" s="1"/>
        <tr r="DF27" s="1"/>
      </tp>
      <tp>
        <v>15.88</v>
        <stp/>
        <stp>BID</stp>
        <stp>.SPY250519C578</stp>
        <tr r="DE28" s="1"/>
        <tr r="DE28" s="1"/>
      </tp>
      <tp>
        <v>0</v>
        <stp/>
        <stp>BID</stp>
        <stp>.SPY250519P578</stp>
        <tr r="DF28" s="1"/>
        <tr r="DF28" s="1"/>
      </tp>
      <tp>
        <v>12.9</v>
        <stp/>
        <stp>BID</stp>
        <stp>.SPY250519C581</stp>
        <tr r="DE25" s="1"/>
        <tr r="DE25" s="1"/>
      </tp>
      <tp>
        <v>0</v>
        <stp/>
        <stp>BID</stp>
        <stp>.SPY250519P581</stp>
        <tr r="DF25" s="1"/>
        <tr r="DF25" s="1"/>
      </tp>
      <tp>
        <v>13.9</v>
        <stp/>
        <stp>BID</stp>
        <stp>.SPY250519C580</stp>
        <tr r="DE26" s="1"/>
        <tr r="DE26" s="1"/>
      </tp>
      <tp>
        <v>0</v>
        <stp/>
        <stp>BID</stp>
        <stp>.SPY250519P580</stp>
        <tr r="DF26" s="1"/>
        <tr r="DF26" s="1"/>
      </tp>
      <tp>
        <v>10.91</v>
        <stp/>
        <stp>BID</stp>
        <stp>.SPY250519C583</stp>
        <tr r="DE23" s="1"/>
        <tr r="DE23" s="1"/>
      </tp>
      <tp>
        <v>0</v>
        <stp/>
        <stp>BID</stp>
        <stp>.SPY250519P583</stp>
        <tr r="DF23" s="1"/>
        <tr r="DF23" s="1"/>
      </tp>
      <tp>
        <v>11.9</v>
        <stp/>
        <stp>BID</stp>
        <stp>.SPY250519C582</stp>
        <tr r="DE24" s="1"/>
        <tr r="DE24" s="1"/>
      </tp>
      <tp>
        <v>0</v>
        <stp/>
        <stp>BID</stp>
        <stp>.SPY250519P582</stp>
        <tr r="DF24" s="1"/>
        <tr r="DF24" s="1"/>
      </tp>
      <tp>
        <v>8.89</v>
        <stp/>
        <stp>BID</stp>
        <stp>.SPY250519C585</stp>
        <tr r="DE21" s="1"/>
        <tr r="DE21" s="1"/>
      </tp>
      <tp>
        <v>0</v>
        <stp/>
        <stp>BID</stp>
        <stp>.SPY250519P585</stp>
        <tr r="DF21" s="1"/>
        <tr r="DF21" s="1"/>
      </tp>
      <tp>
        <v>9.92</v>
        <stp/>
        <stp>BID</stp>
        <stp>.SPY250519C584</stp>
        <tr r="DE22" s="1"/>
        <tr r="DE22" s="1"/>
      </tp>
      <tp>
        <v>0</v>
        <stp/>
        <stp>BID</stp>
        <stp>.SPY250519P584</stp>
        <tr r="DF22" s="1"/>
        <tr r="DF22" s="1"/>
      </tp>
      <tp>
        <v>6.92</v>
        <stp/>
        <stp>BID</stp>
        <stp>.SPY250519C587</stp>
        <tr r="DE19" s="1"/>
        <tr r="DE19" s="1"/>
      </tp>
      <tp>
        <v>0</v>
        <stp/>
        <stp>BID</stp>
        <stp>.SPY250519P587</stp>
        <tr r="DF19" s="1"/>
        <tr r="DF19" s="1"/>
      </tp>
      <tp>
        <v>7.91</v>
        <stp/>
        <stp>BID</stp>
        <stp>.SPY250519C586</stp>
        <tr r="DE20" s="1"/>
        <tr r="DE20" s="1"/>
      </tp>
      <tp>
        <v>0</v>
        <stp/>
        <stp>BID</stp>
        <stp>.SPY250519P586</stp>
        <tr r="DF20" s="1"/>
        <tr r="DF20" s="1"/>
      </tp>
      <tp>
        <v>4.92</v>
        <stp/>
        <stp>BID</stp>
        <stp>.SPY250519C589</stp>
        <tr r="DE17" s="1"/>
        <tr r="DE17" s="1"/>
      </tp>
      <tp>
        <v>0</v>
        <stp/>
        <stp>BID</stp>
        <stp>.SPY250519P589</stp>
        <tr r="DF17" s="1"/>
        <tr r="DF17" s="1"/>
      </tp>
      <tp>
        <v>5.92</v>
        <stp/>
        <stp>BID</stp>
        <stp>.SPY250519C588</stp>
        <tr r="DE18" s="1"/>
        <tr r="DE18" s="1"/>
      </tp>
      <tp>
        <v>0</v>
        <stp/>
        <stp>BID</stp>
        <stp>.SPY250519P588</stp>
        <tr r="DF18" s="1"/>
        <tr r="DF18" s="1"/>
      </tp>
      <tp>
        <v>2.9</v>
        <stp/>
        <stp>BID</stp>
        <stp>.SPY250519C591</stp>
        <tr r="DE15" s="1"/>
        <tr r="DE15" s="1"/>
      </tp>
      <tp>
        <v>0.01</v>
        <stp/>
        <stp>BID</stp>
        <stp>.SPY250519P591</stp>
        <tr r="DF15" s="1"/>
        <tr r="DF15" s="1"/>
      </tp>
      <tp>
        <v>3.91</v>
        <stp/>
        <stp>BID</stp>
        <stp>.SPY250519C590</stp>
        <tr r="DE16" s="1"/>
        <tr r="DE16" s="1"/>
      </tp>
      <tp>
        <v>0</v>
        <stp/>
        <stp>BID</stp>
        <stp>.SPY250519P590</stp>
        <tr r="DF16" s="1"/>
        <tr r="DF16" s="1"/>
      </tp>
      <tp>
        <v>0.94</v>
        <stp/>
        <stp>BID</stp>
        <stp>.SPY250519C593</stp>
        <tr r="DE13" s="1"/>
        <tr r="DE13" s="1"/>
      </tp>
      <tp>
        <v>0.03</v>
        <stp/>
        <stp>BID</stp>
        <stp>.SPY250519P593</stp>
        <tr r="DF13" s="1"/>
        <tr r="DF13" s="1"/>
      </tp>
      <tp>
        <v>1.92</v>
        <stp/>
        <stp>BID</stp>
        <stp>.SPY250519C592</stp>
        <tr r="DE14" s="1"/>
        <tr r="DE14" s="1"/>
      </tp>
      <tp>
        <v>0.01</v>
        <stp/>
        <stp>BID</stp>
        <stp>.SPY250519P592</stp>
        <tr r="DF14" s="1"/>
        <tr r="DF14" s="1"/>
      </tp>
      <tp>
        <v>0.01</v>
        <stp/>
        <stp>BID</stp>
        <stp>.SPY250519C595</stp>
        <tr r="DE11" s="1"/>
        <tr r="DE11" s="1"/>
      </tp>
      <tp>
        <v>1</v>
        <stp/>
        <stp>BID</stp>
        <stp>.SPY250519P595</stp>
        <tr r="DF11" s="1"/>
        <tr r="DF11" s="1"/>
      </tp>
      <tp>
        <v>0.13</v>
        <stp/>
        <stp>BID</stp>
        <stp>.SPY250519C594</stp>
        <tr r="DE12" s="1"/>
        <tr r="DE12" s="1"/>
      </tp>
      <tp>
        <v>0.18</v>
        <stp/>
        <stp>BID</stp>
        <stp>.SPY250519P594</stp>
        <tr r="DF12" s="1"/>
        <tr r="DF12" s="1"/>
      </tp>
      <tp>
        <v>0</v>
        <stp/>
        <stp>BID</stp>
        <stp>.SPY250519C597</stp>
        <tr r="DE9" s="1"/>
        <tr r="DE9" s="1"/>
      </tp>
      <tp>
        <v>2.99</v>
        <stp/>
        <stp>BID</stp>
        <stp>.SPY250519P597</stp>
        <tr r="DF9" s="1"/>
        <tr r="DF9" s="1"/>
      </tp>
      <tp>
        <v>0</v>
        <stp/>
        <stp>BID</stp>
        <stp>.SPY250519C596</stp>
        <tr r="DE10" s="1"/>
        <tr r="DE10" s="1"/>
      </tp>
      <tp>
        <v>1.99</v>
        <stp/>
        <stp>BID</stp>
        <stp>.SPY250519P596</stp>
        <tr r="DF10" s="1"/>
        <tr r="DF10" s="1"/>
      </tp>
      <tp>
        <v>0</v>
        <stp/>
        <stp>BID</stp>
        <stp>.SPY250519C599</stp>
        <tr r="DE7" s="1"/>
        <tr r="DE7" s="1"/>
      </tp>
      <tp>
        <v>4.99</v>
        <stp/>
        <stp>BID</stp>
        <stp>.SPY250519P599</stp>
        <tr r="DF7" s="1"/>
        <tr r="DF7" s="1"/>
      </tp>
      <tp>
        <v>0</v>
        <stp/>
        <stp>BID</stp>
        <stp>.SPY250519C598</stp>
        <tr r="DE8" s="1"/>
        <tr r="DE8" s="1"/>
      </tp>
      <tp>
        <v>3.99</v>
        <stp/>
        <stp>BID</stp>
        <stp>.SPY250519P598</stp>
        <tr r="DF8" s="1"/>
        <tr r="DF8" s="1"/>
      </tp>
      <tp>
        <v>0.01</v>
        <stp/>
        <stp>ASK</stp>
        <stp>.SPY250519C599</stp>
        <tr r="DC7" s="1"/>
        <tr r="DC7" s="1"/>
      </tp>
      <tp>
        <v>5.1100000000000003</v>
        <stp/>
        <stp>ASK</stp>
        <stp>.SPY250519P599</stp>
        <tr r="DD7" s="1"/>
        <tr r="DD7" s="1"/>
      </tp>
      <tp>
        <v>0.01</v>
        <stp/>
        <stp>ASK</stp>
        <stp>.SPY250519C598</stp>
        <tr r="DC8" s="1"/>
        <tr r="DC8" s="1"/>
      </tp>
      <tp>
        <v>4.1100000000000003</v>
        <stp/>
        <stp>ASK</stp>
        <stp>.SPY250519P598</stp>
        <tr r="DD8" s="1"/>
        <tr r="DD8" s="1"/>
      </tp>
      <tp>
        <v>1.03</v>
        <stp/>
        <stp>ASK</stp>
        <stp>.SPY250519C593</stp>
        <tr r="DC13" s="1"/>
        <tr r="DC13" s="1"/>
      </tp>
      <tp>
        <v>0.04</v>
        <stp/>
        <stp>ASK</stp>
        <stp>.SPY250519P593</stp>
        <tr r="DD13" s="1"/>
        <tr r="DD13" s="1"/>
      </tp>
      <tp>
        <v>2.02</v>
        <stp/>
        <stp>ASK</stp>
        <stp>.SPY250519C592</stp>
        <tr r="DC14" s="1"/>
        <tr r="DC14" s="1"/>
      </tp>
      <tp>
        <v>0.02</v>
        <stp/>
        <stp>ASK</stp>
        <stp>.SPY250519P592</stp>
        <tr r="DD14" s="1"/>
        <tr r="DD14" s="1"/>
      </tp>
      <tp>
        <v>3.05</v>
        <stp/>
        <stp>ASK</stp>
        <stp>.SPY250519C591</stp>
        <tr r="DC15" s="1"/>
        <tr r="DC15" s="1"/>
      </tp>
      <tp>
        <v>0.02</v>
        <stp/>
        <stp>ASK</stp>
        <stp>.SPY250519P591</stp>
        <tr r="DD15" s="1"/>
        <tr r="DD15" s="1"/>
      </tp>
      <tp>
        <v>4.04</v>
        <stp/>
        <stp>ASK</stp>
        <stp>.SPY250519C590</stp>
        <tr r="DC16" s="1"/>
        <tr r="DC16" s="1"/>
      </tp>
      <tp>
        <v>0.01</v>
        <stp/>
        <stp>ASK</stp>
        <stp>.SPY250519P590</stp>
        <tr r="DD16" s="1"/>
        <tr r="DD16" s="1"/>
      </tp>
      <tp>
        <v>0.01</v>
        <stp/>
        <stp>ASK</stp>
        <stp>.SPY250519C597</stp>
        <tr r="DC9" s="1"/>
        <tr r="DC9" s="1"/>
      </tp>
      <tp>
        <v>3.1</v>
        <stp/>
        <stp>ASK</stp>
        <stp>.SPY250519P597</stp>
        <tr r="DD9" s="1"/>
        <tr r="DD9" s="1"/>
      </tp>
      <tp>
        <v>0.01</v>
        <stp/>
        <stp>ASK</stp>
        <stp>.SPY250519C596</stp>
        <tr r="DC10" s="1"/>
        <tr r="DC10" s="1"/>
      </tp>
      <tp>
        <v>2.11</v>
        <stp/>
        <stp>ASK</stp>
        <stp>.SPY250519P596</stp>
        <tr r="DD10" s="1"/>
        <tr r="DD10" s="1"/>
      </tp>
      <tp>
        <v>0.02</v>
        <stp/>
        <stp>ASK</stp>
        <stp>.SPY250519C595</stp>
        <tr r="DC11" s="1"/>
        <tr r="DC11" s="1"/>
      </tp>
      <tp>
        <v>1.1000000000000001</v>
        <stp/>
        <stp>ASK</stp>
        <stp>.SPY250519P595</stp>
        <tr r="DD11" s="1"/>
        <tr r="DD11" s="1"/>
      </tp>
      <tp>
        <v>0.14000000000000001</v>
        <stp/>
        <stp>ASK</stp>
        <stp>.SPY250519C594</stp>
        <tr r="DC12" s="1"/>
        <tr r="DC12" s="1"/>
      </tp>
      <tp>
        <v>0.19</v>
        <stp/>
        <stp>ASK</stp>
        <stp>.SPY250519P594</stp>
        <tr r="DD12" s="1"/>
        <tr r="DD12" s="1"/>
      </tp>
      <tp>
        <v>5.0199999999999996</v>
        <stp/>
        <stp>ASK</stp>
        <stp>.SPY250519C589</stp>
        <tr r="DC17" s="1"/>
        <tr r="DC17" s="1"/>
      </tp>
      <tp>
        <v>0.01</v>
        <stp/>
        <stp>ASK</stp>
        <stp>.SPY250519P589</stp>
        <tr r="DD17" s="1"/>
        <tr r="DD17" s="1"/>
      </tp>
      <tp>
        <v>6.06</v>
        <stp/>
        <stp>ASK</stp>
        <stp>.SPY250519C588</stp>
        <tr r="DC18" s="1"/>
        <tr r="DC18" s="1"/>
      </tp>
      <tp>
        <v>0.01</v>
        <stp/>
        <stp>ASK</stp>
        <stp>.SPY250519P588</stp>
        <tr r="DD18" s="1"/>
        <tr r="DD18" s="1"/>
      </tp>
      <tp>
        <v>11.03</v>
        <stp/>
        <stp>ASK</stp>
        <stp>.SPY250519C583</stp>
        <tr r="DC23" s="1"/>
        <tr r="DC23" s="1"/>
      </tp>
      <tp>
        <v>0.01</v>
        <stp/>
        <stp>ASK</stp>
        <stp>.SPY250519P583</stp>
        <tr r="DD23" s="1"/>
        <tr r="DD23" s="1"/>
      </tp>
      <tp>
        <v>12.04</v>
        <stp/>
        <stp>ASK</stp>
        <stp>.SPY250519C582</stp>
        <tr r="DC24" s="1"/>
        <tr r="DC24" s="1"/>
      </tp>
      <tp>
        <v>0.01</v>
        <stp/>
        <stp>ASK</stp>
        <stp>.SPY250519P582</stp>
        <tr r="DD24" s="1"/>
        <tr r="DD24" s="1"/>
      </tp>
      <tp>
        <v>13.04</v>
        <stp/>
        <stp>ASK</stp>
        <stp>.SPY250519C581</stp>
        <tr r="DC25" s="1"/>
        <tr r="DC25" s="1"/>
      </tp>
      <tp>
        <v>0.01</v>
        <stp/>
        <stp>ASK</stp>
        <stp>.SPY250519P581</stp>
        <tr r="DD25" s="1"/>
        <tr r="DD25" s="1"/>
      </tp>
      <tp>
        <v>14.03</v>
        <stp/>
        <stp>ASK</stp>
        <stp>.SPY250519C580</stp>
        <tr r="DC26" s="1"/>
        <tr r="DC26" s="1"/>
      </tp>
      <tp>
        <v>0.01</v>
        <stp/>
        <stp>ASK</stp>
        <stp>.SPY250519P580</stp>
        <tr r="DD26" s="1"/>
        <tr r="DD26" s="1"/>
      </tp>
      <tp>
        <v>7.02</v>
        <stp/>
        <stp>ASK</stp>
        <stp>.SPY250519C587</stp>
        <tr r="DC19" s="1"/>
        <tr r="DC19" s="1"/>
      </tp>
      <tp>
        <v>0.01</v>
        <stp/>
        <stp>ASK</stp>
        <stp>.SPY250519P587</stp>
        <tr r="DD19" s="1"/>
        <tr r="DD19" s="1"/>
      </tp>
      <tp>
        <v>8.09</v>
        <stp/>
        <stp>ASK</stp>
        <stp>.SPY250519C586</stp>
        <tr r="DC20" s="1"/>
        <tr r="DC20" s="1"/>
      </tp>
      <tp>
        <v>0.01</v>
        <stp/>
        <stp>ASK</stp>
        <stp>.SPY250519P586</stp>
        <tr r="DD20" s="1"/>
        <tr r="DD20" s="1"/>
      </tp>
      <tp>
        <v>9.0299999999999994</v>
        <stp/>
        <stp>ASK</stp>
        <stp>.SPY250519C585</stp>
        <tr r="DC21" s="1"/>
        <tr r="DC21" s="1"/>
      </tp>
      <tp>
        <v>0.01</v>
        <stp/>
        <stp>ASK</stp>
        <stp>.SPY250519P585</stp>
        <tr r="DD21" s="1"/>
        <tr r="DD21" s="1"/>
      </tp>
      <tp>
        <v>10</v>
        <stp/>
        <stp>ASK</stp>
        <stp>.SPY250519C584</stp>
        <tr r="DC22" s="1"/>
        <tr r="DC22" s="1"/>
      </tp>
      <tp>
        <v>0.01</v>
        <stp/>
        <stp>ASK</stp>
        <stp>.SPY250519P584</stp>
        <tr r="DD22" s="1"/>
        <tr r="DD22" s="1"/>
      </tp>
      <tp t="s">
        <v>--</v>
        <stp/>
        <stp>IMPL_VOL</stp>
        <stp>.SPXW250523C5780</stp>
        <tr r="EN114" s="1"/>
      </tp>
      <tp t="s">
        <v>21.14%</v>
        <stp/>
        <stp>IMPL_VOL</stp>
        <stp>.SPXW250523P5780</stp>
        <tr r="EO114" s="1"/>
      </tp>
      <tp t="s">
        <v>--</v>
        <stp/>
        <stp>IMPL_VOL</stp>
        <stp>.SPXW250523C5790</stp>
        <tr r="EN113" s="1"/>
      </tp>
      <tp t="s">
        <v>21.05%</v>
        <stp/>
        <stp>IMPL_VOL</stp>
        <stp>.SPXW250523P5790</stp>
        <tr r="EO113" s="1"/>
      </tp>
      <tp t="s">
        <v>--</v>
        <stp/>
        <stp>IMPL_VOL</stp>
        <stp>.SPXW250523C5700</stp>
        <tr r="EN122" s="1"/>
      </tp>
      <tp t="s">
        <v>22.79%</v>
        <stp/>
        <stp>IMPL_VOL</stp>
        <stp>.SPXW250523P5700</stp>
        <tr r="EO122" s="1"/>
      </tp>
      <tp t="s">
        <v>--</v>
        <stp/>
        <stp>IMPL_VOL</stp>
        <stp>.SPXW250523C5710</stp>
        <tr r="EN121" s="1"/>
      </tp>
      <tp t="s">
        <v>22.54%</v>
        <stp/>
        <stp>IMPL_VOL</stp>
        <stp>.SPXW250523P5710</stp>
        <tr r="EO121" s="1"/>
      </tp>
      <tp t="s">
        <v>--</v>
        <stp/>
        <stp>IMPL_VOL</stp>
        <stp>.SPXW250523C5720</stp>
        <tr r="EN120" s="1"/>
      </tp>
      <tp t="s">
        <v>22.34%</v>
        <stp/>
        <stp>IMPL_VOL</stp>
        <stp>.SPXW250523P5720</stp>
        <tr r="EO120" s="1"/>
      </tp>
      <tp t="s">
        <v>--</v>
        <stp/>
        <stp>IMPL_VOL</stp>
        <stp>.SPXW250523C5730</stp>
        <tr r="EN119" s="1"/>
      </tp>
      <tp t="s">
        <v>22.06%</v>
        <stp/>
        <stp>IMPL_VOL</stp>
        <stp>.SPXW250523P5730</stp>
        <tr r="EO119" s="1"/>
      </tp>
      <tp t="s">
        <v>--</v>
        <stp/>
        <stp>IMPL_VOL</stp>
        <stp>.SPXW250523C5740</stp>
        <tr r="EN118" s="1"/>
      </tp>
      <tp t="s">
        <v>21.82%</v>
        <stp/>
        <stp>IMPL_VOL</stp>
        <stp>.SPXW250523P5740</stp>
        <tr r="EO118" s="1"/>
      </tp>
      <tp t="s">
        <v>--</v>
        <stp/>
        <stp>IMPL_VOL</stp>
        <stp>.SPXW250523C5750</stp>
        <tr r="EN117" s="1"/>
      </tp>
      <tp t="s">
        <v>21.67%</v>
        <stp/>
        <stp>IMPL_VOL</stp>
        <stp>.SPXW250523P5750</stp>
        <tr r="EO117" s="1"/>
      </tp>
      <tp t="s">
        <v>--</v>
        <stp/>
        <stp>IMPL_VOL</stp>
        <stp>.SPXW250523C5760</stp>
        <tr r="EN116" s="1"/>
      </tp>
      <tp t="s">
        <v>21.47%</v>
        <stp/>
        <stp>IMPL_VOL</stp>
        <stp>.SPXW250523P5760</stp>
        <tr r="EO116" s="1"/>
      </tp>
      <tp t="s">
        <v>--</v>
        <stp/>
        <stp>IMPL_VOL</stp>
        <stp>.SPXW250523C5770</stp>
        <tr r="EN115" s="1"/>
      </tp>
      <tp t="s">
        <v>21.28%</v>
        <stp/>
        <stp>IMPL_VOL</stp>
        <stp>.SPXW250523P5770</stp>
        <tr r="EO115" s="1"/>
      </tp>
      <tp t="s">
        <v>--</v>
        <stp/>
        <stp>IMPL_VOL</stp>
        <stp>.QQQ250519C499</stp>
        <tr r="EL78" s="1"/>
      </tp>
      <tp t="s">
        <v>201.07%</v>
        <stp/>
        <stp>IMPL_VOL</stp>
        <stp>.QQQ250519P499</stp>
        <tr r="EM78" s="1"/>
      </tp>
      <tp t="s">
        <v>--</v>
        <stp/>
        <stp>IMPL_VOL</stp>
        <stp>.QQQ250519C498</stp>
        <tr r="EL79" s="1"/>
      </tp>
      <tp t="s">
        <v>209.53%</v>
        <stp/>
        <stp>IMPL_VOL</stp>
        <stp>.QQQ250519P498</stp>
        <tr r="EM79" s="1"/>
      </tp>
      <tp t="s">
        <v>23.31%</v>
        <stp/>
        <stp>IMPL_VOL</stp>
        <stp>.QQQ250523C499</stp>
        <tr r="EN78" s="1"/>
      </tp>
      <tp t="s">
        <v>26.36%</v>
        <stp/>
        <stp>IMPL_VOL</stp>
        <stp>.QQQ250523P499</stp>
        <tr r="EO78" s="1"/>
      </tp>
      <tp t="s">
        <v>23.14%</v>
        <stp/>
        <stp>IMPL_VOL</stp>
        <stp>.QQQ250523C498</stp>
        <tr r="EN79" s="1"/>
      </tp>
      <tp t="s">
        <v>26.62%</v>
        <stp/>
        <stp>IMPL_VOL</stp>
        <stp>.QQQ250523P498</stp>
        <tr r="EO79" s="1"/>
      </tp>
      <tp t="s">
        <v>--</v>
        <stp/>
        <stp>IMPL_VOL</stp>
        <stp>.SPXW250523C5680</stp>
        <tr r="EN124" s="1"/>
      </tp>
      <tp t="s">
        <v>23.38%</v>
        <stp/>
        <stp>IMPL_VOL</stp>
        <stp>.SPXW250523P5680</stp>
        <tr r="EO124" s="1"/>
      </tp>
      <tp t="s">
        <v>--</v>
        <stp/>
        <stp>IMPL_VOL</stp>
        <stp>.SPXW250523C5690</stp>
        <tr r="EN123" s="1"/>
      </tp>
      <tp t="s">
        <v>23.11%</v>
        <stp/>
        <stp>IMPL_VOL</stp>
        <stp>.SPXW250523P5690</stp>
        <tr r="EO123" s="1"/>
      </tp>
      <tp t="s">
        <v>--</v>
        <stp/>
        <stp>IMPL_VOL</stp>
        <stp>.SPXW250523C5620</stp>
        <tr r="EN130" s="1"/>
      </tp>
      <tp t="s">
        <v>25.40%</v>
        <stp/>
        <stp>IMPL_VOL</stp>
        <stp>.SPXW250523P5620</stp>
        <tr r="EO130" s="1"/>
      </tp>
      <tp t="s">
        <v>N/A</v>
        <stp/>
        <stp>IMPL_VOL</stp>
        <stp>.SPXW250523C5630</stp>
        <tr r="EN129" s="1"/>
      </tp>
      <tp t="s">
        <v>N/A</v>
        <stp/>
        <stp>IMPL_VOL</stp>
        <stp>.SPXW250523P5630</stp>
        <tr r="EO129" s="1"/>
      </tp>
      <tp t="s">
        <v>--</v>
        <stp/>
        <stp>IMPL_VOL</stp>
        <stp>.SPXW250523C5640</stp>
        <tr r="EN128" s="1"/>
      </tp>
      <tp t="s">
        <v>24.67%</v>
        <stp/>
        <stp>IMPL_VOL</stp>
        <stp>.SPXW250523P5640</stp>
        <tr r="EO128" s="1"/>
      </tp>
      <tp t="s">
        <v>--</v>
        <stp/>
        <stp>IMPL_VOL</stp>
        <stp>.SPXW250523C5650</stp>
        <tr r="EN127" s="1"/>
      </tp>
      <tp t="s">
        <v>24.31%</v>
        <stp/>
        <stp>IMPL_VOL</stp>
        <stp>.SPXW250523P5650</stp>
        <tr r="EO127" s="1"/>
      </tp>
      <tp t="s">
        <v>N/A</v>
        <stp/>
        <stp>IMPL_VOL</stp>
        <stp>.SPXW250523C5660</stp>
        <tr r="EN126" s="1"/>
      </tp>
      <tp t="s">
        <v>N/A</v>
        <stp/>
        <stp>IMPL_VOL</stp>
        <stp>.SPXW250523P5660</stp>
        <tr r="EO126" s="1"/>
      </tp>
      <tp t="s">
        <v>--</v>
        <stp/>
        <stp>IMPL_VOL</stp>
        <stp>.SPXW250523C5670</stp>
        <tr r="EN125" s="1"/>
      </tp>
      <tp t="s">
        <v>23.59%</v>
        <stp/>
        <stp>IMPL_VOL</stp>
        <stp>.SPXW250523P5670</stp>
        <tr r="EO125" s="1"/>
      </tp>
      <tp>
        <v>3473</v>
        <stp/>
        <stp>OPEN_INT</stp>
        <stp>.QQQ250523P505</stp>
        <tr r="AV72" s="1"/>
        <tr r="AV72" s="1"/>
      </tp>
      <tp>
        <v>1266</v>
        <stp/>
        <stp>OPEN_INT</stp>
        <stp>.QQQ250523C505</stp>
        <tr r="AU72" s="1"/>
        <tr r="AU72" s="1"/>
      </tp>
      <tp>
        <v>2113</v>
        <stp/>
        <stp>OPEN_INT</stp>
        <stp>.QQQ250523P504</stp>
        <tr r="AV73" s="1"/>
        <tr r="AV73" s="1"/>
      </tp>
      <tp>
        <v>419</v>
        <stp/>
        <stp>OPEN_INT</stp>
        <stp>.QQQ250523C504</stp>
        <tr r="AU73" s="1"/>
        <tr r="AU73" s="1"/>
      </tp>
      <tp>
        <v>2160</v>
        <stp/>
        <stp>OPEN_INT</stp>
        <stp>.QQQ250523P507</stp>
        <tr r="AV70" s="1"/>
        <tr r="AV70" s="1"/>
      </tp>
      <tp>
        <v>756</v>
        <stp/>
        <stp>OPEN_INT</stp>
        <stp>.QQQ250523C507</stp>
        <tr r="AU70" s="1"/>
        <tr r="AU70" s="1"/>
      </tp>
      <tp>
        <v>808</v>
        <stp/>
        <stp>OPEN_INT</stp>
        <stp>.QQQ250523P506</stp>
        <tr r="AV71" s="1"/>
        <tr r="AV71" s="1"/>
      </tp>
      <tp>
        <v>704</v>
        <stp/>
        <stp>OPEN_INT</stp>
        <stp>.QQQ250523C506</stp>
        <tr r="AU71" s="1"/>
        <tr r="AU71" s="1"/>
      </tp>
      <tp>
        <v>1260</v>
        <stp/>
        <stp>OPEN_INT</stp>
        <stp>.QQQ250523P501</stp>
        <tr r="AV76" s="1"/>
        <tr r="AV76" s="1"/>
      </tp>
      <tp>
        <v>98</v>
        <stp/>
        <stp>OPEN_INT</stp>
        <stp>.QQQ250523C501</stp>
        <tr r="AU76" s="1"/>
        <tr r="AU76" s="1"/>
      </tp>
      <tp>
        <v>11047</v>
        <stp/>
        <stp>OPEN_INT</stp>
        <stp>.QQQ250523P500</stp>
        <tr r="AV77" s="1"/>
        <tr r="AV77" s="1"/>
      </tp>
      <tp>
        <v>5996</v>
        <stp/>
        <stp>OPEN_INT</stp>
        <stp>.QQQ250523C500</stp>
        <tr r="AU77" s="1"/>
        <tr r="AU77" s="1"/>
      </tp>
      <tp>
        <v>2143</v>
        <stp/>
        <stp>OPEN_INT</stp>
        <stp>.QQQ250523P503</stp>
        <tr r="AV74" s="1"/>
        <tr r="AV74" s="1"/>
      </tp>
      <tp>
        <v>116</v>
        <stp/>
        <stp>OPEN_INT</stp>
        <stp>.QQQ250523C503</stp>
        <tr r="AU74" s="1"/>
        <tr r="AU74" s="1"/>
      </tp>
      <tp>
        <v>950</v>
        <stp/>
        <stp>OPEN_INT</stp>
        <stp>.QQQ250523P502</stp>
        <tr r="AV75" s="1"/>
        <tr r="AV75" s="1"/>
      </tp>
      <tp>
        <v>254</v>
        <stp/>
        <stp>OPEN_INT</stp>
        <stp>.QQQ250523C502</stp>
        <tr r="AU75" s="1"/>
        <tr r="AU75" s="1"/>
      </tp>
      <tp>
        <v>863</v>
        <stp/>
        <stp>OPEN_INT</stp>
        <stp>.QQQ250523P509</stp>
        <tr r="AV68" s="1"/>
        <tr r="AV68" s="1"/>
      </tp>
      <tp>
        <v>306</v>
        <stp/>
        <stp>OPEN_INT</stp>
        <stp>.QQQ250523C509</stp>
        <tr r="AU68" s="1"/>
        <tr r="AU68" s="1"/>
      </tp>
      <tp>
        <v>0</v>
        <stp/>
        <stp>OPEN_INT</stp>
        <stp>.QQQ250519P532</stp>
        <tr r="AT45" s="1"/>
        <tr r="AT45" s="1"/>
      </tp>
      <tp>
        <v>2214</v>
        <stp/>
        <stp>OPEN_INT</stp>
        <stp>.QQQ250523P508</stp>
        <tr r="AV69" s="1"/>
        <tr r="AV69" s="1"/>
      </tp>
      <tp>
        <v>870</v>
        <stp/>
        <stp>OPEN_INT</stp>
        <stp>.QQQ250519C532</stp>
        <tr r="AS45" s="1"/>
        <tr r="AS45" s="1"/>
      </tp>
      <tp>
        <v>482</v>
        <stp/>
        <stp>OPEN_INT</stp>
        <stp>.QQQ250523C508</stp>
        <tr r="AU69" s="1"/>
        <tr r="AU69" s="1"/>
      </tp>
      <tp>
        <v>37</v>
        <stp/>
        <stp>OPEN_INT</stp>
        <stp>.QQQ250519P531</stp>
        <tr r="AT46" s="1"/>
        <tr r="AT46" s="1"/>
      </tp>
      <tp>
        <v>917</v>
        <stp/>
        <stp>OPEN_INT</stp>
        <stp>.QQQ250519C531</stp>
        <tr r="AS46" s="1"/>
        <tr r="AS46" s="1"/>
      </tp>
      <tp>
        <v>102</v>
        <stp/>
        <stp>OPEN_INT</stp>
        <stp>.QQQ250519P530</stp>
        <tr r="AT47" s="1"/>
        <tr r="AT47" s="1"/>
      </tp>
      <tp>
        <v>5118</v>
        <stp/>
        <stp>OPEN_INT</stp>
        <stp>.QQQ250519C530</stp>
        <tr r="AS47" s="1"/>
        <tr r="AS47" s="1"/>
      </tp>
      <tp>
        <v>7014</v>
        <stp/>
        <stp>OPEN_INT</stp>
        <stp>.QQQ250523P515</stp>
        <tr r="AV62" s="1"/>
        <tr r="AV62" s="1"/>
      </tp>
      <tp>
        <v>6661</v>
        <stp/>
        <stp>OPEN_INT</stp>
        <stp>.QQQ250523C515</stp>
        <tr r="AU62" s="1"/>
        <tr r="AU62" s="1"/>
      </tp>
      <tp>
        <v>5088</v>
        <stp/>
        <stp>OPEN_INT</stp>
        <stp>.QQQ250523P514</stp>
        <tr r="AV63" s="1"/>
        <tr r="AV63" s="1"/>
      </tp>
      <tp>
        <v>265</v>
        <stp/>
        <stp>OPEN_INT</stp>
        <stp>.QQQ250523C514</stp>
        <tr r="AU63" s="1"/>
        <tr r="AU63" s="1"/>
      </tp>
      <tp>
        <v>1141</v>
        <stp/>
        <stp>OPEN_INT</stp>
        <stp>.QQQ250523P517</stp>
        <tr r="AV60" s="1"/>
        <tr r="AV60" s="1"/>
      </tp>
      <tp>
        <v>1787</v>
        <stp/>
        <stp>OPEN_INT</stp>
        <stp>.QQQ250523C517</stp>
        <tr r="AU60" s="1"/>
        <tr r="AU60" s="1"/>
      </tp>
      <tp>
        <v>1972</v>
        <stp/>
        <stp>OPEN_INT</stp>
        <stp>.QQQ250523P516</stp>
        <tr r="AV61" s="1"/>
        <tr r="AV61" s="1"/>
      </tp>
      <tp>
        <v>1763</v>
        <stp/>
        <stp>OPEN_INT</stp>
        <stp>.QQQ250523C516</stp>
        <tr r="AU61" s="1"/>
        <tr r="AU61" s="1"/>
      </tp>
      <tp>
        <v>3053</v>
        <stp/>
        <stp>OPEN_INT</stp>
        <stp>.QQQ250523P511</stp>
        <tr r="AV66" s="1"/>
        <tr r="AV66" s="1"/>
      </tp>
      <tp>
        <v>1145</v>
        <stp/>
        <stp>OPEN_INT</stp>
        <stp>.QQQ250523C511</stp>
        <tr r="AU66" s="1"/>
        <tr r="AU66" s="1"/>
      </tp>
      <tp>
        <v>14706</v>
        <stp/>
        <stp>OPEN_INT</stp>
        <stp>.QQQ250523P510</stp>
        <tr r="AV67" s="1"/>
        <tr r="AV67" s="1"/>
      </tp>
      <tp>
        <v>4245</v>
        <stp/>
        <stp>OPEN_INT</stp>
        <stp>.QQQ250523C510</stp>
        <tr r="AU67" s="1"/>
        <tr r="AU67" s="1"/>
      </tp>
      <tp>
        <v>54</v>
        <stp/>
        <stp>OPEN_INT</stp>
        <stp>.QQQ250519P529</stp>
        <tr r="AT48" s="1"/>
        <tr r="AT48" s="1"/>
      </tp>
      <tp>
        <v>1069</v>
        <stp/>
        <stp>OPEN_INT</stp>
        <stp>.QQQ250523P513</stp>
        <tr r="AV64" s="1"/>
        <tr r="AV64" s="1"/>
      </tp>
      <tp>
        <v>1668</v>
        <stp/>
        <stp>OPEN_INT</stp>
        <stp>.QQQ250519C529</stp>
        <tr r="AS48" s="1"/>
        <tr r="AS48" s="1"/>
      </tp>
      <tp>
        <v>335</v>
        <stp/>
        <stp>OPEN_INT</stp>
        <stp>.QQQ250523C513</stp>
        <tr r="AU64" s="1"/>
        <tr r="AU64" s="1"/>
      </tp>
      <tp>
        <v>63</v>
        <stp/>
        <stp>OPEN_INT</stp>
        <stp>.QQQ250519P528</stp>
        <tr r="AT49" s="1"/>
        <tr r="AT49" s="1"/>
      </tp>
      <tp>
        <v>1231</v>
        <stp/>
        <stp>OPEN_INT</stp>
        <stp>.QQQ250523P512</stp>
        <tr r="AV65" s="1"/>
        <tr r="AV65" s="1"/>
      </tp>
      <tp>
        <v>3224</v>
        <stp/>
        <stp>OPEN_INT</stp>
        <stp>.QQQ250519C528</stp>
        <tr r="AS49" s="1"/>
        <tr r="AS49" s="1"/>
      </tp>
      <tp>
        <v>257</v>
        <stp/>
        <stp>OPEN_INT</stp>
        <stp>.QQQ250523C512</stp>
        <tr r="AU65" s="1"/>
        <tr r="AU65" s="1"/>
      </tp>
      <tp>
        <v>131</v>
        <stp/>
        <stp>OPEN_INT</stp>
        <stp>.QQQ250519P527</stp>
        <tr r="AT50" s="1"/>
        <tr r="AT50" s="1"/>
      </tp>
      <tp>
        <v>1515</v>
        <stp/>
        <stp>OPEN_INT</stp>
        <stp>.QQQ250519C527</stp>
        <tr r="AS50" s="1"/>
        <tr r="AS50" s="1"/>
      </tp>
      <tp>
        <v>87</v>
        <stp/>
        <stp>OPEN_INT</stp>
        <stp>.QQQ250519P526</stp>
        <tr r="AT51" s="1"/>
        <tr r="AT51" s="1"/>
      </tp>
      <tp>
        <v>2851</v>
        <stp/>
        <stp>OPEN_INT</stp>
        <stp>.QQQ250519C526</stp>
        <tr r="AS51" s="1"/>
        <tr r="AS51" s="1"/>
      </tp>
      <tp>
        <v>384</v>
        <stp/>
        <stp>OPEN_INT</stp>
        <stp>.QQQ250519P525</stp>
        <tr r="AT52" s="1"/>
        <tr r="AT52" s="1"/>
      </tp>
      <tp>
        <v>3691</v>
        <stp/>
        <stp>OPEN_INT</stp>
        <stp>.QQQ250519C525</stp>
        <tr r="AS52" s="1"/>
        <tr r="AS52" s="1"/>
      </tp>
      <tp>
        <v>617</v>
        <stp/>
        <stp>OPEN_INT</stp>
        <stp>.QQQ250519P524</stp>
        <tr r="AT53" s="1"/>
        <tr r="AT53" s="1"/>
      </tp>
      <tp>
        <v>2992</v>
        <stp/>
        <stp>OPEN_INT</stp>
        <stp>.QQQ250519C524</stp>
        <tr r="AS53" s="1"/>
        <tr r="AS53" s="1"/>
      </tp>
      <tp>
        <v>522</v>
        <stp/>
        <stp>OPEN_INT</stp>
        <stp>.QQQ250519P523</stp>
        <tr r="AT54" s="1"/>
        <tr r="AT54" s="1"/>
      </tp>
      <tp>
        <v>1853</v>
        <stp/>
        <stp>OPEN_INT</stp>
        <stp>.QQQ250523P519</stp>
        <tr r="AV58" s="1"/>
        <tr r="AV58" s="1"/>
      </tp>
      <tp>
        <v>4696</v>
        <stp/>
        <stp>OPEN_INT</stp>
        <stp>.QQQ250519C523</stp>
        <tr r="AS54" s="1"/>
        <tr r="AS54" s="1"/>
      </tp>
      <tp>
        <v>937</v>
        <stp/>
        <stp>OPEN_INT</stp>
        <stp>.QQQ250519P522</stp>
        <tr r="AT55" s="1"/>
        <tr r="AT55" s="1"/>
      </tp>
      <tp>
        <v>5461</v>
        <stp/>
        <stp>OPEN_INT</stp>
        <stp>.QQQ250523P518</stp>
        <tr r="AV59" s="1"/>
        <tr r="AV59" s="1"/>
      </tp>
      <tp>
        <v>3156</v>
        <stp/>
        <stp>OPEN_INT</stp>
        <stp>.QQQ250519C522</stp>
        <tr r="AS55" s="1"/>
        <tr r="AS55" s="1"/>
      </tp>
      <tp>
        <v>1030</v>
        <stp/>
        <stp>OPEN_INT</stp>
        <stp>.QQQ250523C518</stp>
        <tr r="AU59" s="1"/>
        <tr r="AU59" s="1"/>
      </tp>
      <tp>
        <v>2235</v>
        <stp/>
        <stp>OPEN_INT</stp>
        <stp>.QQQ250519P521</stp>
        <tr r="AT56" s="1"/>
        <tr r="AT56" s="1"/>
      </tp>
      <tp>
        <v>2551</v>
        <stp/>
        <stp>OPEN_INT</stp>
        <stp>.QQQ250519C521</stp>
        <tr r="AS56" s="1"/>
        <tr r="AS56" s="1"/>
      </tp>
      <tp>
        <v>5750</v>
        <stp/>
        <stp>OPEN_INT</stp>
        <stp>.QQQ250519P520</stp>
        <tr r="AT57" s="1"/>
        <tr r="AT57" s="1"/>
      </tp>
      <tp>
        <v>4775</v>
        <stp/>
        <stp>OPEN_INT</stp>
        <stp>.QQQ250519C520</stp>
        <tr r="AS57" s="1"/>
        <tr r="AS57" s="1"/>
      </tp>
      <tp>
        <v>1104</v>
        <stp/>
        <stp>OPEN_INT</stp>
        <stp>.QQQ250523P525</stp>
        <tr r="AV52" s="1"/>
        <tr r="AV52" s="1"/>
      </tp>
      <tp>
        <v>5154</v>
        <stp/>
        <stp>OPEN_INT</stp>
        <stp>.QQQ250523C525</stp>
        <tr r="AU52" s="1"/>
        <tr r="AU52" s="1"/>
      </tp>
      <tp>
        <v>81</v>
        <stp/>
        <stp>OPEN_INT</stp>
        <stp>.QQQ250523P524</stp>
        <tr r="AV53" s="1"/>
        <tr r="AV53" s="1"/>
      </tp>
      <tp>
        <v>1011</v>
        <stp/>
        <stp>OPEN_INT</stp>
        <stp>.QQQ250523C524</stp>
        <tr r="AU53" s="1"/>
        <tr r="AU53" s="1"/>
      </tp>
      <tp>
        <v>46</v>
        <stp/>
        <stp>OPEN_INT</stp>
        <stp>.QQQ250523P527</stp>
        <tr r="AV50" s="1"/>
        <tr r="AV50" s="1"/>
      </tp>
      <tp>
        <v>900</v>
        <stp/>
        <stp>OPEN_INT</stp>
        <stp>.QQQ250523C527</stp>
        <tr r="AU50" s="1"/>
        <tr r="AU50" s="1"/>
      </tp>
      <tp>
        <v>253</v>
        <stp/>
        <stp>OPEN_INT</stp>
        <stp>.QQQ250523P526</stp>
        <tr r="AV51" s="1"/>
        <tr r="AV51" s="1"/>
      </tp>
      <tp>
        <v>627</v>
        <stp/>
        <stp>OPEN_INT</stp>
        <stp>.QQQ250523C526</stp>
        <tr r="AU51" s="1"/>
        <tr r="AU51" s="1"/>
      </tp>
      <tp>
        <v>1124</v>
        <stp/>
        <stp>OPEN_INT</stp>
        <stp>.QQQ250523P521</stp>
        <tr r="AV56" s="1"/>
        <tr r="AV56" s="1"/>
      </tp>
      <tp>
        <v>1081</v>
        <stp/>
        <stp>OPEN_INT</stp>
        <stp>.QQQ250523C521</stp>
        <tr r="AU56" s="1"/>
        <tr r="AU56" s="1"/>
      </tp>
      <tp>
        <v>4740</v>
        <stp/>
        <stp>OPEN_INT</stp>
        <stp>.QQQ250523P520</stp>
        <tr r="AV57" s="1"/>
        <tr r="AV57" s="1"/>
      </tp>
      <tp>
        <v>9721</v>
        <stp/>
        <stp>OPEN_INT</stp>
        <stp>.QQQ250523C520</stp>
        <tr r="AU57" s="1"/>
        <tr r="AU57" s="1"/>
      </tp>
      <tp>
        <v>3778</v>
        <stp/>
        <stp>OPEN_INT</stp>
        <stp>.QQQ250519P519</stp>
        <tr r="AT58" s="1"/>
        <tr r="AT58" s="1"/>
      </tp>
      <tp>
        <v>212</v>
        <stp/>
        <stp>OPEN_INT</stp>
        <stp>.QQQ250523P523</stp>
        <tr r="AV54" s="1"/>
        <tr r="AV54" s="1"/>
      </tp>
      <tp>
        <v>2839</v>
        <stp/>
        <stp>OPEN_INT</stp>
        <stp>.QQQ250519C519</stp>
        <tr r="AS58" s="1"/>
        <tr r="AS58" s="1"/>
      </tp>
      <tp>
        <v>647</v>
        <stp/>
        <stp>OPEN_INT</stp>
        <stp>.QQQ250523C523</stp>
        <tr r="AU54" s="1"/>
        <tr r="AU54" s="1"/>
      </tp>
      <tp>
        <v>5744</v>
        <stp/>
        <stp>OPEN_INT</stp>
        <stp>.QQQ250519P518</stp>
        <tr r="AT59" s="1"/>
        <tr r="AT59" s="1"/>
      </tp>
      <tp>
        <v>209</v>
        <stp/>
        <stp>OPEN_INT</stp>
        <stp>.QQQ250523P522</stp>
        <tr r="AV55" s="1"/>
        <tr r="AV55" s="1"/>
      </tp>
      <tp>
        <v>1800</v>
        <stp/>
        <stp>OPEN_INT</stp>
        <stp>.QQQ250519C518</stp>
        <tr r="AS59" s="1"/>
        <tr r="AS59" s="1"/>
      </tp>
      <tp>
        <v>807</v>
        <stp/>
        <stp>OPEN_INT</stp>
        <stp>.QQQ250523C522</stp>
        <tr r="AU55" s="1"/>
        <tr r="AU55" s="1"/>
      </tp>
      <tp>
        <v>4928</v>
        <stp/>
        <stp>OPEN_INT</stp>
        <stp>.QQQ250519P517</stp>
        <tr r="AT60" s="1"/>
        <tr r="AT60" s="1"/>
      </tp>
      <tp>
        <v>1197</v>
        <stp/>
        <stp>OPEN_INT</stp>
        <stp>.QQQ250519C517</stp>
        <tr r="AS60" s="1"/>
        <tr r="AS60" s="1"/>
      </tp>
      <tp>
        <v>2890</v>
        <stp/>
        <stp>OPEN_INT</stp>
        <stp>.QQQ250519P516</stp>
        <tr r="AT61" s="1"/>
        <tr r="AT61" s="1"/>
      </tp>
      <tp>
        <v>770</v>
        <stp/>
        <stp>OPEN_INT</stp>
        <stp>.QQQ250519C516</stp>
        <tr r="AS61" s="1"/>
        <tr r="AS61" s="1"/>
      </tp>
      <tp>
        <v>5624</v>
        <stp/>
        <stp>OPEN_INT</stp>
        <stp>.QQQ250519P515</stp>
        <tr r="AT62" s="1"/>
        <tr r="AT62" s="1"/>
      </tp>
      <tp>
        <v>1109</v>
        <stp/>
        <stp>OPEN_INT</stp>
        <stp>.QQQ250519C515</stp>
        <tr r="AS62" s="1"/>
        <tr r="AS62" s="1"/>
      </tp>
      <tp>
        <v>2001</v>
        <stp/>
        <stp>OPEN_INT</stp>
        <stp>.QQQ250519P514</stp>
        <tr r="AT63" s="1"/>
        <tr r="AT63" s="1"/>
      </tp>
      <tp>
        <v>981</v>
        <stp/>
        <stp>OPEN_INT</stp>
        <stp>.QQQ250519C514</stp>
        <tr r="AS63" s="1"/>
        <tr r="AS63" s="1"/>
      </tp>
      <tp>
        <v>2093</v>
        <stp/>
        <stp>OPEN_INT</stp>
        <stp>.QQQ250519P513</stp>
        <tr r="AT64" s="1"/>
        <tr r="AT64" s="1"/>
      </tp>
      <tp>
        <v>8</v>
        <stp/>
        <stp>OPEN_INT</stp>
        <stp>.QQQ250523P529</stp>
        <tr r="AV48" s="1"/>
        <tr r="AV48" s="1"/>
      </tp>
      <tp>
        <v>524</v>
        <stp/>
        <stp>OPEN_INT</stp>
        <stp>.QQQ250519C513</stp>
        <tr r="AS64" s="1"/>
        <tr r="AS64" s="1"/>
      </tp>
      <tp>
        <v>912</v>
        <stp/>
        <stp>OPEN_INT</stp>
        <stp>.QQQ250523C529</stp>
        <tr r="AU48" s="1"/>
        <tr r="AU48" s="1"/>
      </tp>
      <tp>
        <v>3631</v>
        <stp/>
        <stp>OPEN_INT</stp>
        <stp>.QQQ250519P512</stp>
        <tr r="AT65" s="1"/>
        <tr r="AT65" s="1"/>
      </tp>
      <tp>
        <v>54</v>
        <stp/>
        <stp>OPEN_INT</stp>
        <stp>.QQQ250523P528</stp>
        <tr r="AV49" s="1"/>
        <tr r="AV49" s="1"/>
      </tp>
      <tp>
        <v>987</v>
        <stp/>
        <stp>OPEN_INT</stp>
        <stp>.QQQ250519C512</stp>
        <tr r="AS65" s="1"/>
        <tr r="AS65" s="1"/>
      </tp>
      <tp>
        <v>1260</v>
        <stp/>
        <stp>OPEN_INT</stp>
        <stp>.QQQ250523C528</stp>
        <tr r="AU49" s="1"/>
        <tr r="AU49" s="1"/>
      </tp>
      <tp>
        <v>1199</v>
        <stp/>
        <stp>OPEN_INT</stp>
        <stp>.QQQ250519P511</stp>
        <tr r="AT66" s="1"/>
        <tr r="AT66" s="1"/>
      </tp>
      <tp>
        <v>379</v>
        <stp/>
        <stp>OPEN_INT</stp>
        <stp>.QQQ250519C511</stp>
        <tr r="AS66" s="1"/>
        <tr r="AS66" s="1"/>
      </tp>
      <tp>
        <v>4683</v>
        <stp/>
        <stp>OPEN_INT</stp>
        <stp>.QQQ250519P510</stp>
        <tr r="AT67" s="1"/>
        <tr r="AT67" s="1"/>
      </tp>
      <tp>
        <v>682</v>
        <stp/>
        <stp>OPEN_INT</stp>
        <stp>.QQQ250519C510</stp>
        <tr r="AS67" s="1"/>
        <tr r="AS67" s="1"/>
      </tp>
      <tp>
        <v>12</v>
        <stp/>
        <stp>OPEN_INT</stp>
        <stp>.QQQ250523P531</stp>
        <tr r="AV46" s="1"/>
        <tr r="AV46" s="1"/>
      </tp>
      <tp>
        <v>1294</v>
        <stp/>
        <stp>OPEN_INT</stp>
        <stp>.QQQ250523C531</stp>
        <tr r="AU46" s="1"/>
        <tr r="AU46" s="1"/>
      </tp>
      <tp>
        <v>333</v>
        <stp/>
        <stp>OPEN_INT</stp>
        <stp>.QQQ250523P530</stp>
        <tr r="AV47" s="1"/>
        <tr r="AV47" s="1"/>
      </tp>
      <tp>
        <v>5366</v>
        <stp/>
        <stp>OPEN_INT</stp>
        <stp>.QQQ250523C530</stp>
        <tr r="AU47" s="1"/>
        <tr r="AU47" s="1"/>
      </tp>
      <tp>
        <v>1776</v>
        <stp/>
        <stp>OPEN_INT</stp>
        <stp>.QQQ250519P509</stp>
        <tr r="AT68" s="1"/>
        <tr r="AT68" s="1"/>
      </tp>
      <tp>
        <v>396</v>
        <stp/>
        <stp>OPEN_INT</stp>
        <stp>.QQQ250519C509</stp>
        <tr r="AS68" s="1"/>
        <tr r="AS68" s="1"/>
      </tp>
      <tp>
        <v>2348</v>
        <stp/>
        <stp>OPEN_INT</stp>
        <stp>.QQQ250519P508</stp>
        <tr r="AT69" s="1"/>
        <tr r="AT69" s="1"/>
      </tp>
      <tp>
        <v>83</v>
        <stp/>
        <stp>OPEN_INT</stp>
        <stp>.QQQ250523P532</stp>
        <tr r="AV45" s="1"/>
        <tr r="AV45" s="1"/>
      </tp>
      <tp>
        <v>623</v>
        <stp/>
        <stp>OPEN_INT</stp>
        <stp>.QQQ250519C508</stp>
        <tr r="AS69" s="1"/>
        <tr r="AS69" s="1"/>
      </tp>
      <tp>
        <v>762</v>
        <stp/>
        <stp>OPEN_INT</stp>
        <stp>.QQQ250523C532</stp>
        <tr r="AU45" s="1"/>
        <tr r="AU45" s="1"/>
      </tp>
      <tp>
        <v>1727</v>
        <stp/>
        <stp>OPEN_INT</stp>
        <stp>.QQQ250519P507</stp>
        <tr r="AT70" s="1"/>
        <tr r="AT70" s="1"/>
      </tp>
      <tp>
        <v>297</v>
        <stp/>
        <stp>OPEN_INT</stp>
        <stp>.QQQ250519C507</stp>
        <tr r="AS70" s="1"/>
        <tr r="AS70" s="1"/>
      </tp>
      <tp>
        <v>2530</v>
        <stp/>
        <stp>OPEN_INT</stp>
        <stp>.QQQ250519P506</stp>
        <tr r="AT71" s="1"/>
        <tr r="AT71" s="1"/>
      </tp>
      <tp>
        <v>455</v>
        <stp/>
        <stp>OPEN_INT</stp>
        <stp>.QQQ250519C506</stp>
        <tr r="AS71" s="1"/>
        <tr r="AS71" s="1"/>
      </tp>
      <tp>
        <v>2757</v>
        <stp/>
        <stp>OPEN_INT</stp>
        <stp>.QQQ250519P505</stp>
        <tr r="AT72" s="1"/>
        <tr r="AT72" s="1"/>
      </tp>
      <tp>
        <v>810</v>
        <stp/>
        <stp>OPEN_INT</stp>
        <stp>.QQQ250519C505</stp>
        <tr r="AS72" s="1"/>
        <tr r="AS72" s="1"/>
      </tp>
      <tp>
        <v>1297</v>
        <stp/>
        <stp>OPEN_INT</stp>
        <stp>.QQQ250519P504</stp>
        <tr r="AT73" s="1"/>
        <tr r="AT73" s="1"/>
      </tp>
      <tp>
        <v>1608</v>
        <stp/>
        <stp>OPEN_INT</stp>
        <stp>.QQQ250519C504</stp>
        <tr r="AS73" s="1"/>
        <tr r="AS73" s="1"/>
      </tp>
      <tp>
        <v>2695</v>
        <stp/>
        <stp>OPEN_INT</stp>
        <stp>.QQQ250519P503</stp>
        <tr r="AT74" s="1"/>
        <tr r="AT74" s="1"/>
      </tp>
      <tp>
        <v>208</v>
        <stp/>
        <stp>OPEN_INT</stp>
        <stp>.QQQ250519C503</stp>
        <tr r="AS74" s="1"/>
        <tr r="AS74" s="1"/>
      </tp>
      <tp>
        <v>952</v>
        <stp/>
        <stp>OPEN_INT</stp>
        <stp>.QQQ250519P502</stp>
        <tr r="AT75" s="1"/>
        <tr r="AT75" s="1"/>
      </tp>
      <tp>
        <v>143</v>
        <stp/>
        <stp>OPEN_INT</stp>
        <stp>.QQQ250519C502</stp>
        <tr r="AS75" s="1"/>
        <tr r="AS75" s="1"/>
      </tp>
      <tp>
        <v>1353</v>
        <stp/>
        <stp>OPEN_INT</stp>
        <stp>.QQQ250519P501</stp>
        <tr r="AT76" s="1"/>
        <tr r="AT76" s="1"/>
      </tp>
      <tp>
        <v>188</v>
        <stp/>
        <stp>OPEN_INT</stp>
        <stp>.QQQ250519C501</stp>
        <tr r="AS76" s="1"/>
        <tr r="AS76" s="1"/>
      </tp>
      <tp>
        <v>7008</v>
        <stp/>
        <stp>OPEN_INT</stp>
        <stp>.QQQ250519P500</stp>
        <tr r="AT77" s="1"/>
        <tr r="AT77" s="1"/>
      </tp>
      <tp>
        <v>3763</v>
        <stp/>
        <stp>OPEN_INT</stp>
        <stp>.QQQ250519C500</stp>
        <tr r="AS77" s="1"/>
        <tr r="AS77" s="1"/>
      </tp>
      <tp>
        <v>553</v>
        <stp/>
        <stp>OPEN_INT</stp>
        <stp>.QQQ250523P499</stp>
        <tr r="AV78" s="1"/>
        <tr r="AV78" s="1"/>
      </tp>
      <tp>
        <v>111</v>
        <stp/>
        <stp>OPEN_INT</stp>
        <stp>.QQQ250523C499</stp>
        <tr r="AU78" s="1"/>
        <tr r="AU78" s="1"/>
      </tp>
      <tp>
        <v>278</v>
        <stp/>
        <stp>OPEN_INT</stp>
        <stp>.QQQ250523P498</stp>
        <tr r="AV79" s="1"/>
        <tr r="AV79" s="1"/>
      </tp>
      <tp>
        <v>104</v>
        <stp/>
        <stp>OPEN_INT</stp>
        <stp>.QQQ250523C498</stp>
        <tr r="AU79" s="1"/>
        <tr r="AU79" s="1"/>
      </tp>
      <tp>
        <v>2656</v>
        <stp/>
        <stp>OPEN_INT</stp>
        <stp>.QQQ250519P499</stp>
        <tr r="AT78" s="1"/>
        <tr r="AT78" s="1"/>
      </tp>
      <tp>
        <v>360</v>
        <stp/>
        <stp>OPEN_INT</stp>
        <stp>.QQQ250519C499</stp>
        <tr r="AS78" s="1"/>
        <tr r="AS78" s="1"/>
      </tp>
      <tp>
        <v>1959</v>
        <stp/>
        <stp>OPEN_INT</stp>
        <stp>.QQQ250519P498</stp>
        <tr r="AT79" s="1"/>
        <tr r="AT79" s="1"/>
      </tp>
      <tp>
        <v>215</v>
        <stp/>
        <stp>OPEN_INT</stp>
        <stp>.QQQ250519C498</stp>
        <tr r="AS79" s="1"/>
        <tr r="AS79" s="1"/>
      </tp>
      <tp t="s">
        <v>13.63%</v>
        <stp/>
        <stp>IMPL_VOL</stp>
        <stp>.SPXW250523C6000</stp>
        <tr r="EN92" s="1"/>
      </tp>
      <tp t="s">
        <v>17.98%</v>
        <stp/>
        <stp>IMPL_VOL</stp>
        <stp>.SPXW250523P6000</stp>
        <tr r="EO92" s="1"/>
      </tp>
      <tp t="s">
        <v>13.51%</v>
        <stp/>
        <stp>IMPL_VOL</stp>
        <stp>.SPXW250523C6010</stp>
        <tr r="EN91" s="1"/>
      </tp>
      <tp t="s">
        <v>18.04%</v>
        <stp/>
        <stp>IMPL_VOL</stp>
        <stp>.SPXW250523P6010</stp>
        <tr r="EO91" s="1"/>
      </tp>
      <tp t="s">
        <v>13.39%</v>
        <stp/>
        <stp>IMPL_VOL</stp>
        <stp>.SPXW250523C6020</stp>
        <tr r="EN90" s="1"/>
      </tp>
      <tp t="s">
        <v>18.16%</v>
        <stp/>
        <stp>IMPL_VOL</stp>
        <stp>.SPXW250523P6020</stp>
        <tr r="EO90" s="1"/>
      </tp>
      <tp t="s">
        <v>13.29%</v>
        <stp/>
        <stp>IMPL_VOL</stp>
        <stp>.SPXW250523C6030</stp>
        <tr r="EN89" s="1"/>
      </tp>
      <tp t="s">
        <v>18.35%</v>
        <stp/>
        <stp>IMPL_VOL</stp>
        <stp>.SPXW250523P6030</stp>
        <tr r="EO89" s="1"/>
      </tp>
      <tp t="s">
        <v>13.20%</v>
        <stp/>
        <stp>IMPL_VOL</stp>
        <stp>.SPXW250523C6040</stp>
        <tr r="EN88" s="1"/>
      </tp>
      <tp t="s">
        <v>18.61%</v>
        <stp/>
        <stp>IMPL_VOL</stp>
        <stp>.SPXW250523P6040</stp>
        <tr r="EO88" s="1"/>
      </tp>
      <tp t="s">
        <v>13.10%</v>
        <stp/>
        <stp>IMPL_VOL</stp>
        <stp>.SPXW250523C6050</stp>
        <tr r="EN87" s="1"/>
      </tp>
      <tp t="s">
        <v>18.98%</v>
        <stp/>
        <stp>IMPL_VOL</stp>
        <stp>.SPXW250523P6050</stp>
        <tr r="EO87" s="1"/>
      </tp>
      <tp t="s">
        <v>12.95%</v>
        <stp/>
        <stp>IMPL_VOL</stp>
        <stp>.SPXW250523C6060</stp>
        <tr r="EN86" s="1"/>
      </tp>
      <tp t="s">
        <v>19.37%</v>
        <stp/>
        <stp>IMPL_VOL</stp>
        <stp>.SPXW250523P6060</stp>
        <tr r="EO86" s="1"/>
      </tp>
      <tp t="s">
        <v>12.89%</v>
        <stp/>
        <stp>IMPL_VOL</stp>
        <stp>.SPXW250523C6070</stp>
        <tr r="EN85" s="1"/>
      </tp>
      <tp t="s">
        <v>19.81%</v>
        <stp/>
        <stp>IMPL_VOL</stp>
        <stp>.SPXW250523P6070</stp>
        <tr r="EO85" s="1"/>
      </tp>
      <tp>
        <v>0</v>
        <stp/>
        <stp>OPEN_INT</stp>
        <stp>.QQQ250620P498</stp>
        <tr r="AX79" s="1"/>
        <tr r="AX79" s="1"/>
      </tp>
      <tp>
        <v>0</v>
        <stp/>
        <stp>OPEN_INT</stp>
        <stp>.QQQ250620C498</stp>
        <tr r="AW79" s="1"/>
        <tr r="AW79" s="1"/>
      </tp>
      <tp>
        <v>0</v>
        <stp/>
        <stp>OPEN_INT</stp>
        <stp>.QQQ250620P499</stp>
        <tr r="AX78" s="1"/>
        <tr r="AX78" s="1"/>
      </tp>
      <tp>
        <v>0</v>
        <stp/>
        <stp>OPEN_INT</stp>
        <stp>.QQQ250620C499</stp>
        <tr r="AW78" s="1"/>
        <tr r="AW78" s="1"/>
      </tp>
      <tp t="s">
        <v>46.74%</v>
        <stp/>
        <stp>IMPL_VOL</stp>
        <stp>.SPXW250519C6020</stp>
        <tr r="EL90" s="1"/>
      </tp>
      <tp t="s">
        <v>71.06%</v>
        <stp/>
        <stp>IMPL_VOL</stp>
        <stp>.SPXW250519P6020</stp>
        <tr r="EM90" s="1"/>
      </tp>
      <tp t="s">
        <v>54.09%</v>
        <stp/>
        <stp>IMPL_VOL</stp>
        <stp>.SPXW250519C6030</stp>
        <tr r="EL89" s="1"/>
      </tp>
      <tp t="s">
        <v>81.12%</v>
        <stp/>
        <stp>IMPL_VOL</stp>
        <stp>.SPXW250519P6030</stp>
        <tr r="EM89" s="1"/>
      </tp>
      <tp t="s">
        <v>31.66%</v>
        <stp/>
        <stp>IMPL_VOL</stp>
        <stp>.SPXW250519C6000</stp>
        <tr r="EL92" s="1"/>
      </tp>
      <tp t="s">
        <v>50.07%</v>
        <stp/>
        <stp>IMPL_VOL</stp>
        <stp>.SPXW250519P6000</stp>
        <tr r="EM92" s="1"/>
      </tp>
      <tp t="s">
        <v>39.27%</v>
        <stp/>
        <stp>IMPL_VOL</stp>
        <stp>.SPXW250519C6010</stp>
        <tr r="EL91" s="1"/>
      </tp>
      <tp t="s">
        <v>60.73%</v>
        <stp/>
        <stp>IMPL_VOL</stp>
        <stp>.SPXW250519P6010</stp>
        <tr r="EM91" s="1"/>
      </tp>
      <tp t="s">
        <v>75.40%</v>
        <stp/>
        <stp>IMPL_VOL</stp>
        <stp>.SPXW250519C6060</stp>
        <tr r="EL86" s="1"/>
      </tp>
      <tp t="s">
        <v>131.99%</v>
        <stp/>
        <stp>IMPL_VOL</stp>
        <stp>.SPXW250519P6060</stp>
        <tr r="EM86" s="1"/>
      </tp>
      <tp t="s">
        <v>82.37%</v>
        <stp/>
        <stp>IMPL_VOL</stp>
        <stp>.SPXW250519C6070</stp>
        <tr r="EL85" s="1"/>
      </tp>
      <tp t="s">
        <v>129.28%</v>
        <stp/>
        <stp>IMPL_VOL</stp>
        <stp>.SPXW250519P6070</stp>
        <tr r="EM85" s="1"/>
      </tp>
      <tp t="s">
        <v>61.37%</v>
        <stp/>
        <stp>IMPL_VOL</stp>
        <stp>.SPXW250519C6040</stp>
        <tr r="EL88" s="1"/>
      </tp>
      <tp t="s">
        <v>90.98%</v>
        <stp/>
        <stp>IMPL_VOL</stp>
        <stp>.SPXW250519P6040</stp>
        <tr r="EM88" s="1"/>
      </tp>
      <tp t="s">
        <v>68.42%</v>
        <stp/>
        <stp>IMPL_VOL</stp>
        <stp>.SPXW250519C6050</stp>
        <tr r="EL87" s="1"/>
      </tp>
      <tp t="s">
        <v>121.16%</v>
        <stp/>
        <stp>IMPL_VOL</stp>
        <stp>.SPXW250519P6050</stp>
        <tr r="EM87" s="1"/>
      </tp>
      <tp>
        <v>0</v>
        <stp/>
        <stp>OPEN_INT</stp>
        <stp>.QQQ250620P506</stp>
        <tr r="AX71" s="1"/>
        <tr r="AX71" s="1"/>
      </tp>
      <tp>
        <v>0</v>
        <stp/>
        <stp>OPEN_INT</stp>
        <stp>.QQQ250620C506</stp>
        <tr r="AW71" s="1"/>
        <tr r="AW71" s="1"/>
      </tp>
      <tp>
        <v>0</v>
        <stp/>
        <stp>OPEN_INT</stp>
        <stp>.QQQ250620P507</stp>
        <tr r="AX70" s="1"/>
        <tr r="AX70" s="1"/>
      </tp>
      <tp>
        <v>0</v>
        <stp/>
        <stp>OPEN_INT</stp>
        <stp>.QQQ250620C507</stp>
        <tr r="AW70" s="1"/>
        <tr r="AW70" s="1"/>
      </tp>
      <tp>
        <v>0</v>
        <stp/>
        <stp>OPEN_INT</stp>
        <stp>.QQQ250620P504</stp>
        <tr r="AX73" s="1"/>
        <tr r="AX73" s="1"/>
      </tp>
      <tp>
        <v>0</v>
        <stp/>
        <stp>OPEN_INT</stp>
        <stp>.QQQ250620C504</stp>
        <tr r="AW73" s="1"/>
        <tr r="AW73" s="1"/>
      </tp>
      <tp>
        <v>14274</v>
        <stp/>
        <stp>OPEN_INT</stp>
        <stp>.QQQ250620P505</stp>
        <tr r="AX72" s="1"/>
        <tr r="AX72" s="1"/>
      </tp>
      <tp>
        <v>2979</v>
        <stp/>
        <stp>OPEN_INT</stp>
        <stp>.QQQ250620C505</stp>
        <tr r="AW72" s="1"/>
        <tr r="AW72" s="1"/>
      </tp>
      <tp>
        <v>0</v>
        <stp/>
        <stp>OPEN_INT</stp>
        <stp>.QQQ250620P502</stp>
        <tr r="AX75" s="1"/>
        <tr r="AX75" s="1"/>
      </tp>
      <tp>
        <v>0</v>
        <stp/>
        <stp>OPEN_INT</stp>
        <stp>.QQQ250620C502</stp>
        <tr r="AW75" s="1"/>
        <tr r="AW75" s="1"/>
      </tp>
      <tp>
        <v>0</v>
        <stp/>
        <stp>OPEN_INT</stp>
        <stp>.QQQ250620P503</stp>
        <tr r="AX74" s="1"/>
        <tr r="AX74" s="1"/>
      </tp>
      <tp>
        <v>0</v>
        <stp/>
        <stp>OPEN_INT</stp>
        <stp>.QQQ250620C503</stp>
        <tr r="AW74" s="1"/>
        <tr r="AW74" s="1"/>
      </tp>
      <tp>
        <v>60269</v>
        <stp/>
        <stp>OPEN_INT</stp>
        <stp>.QQQ250620P500</stp>
        <tr r="AX77" s="1"/>
        <tr r="AX77" s="1"/>
      </tp>
      <tp>
        <v>67731</v>
        <stp/>
        <stp>OPEN_INT</stp>
        <stp>.QQQ250620C500</stp>
        <tr r="AW77" s="1"/>
        <tr r="AW77" s="1"/>
      </tp>
      <tp>
        <v>0</v>
        <stp/>
        <stp>OPEN_INT</stp>
        <stp>.QQQ250620P501</stp>
        <tr r="AX76" s="1"/>
        <tr r="AX76" s="1"/>
      </tp>
      <tp>
        <v>0</v>
        <stp/>
        <stp>OPEN_INT</stp>
        <stp>.QQQ250620C501</stp>
        <tr r="AW76" s="1"/>
        <tr r="AW76" s="1"/>
      </tp>
      <tp>
        <v>0</v>
        <stp/>
        <stp>OPEN_INT</stp>
        <stp>.QQQ250620P508</stp>
        <tr r="AX69" s="1"/>
        <tr r="AX69" s="1"/>
      </tp>
      <tp>
        <v>0</v>
        <stp/>
        <stp>OPEN_INT</stp>
        <stp>.QQQ250620C508</stp>
        <tr r="AW69" s="1"/>
        <tr r="AW69" s="1"/>
      </tp>
      <tp>
        <v>0</v>
        <stp/>
        <stp>OPEN_INT</stp>
        <stp>.QQQ250620P509</stp>
        <tr r="AX68" s="1"/>
        <tr r="AX68" s="1"/>
      </tp>
      <tp>
        <v>0</v>
        <stp/>
        <stp>OPEN_INT</stp>
        <stp>.QQQ250620C509</stp>
        <tr r="AW68" s="1"/>
        <tr r="AW68" s="1"/>
      </tp>
      <tp>
        <v>0</v>
        <stp/>
        <stp>OPEN_INT</stp>
        <stp>.QQQ250620P516</stp>
        <tr r="AX61" s="1"/>
        <tr r="AX61" s="1"/>
      </tp>
      <tp>
        <v>0</v>
        <stp/>
        <stp>OPEN_INT</stp>
        <stp>.QQQ250620C516</stp>
        <tr r="AW61" s="1"/>
        <tr r="AW61" s="1"/>
      </tp>
      <tp>
        <v>0</v>
        <stp/>
        <stp>OPEN_INT</stp>
        <stp>.QQQ250620P517</stp>
        <tr r="AX60" s="1"/>
        <tr r="AX60" s="1"/>
      </tp>
      <tp>
        <v>0</v>
        <stp/>
        <stp>OPEN_INT</stp>
        <stp>.QQQ250620C517</stp>
        <tr r="AW60" s="1"/>
        <tr r="AW60" s="1"/>
      </tp>
      <tp>
        <v>0</v>
        <stp/>
        <stp>OPEN_INT</stp>
        <stp>.QQQ250620P514</stp>
        <tr r="AX63" s="1"/>
        <tr r="AX63" s="1"/>
      </tp>
      <tp>
        <v>0</v>
        <stp/>
        <stp>OPEN_INT</stp>
        <stp>.QQQ250620C514</stp>
        <tr r="AW63" s="1"/>
        <tr r="AW63" s="1"/>
      </tp>
      <tp>
        <v>15404</v>
        <stp/>
        <stp>OPEN_INT</stp>
        <stp>.QQQ250620P515</stp>
        <tr r="AX62" s="1"/>
        <tr r="AX62" s="1"/>
      </tp>
      <tp>
        <v>11736</v>
        <stp/>
        <stp>OPEN_INT</stp>
        <stp>.QQQ250620C515</stp>
        <tr r="AW62" s="1"/>
        <tr r="AW62" s="1"/>
      </tp>
      <tp>
        <v>0</v>
        <stp/>
        <stp>OPEN_INT</stp>
        <stp>.QQQ250620P512</stp>
        <tr r="AX65" s="1"/>
        <tr r="AX65" s="1"/>
      </tp>
      <tp>
        <v>0</v>
        <stp/>
        <stp>OPEN_INT</stp>
        <stp>.QQQ250620C512</stp>
        <tr r="AW65" s="1"/>
        <tr r="AW65" s="1"/>
      </tp>
      <tp>
        <v>0</v>
        <stp/>
        <stp>OPEN_INT</stp>
        <stp>.QQQ250620P513</stp>
        <tr r="AX64" s="1"/>
        <tr r="AX64" s="1"/>
      </tp>
      <tp>
        <v>0</v>
        <stp/>
        <stp>OPEN_INT</stp>
        <stp>.QQQ250620C513</stp>
        <tr r="AW64" s="1"/>
        <tr r="AW64" s="1"/>
      </tp>
      <tp>
        <v>37422</v>
        <stp/>
        <stp>OPEN_INT</stp>
        <stp>.QQQ250620P510</stp>
        <tr r="AX67" s="1"/>
        <tr r="AX67" s="1"/>
      </tp>
      <tp>
        <v>33576</v>
        <stp/>
        <stp>OPEN_INT</stp>
        <stp>.QQQ250620C510</stp>
        <tr r="AW67" s="1"/>
        <tr r="AW67" s="1"/>
      </tp>
      <tp>
        <v>0</v>
        <stp/>
        <stp>OPEN_INT</stp>
        <stp>.QQQ250620P511</stp>
        <tr r="AX66" s="1"/>
        <tr r="AX66" s="1"/>
      </tp>
      <tp>
        <v>0</v>
        <stp/>
        <stp>OPEN_INT</stp>
        <stp>.QQQ250620C511</stp>
        <tr r="AW66" s="1"/>
        <tr r="AW66" s="1"/>
      </tp>
      <tp>
        <v>0</v>
        <stp/>
        <stp>OPEN_INT</stp>
        <stp>.QQQ250620P518</stp>
        <tr r="AX59" s="1"/>
        <tr r="AX59" s="1"/>
      </tp>
      <tp>
        <v>0</v>
        <stp/>
        <stp>OPEN_INT</stp>
        <stp>.QQQ250620C518</stp>
        <tr r="AW59" s="1"/>
        <tr r="AW59" s="1"/>
      </tp>
      <tp>
        <v>0</v>
        <stp/>
        <stp>OPEN_INT</stp>
        <stp>.QQQ250620P519</stp>
        <tr r="AX58" s="1"/>
        <tr r="AX58" s="1"/>
      </tp>
      <tp>
        <v>0</v>
        <stp/>
        <stp>OPEN_INT</stp>
        <stp>.QQQ250620C519</stp>
        <tr r="AW58" s="1"/>
        <tr r="AW58" s="1"/>
      </tp>
      <tp>
        <v>0</v>
        <stp/>
        <stp>OPEN_INT</stp>
        <stp>.QQQ250620P526</stp>
        <tr r="AX51" s="1"/>
        <tr r="AX51" s="1"/>
      </tp>
      <tp>
        <v>0</v>
        <stp/>
        <stp>OPEN_INT</stp>
        <stp>.QQQ250620C526</stp>
        <tr r="AW51" s="1"/>
        <tr r="AW51" s="1"/>
      </tp>
      <tp>
        <v>0</v>
        <stp/>
        <stp>OPEN_INT</stp>
        <stp>.QQQ250620P527</stp>
        <tr r="AX50" s="1"/>
        <tr r="AX50" s="1"/>
      </tp>
      <tp>
        <v>0</v>
        <stp/>
        <stp>OPEN_INT</stp>
        <stp>.QQQ250620C527</stp>
        <tr r="AW50" s="1"/>
        <tr r="AW50" s="1"/>
      </tp>
      <tp>
        <v>0</v>
        <stp/>
        <stp>OPEN_INT</stp>
        <stp>.QQQ250620P524</stp>
        <tr r="AX53" s="1"/>
        <tr r="AX53" s="1"/>
      </tp>
      <tp>
        <v>0</v>
        <stp/>
        <stp>OPEN_INT</stp>
        <stp>.QQQ250620C524</stp>
        <tr r="AW53" s="1"/>
        <tr r="AW53" s="1"/>
      </tp>
      <tp>
        <v>1707</v>
        <stp/>
        <stp>OPEN_INT</stp>
        <stp>.QQQ250620P525</stp>
        <tr r="AX52" s="1"/>
        <tr r="AX52" s="1"/>
      </tp>
      <tp>
        <v>17607</v>
        <stp/>
        <stp>OPEN_INT</stp>
        <stp>.QQQ250620C525</stp>
        <tr r="AW52" s="1"/>
        <tr r="AW52" s="1"/>
      </tp>
      <tp>
        <v>0</v>
        <stp/>
        <stp>OPEN_INT</stp>
        <stp>.QQQ250620P522</stp>
        <tr r="AX55" s="1"/>
        <tr r="AX55" s="1"/>
      </tp>
      <tp>
        <v>0</v>
        <stp/>
        <stp>OPEN_INT</stp>
        <stp>.QQQ250620C522</stp>
        <tr r="AW55" s="1"/>
        <tr r="AW55" s="1"/>
      </tp>
      <tp>
        <v>0</v>
        <stp/>
        <stp>OPEN_INT</stp>
        <stp>.QQQ250620P523</stp>
        <tr r="AX54" s="1"/>
        <tr r="AX54" s="1"/>
      </tp>
      <tp>
        <v>0</v>
        <stp/>
        <stp>OPEN_INT</stp>
        <stp>.QQQ250620C523</stp>
        <tr r="AW54" s="1"/>
        <tr r="AW54" s="1"/>
      </tp>
      <tp>
        <v>9430</v>
        <stp/>
        <stp>OPEN_INT</stp>
        <stp>.QQQ250620P520</stp>
        <tr r="AX57" s="1"/>
        <tr r="AX57" s="1"/>
      </tp>
      <tp>
        <v>16969</v>
        <stp/>
        <stp>OPEN_INT</stp>
        <stp>.QQQ250620C520</stp>
        <tr r="AW57" s="1"/>
        <tr r="AW57" s="1"/>
      </tp>
      <tp>
        <v>0</v>
        <stp/>
        <stp>OPEN_INT</stp>
        <stp>.QQQ250620P521</stp>
        <tr r="AX56" s="1"/>
        <tr r="AX56" s="1"/>
      </tp>
      <tp>
        <v>0</v>
        <stp/>
        <stp>OPEN_INT</stp>
        <stp>.QQQ250620C521</stp>
        <tr r="AW56" s="1"/>
        <tr r="AW56" s="1"/>
      </tp>
      <tp>
        <v>0</v>
        <stp/>
        <stp>OPEN_INT</stp>
        <stp>.QQQ250620P528</stp>
        <tr r="AX49" s="1"/>
        <tr r="AX49" s="1"/>
      </tp>
      <tp>
        <v>0</v>
        <stp/>
        <stp>OPEN_INT</stp>
        <stp>.QQQ250620C528</stp>
        <tr r="AW49" s="1"/>
        <tr r="AW49" s="1"/>
      </tp>
      <tp>
        <v>0</v>
        <stp/>
        <stp>OPEN_INT</stp>
        <stp>.QQQ250620P529</stp>
        <tr r="AX48" s="1"/>
        <tr r="AX48" s="1"/>
      </tp>
      <tp>
        <v>0</v>
        <stp/>
        <stp>OPEN_INT</stp>
        <stp>.QQQ250620C529</stp>
        <tr r="AW48" s="1"/>
        <tr r="AW48" s="1"/>
      </tp>
      <tp>
        <v>0</v>
        <stp/>
        <stp>OPEN_INT</stp>
        <stp>.QQQ250620P532</stp>
        <tr r="AX45" s="1"/>
        <tr r="AX45" s="1"/>
      </tp>
      <tp>
        <v>0</v>
        <stp/>
        <stp>OPEN_INT</stp>
        <stp>.QQQ250620C532</stp>
        <tr r="AW45" s="1"/>
        <tr r="AW45" s="1"/>
      </tp>
      <tp>
        <v>1223</v>
        <stp/>
        <stp>OPEN_INT</stp>
        <stp>.QQQ250620P530</stp>
        <tr r="AX47" s="1"/>
        <tr r="AX47" s="1"/>
      </tp>
      <tp>
        <v>7992</v>
        <stp/>
        <stp>OPEN_INT</stp>
        <stp>.QQQ250620C530</stp>
        <tr r="AW47" s="1"/>
        <tr r="AW47" s="1"/>
      </tp>
      <tp>
        <v>0</v>
        <stp/>
        <stp>OPEN_INT</stp>
        <stp>.QQQ250620P531</stp>
        <tr r="AX46" s="1"/>
        <tr r="AX46" s="1"/>
      </tp>
      <tp>
        <v>0</v>
        <stp/>
        <stp>OPEN_INT</stp>
        <stp>.QQQ250620C531</stp>
        <tr r="AW46" s="1"/>
        <tr r="AW46" s="1"/>
      </tp>
      <tp>
        <v>109</v>
        <stp/>
        <stp>OPEN_INT</stp>
        <stp>.NDX250620P21100</stp>
        <tr r="AX155" s="1"/>
        <tr r="AX155" s="1"/>
      </tp>
      <tp>
        <v>6</v>
        <stp/>
        <stp>OPEN_INT</stp>
        <stp>.NDX250620P21125</stp>
        <tr r="AX154" s="1"/>
        <tr r="AX154" s="1"/>
      </tp>
      <tp>
        <v>34</v>
        <stp/>
        <stp>OPEN_INT</stp>
        <stp>.NDX250620P21150</stp>
        <tr r="AX153" s="1"/>
        <tr r="AX153" s="1"/>
      </tp>
      <tp>
        <v>4</v>
        <stp/>
        <stp>OPEN_INT</stp>
        <stp>.NDX250620P21175</stp>
        <tr r="AX152" s="1"/>
        <tr r="AX152" s="1"/>
      </tp>
      <tp>
        <v>5</v>
        <stp/>
        <stp>OPEN_INT</stp>
        <stp>.NDX250620C21125</stp>
        <tr r="AW154" s="1"/>
        <tr r="AW154" s="1"/>
      </tp>
      <tp>
        <v>179</v>
        <stp/>
        <stp>OPEN_INT</stp>
        <stp>.NDX250620C21100</stp>
        <tr r="AW155" s="1"/>
        <tr r="AW155" s="1"/>
      </tp>
      <tp>
        <v>9</v>
        <stp/>
        <stp>OPEN_INT</stp>
        <stp>.NDX250620C21175</stp>
        <tr r="AW152" s="1"/>
        <tr r="AW152" s="1"/>
      </tp>
      <tp>
        <v>29</v>
        <stp/>
        <stp>OPEN_INT</stp>
        <stp>.NDX250620C21150</stp>
        <tr r="AW153" s="1"/>
        <tr r="AW153" s="1"/>
      </tp>
      <tp>
        <v>399</v>
        <stp/>
        <stp>OPEN_INT</stp>
        <stp>.NDX250620P21000</stp>
        <tr r="AX159" s="1"/>
        <tr r="AX159" s="1"/>
      </tp>
      <tp>
        <v>1</v>
        <stp/>
        <stp>OPEN_INT</stp>
        <stp>.NDX250620P21025</stp>
        <tr r="AX158" s="1"/>
        <tr r="AX158" s="1"/>
      </tp>
      <tp>
        <v>21</v>
        <stp/>
        <stp>OPEN_INT</stp>
        <stp>.NDX250620P21050</stp>
        <tr r="AX157" s="1"/>
        <tr r="AX157" s="1"/>
      </tp>
      <tp>
        <v>0</v>
        <stp/>
        <stp>OPEN_INT</stp>
        <stp>.NDX250620P21075</stp>
        <tr r="AX156" s="1"/>
        <tr r="AX156" s="1"/>
      </tp>
      <tp t="s">
        <v>61.47%</v>
        <stp/>
        <stp>IMPL_VOL</stp>
        <stp>.SPY250519C601</stp>
        <tr r="EL5" s="1"/>
      </tp>
      <tp t="s">
        <v>--</v>
        <stp/>
        <stp>IMPL_VOL</stp>
        <stp>.SPY250519P601</stp>
        <tr r="EM5" s="1"/>
      </tp>
      <tp t="s">
        <v>53.69%</v>
        <stp/>
        <stp>IMPL_VOL</stp>
        <stp>.SPY250519C600</stp>
        <tr r="EL6" s="1"/>
      </tp>
      <tp t="s">
        <v>69.70%</v>
        <stp/>
        <stp>IMPL_VOL</stp>
        <stp>.SPY250519P600</stp>
        <tr r="EM6" s="1"/>
      </tp>
      <tp t="s">
        <v>69.13%</v>
        <stp/>
        <stp>IMPL_VOL</stp>
        <stp>.SPY250519C602</stp>
        <tr r="EL4" s="1"/>
      </tp>
      <tp t="s">
        <v>97.85%</v>
        <stp/>
        <stp>IMPL_VOL</stp>
        <stp>.SPY250519P602</stp>
        <tr r="EM4" s="1"/>
      </tp>
      <tp>
        <v>6</v>
        <stp/>
        <stp>OPEN_INT</stp>
        <stp>.NDX250620C21025</stp>
        <tr r="AW158" s="1"/>
        <tr r="AW158" s="1"/>
      </tp>
      <tp t="s">
        <v>14.85%</v>
        <stp/>
        <stp>IMPL_VOL</stp>
        <stp>.SPY250523C602</stp>
        <tr r="EN4" s="1"/>
      </tp>
      <tp t="s">
        <v>14.56%</v>
        <stp/>
        <stp>IMPL_VOL</stp>
        <stp>.SPY250523P602</stp>
        <tr r="EO4" s="1"/>
      </tp>
      <tp t="s">
        <v>15.04%</v>
        <stp/>
        <stp>IMPL_VOL</stp>
        <stp>.SPY250523C601</stp>
        <tr r="EN5" s="1"/>
      </tp>
      <tp t="s">
        <v>14.75%</v>
        <stp/>
        <stp>IMPL_VOL</stp>
        <stp>.SPY250523P601</stp>
        <tr r="EO5" s="1"/>
      </tp>
      <tp t="s">
        <v>15.27%</v>
        <stp/>
        <stp>IMPL_VOL</stp>
        <stp>.SPY250523C600</stp>
        <tr r="EN6" s="1"/>
      </tp>
      <tp t="s">
        <v>14.95%</v>
        <stp/>
        <stp>IMPL_VOL</stp>
        <stp>.SPY250523P600</stp>
        <tr r="EO6" s="1"/>
      </tp>
      <tp>
        <v>693</v>
        <stp/>
        <stp>OPEN_INT</stp>
        <stp>.NDX250620C21000</stp>
        <tr r="AW159" s="1"/>
        <tr r="AW159" s="1"/>
      </tp>
      <tp t="s">
        <v>20.00%</v>
        <stp/>
        <stp>IMPL_VOL</stp>
        <stp>.SPY250620C568</stp>
        <tr r="EP38" s="1"/>
      </tp>
      <tp t="s">
        <v>19.80%</v>
        <stp/>
        <stp>IMPL_VOL</stp>
        <stp>.SPY250620P568</stp>
        <tr r="EQ38" s="1"/>
      </tp>
      <tp t="s">
        <v>19.82%</v>
        <stp/>
        <stp>IMPL_VOL</stp>
        <stp>.SPY250620C569</stp>
        <tr r="EP37" s="1"/>
      </tp>
      <tp t="s">
        <v>19.64%</v>
        <stp/>
        <stp>IMPL_VOL</stp>
        <stp>.SPY250620P569</stp>
        <tr r="EQ37" s="1"/>
      </tp>
      <tp>
        <v>5</v>
        <stp/>
        <stp>OPEN_INT</stp>
        <stp>.NDX250620C21075</stp>
        <tr r="AW156" s="1"/>
        <tr r="AW156" s="1"/>
      </tp>
      <tp t="s">
        <v>19.67%</v>
        <stp/>
        <stp>IMPL_VOL</stp>
        <stp>.SPY250620C570</stp>
        <tr r="EP36" s="1"/>
      </tp>
      <tp t="s">
        <v>19.49%</v>
        <stp/>
        <stp>IMPL_VOL</stp>
        <stp>.SPY250620P570</stp>
        <tr r="EQ36" s="1"/>
      </tp>
      <tp t="s">
        <v>19.52%</v>
        <stp/>
        <stp>IMPL_VOL</stp>
        <stp>.SPY250620C571</stp>
        <tr r="EP35" s="1"/>
      </tp>
      <tp t="s">
        <v>19.33%</v>
        <stp/>
        <stp>IMPL_VOL</stp>
        <stp>.SPY250620P571</stp>
        <tr r="EQ35" s="1"/>
      </tp>
      <tp t="s">
        <v>19.29%</v>
        <stp/>
        <stp>IMPL_VOL</stp>
        <stp>.SPY250620C572</stp>
        <tr r="EP34" s="1"/>
      </tp>
      <tp t="s">
        <v>19.17%</v>
        <stp/>
        <stp>IMPL_VOL</stp>
        <stp>.SPY250620P572</stp>
        <tr r="EQ34" s="1"/>
      </tp>
      <tp t="s">
        <v>19.11%</v>
        <stp/>
        <stp>IMPL_VOL</stp>
        <stp>.SPY250620C573</stp>
        <tr r="EP33" s="1"/>
      </tp>
      <tp t="s">
        <v>19.01%</v>
        <stp/>
        <stp>IMPL_VOL</stp>
        <stp>.SPY250620P573</stp>
        <tr r="EQ33" s="1"/>
      </tp>
      <tp t="s">
        <v>18.91%</v>
        <stp/>
        <stp>IMPL_VOL</stp>
        <stp>.SPY250620C574</stp>
        <tr r="EP32" s="1"/>
      </tp>
      <tp t="s">
        <v>18.87%</v>
        <stp/>
        <stp>IMPL_VOL</stp>
        <stp>.SPY250620P574</stp>
        <tr r="EQ32" s="1"/>
      </tp>
      <tp t="s">
        <v>18.74%</v>
        <stp/>
        <stp>IMPL_VOL</stp>
        <stp>.SPY250620C575</stp>
        <tr r="EP31" s="1"/>
      </tp>
      <tp t="s">
        <v>18.69%</v>
        <stp/>
        <stp>IMPL_VOL</stp>
        <stp>.SPY250620P575</stp>
        <tr r="EQ31" s="1"/>
      </tp>
      <tp t="s">
        <v>18.56%</v>
        <stp/>
        <stp>IMPL_VOL</stp>
        <stp>.SPY250620C576</stp>
        <tr r="EP30" s="1"/>
      </tp>
      <tp t="s">
        <v>18.54%</v>
        <stp/>
        <stp>IMPL_VOL</stp>
        <stp>.SPY250620P576</stp>
        <tr r="EQ30" s="1"/>
      </tp>
      <tp t="s">
        <v>18.36%</v>
        <stp/>
        <stp>IMPL_VOL</stp>
        <stp>.SPY250620C577</stp>
        <tr r="EP29" s="1"/>
      </tp>
      <tp t="s">
        <v>18.38%</v>
        <stp/>
        <stp>IMPL_VOL</stp>
        <stp>.SPY250620P577</stp>
        <tr r="EQ29" s="1"/>
      </tp>
      <tp t="s">
        <v>18.20%</v>
        <stp/>
        <stp>IMPL_VOL</stp>
        <stp>.SPY250620C578</stp>
        <tr r="EP28" s="1"/>
      </tp>
      <tp t="s">
        <v>18.23%</v>
        <stp/>
        <stp>IMPL_VOL</stp>
        <stp>.SPY250620P578</stp>
        <tr r="EQ28" s="1"/>
      </tp>
      <tp t="s">
        <v>18.05%</v>
        <stp/>
        <stp>IMPL_VOL</stp>
        <stp>.SPY250620C579</stp>
        <tr r="EP27" s="1"/>
      </tp>
      <tp t="s">
        <v>18.07%</v>
        <stp/>
        <stp>IMPL_VOL</stp>
        <stp>.SPY250620P579</stp>
        <tr r="EQ27" s="1"/>
      </tp>
      <tp>
        <v>21</v>
        <stp/>
        <stp>OPEN_INT</stp>
        <stp>.NDX250620C21050</stp>
        <tr r="AW157" s="1"/>
        <tr r="AW157" s="1"/>
      </tp>
      <tp t="s">
        <v>17.83%</v>
        <stp/>
        <stp>IMPL_VOL</stp>
        <stp>.SPY250620C580</stp>
        <tr r="EP26" s="1"/>
      </tp>
      <tp t="s">
        <v>17.92%</v>
        <stp/>
        <stp>IMPL_VOL</stp>
        <stp>.SPY250620P580</stp>
        <tr r="EQ26" s="1"/>
      </tp>
      <tp t="s">
        <v>17.65%</v>
        <stp/>
        <stp>IMPL_VOL</stp>
        <stp>.SPY250620C581</stp>
        <tr r="EP25" s="1"/>
      </tp>
      <tp t="s">
        <v>17.75%</v>
        <stp/>
        <stp>IMPL_VOL</stp>
        <stp>.SPY250620P581</stp>
        <tr r="EQ25" s="1"/>
      </tp>
      <tp t="s">
        <v>17.46%</v>
        <stp/>
        <stp>IMPL_VOL</stp>
        <stp>.SPY250620C582</stp>
        <tr r="EP24" s="1"/>
      </tp>
      <tp t="s">
        <v>17.61%</v>
        <stp/>
        <stp>IMPL_VOL</stp>
        <stp>.SPY250620P582</stp>
        <tr r="EQ24" s="1"/>
      </tp>
      <tp t="s">
        <v>17.29%</v>
        <stp/>
        <stp>IMPL_VOL</stp>
        <stp>.SPY250620C583</stp>
        <tr r="EP23" s="1"/>
      </tp>
      <tp t="s">
        <v>17.44%</v>
        <stp/>
        <stp>IMPL_VOL</stp>
        <stp>.SPY250620P583</stp>
        <tr r="EQ23" s="1"/>
      </tp>
      <tp t="s">
        <v>17.11%</v>
        <stp/>
        <stp>IMPL_VOL</stp>
        <stp>.SPY250620C584</stp>
        <tr r="EP22" s="1"/>
      </tp>
      <tp t="s">
        <v>17.30%</v>
        <stp/>
        <stp>IMPL_VOL</stp>
        <stp>.SPY250620P584</stp>
        <tr r="EQ22" s="1"/>
      </tp>
      <tp t="s">
        <v>16.94%</v>
        <stp/>
        <stp>IMPL_VOL</stp>
        <stp>.SPY250620C585</stp>
        <tr r="EP21" s="1"/>
      </tp>
      <tp t="s">
        <v>17.15%</v>
        <stp/>
        <stp>IMPL_VOL</stp>
        <stp>.SPY250620P585</stp>
        <tr r="EQ21" s="1"/>
      </tp>
      <tp t="s">
        <v>16.76%</v>
        <stp/>
        <stp>IMPL_VOL</stp>
        <stp>.SPY250620C586</stp>
        <tr r="EP20" s="1"/>
      </tp>
      <tp t="s">
        <v>16.99%</v>
        <stp/>
        <stp>IMPL_VOL</stp>
        <stp>.SPY250620P586</stp>
        <tr r="EQ20" s="1"/>
      </tp>
      <tp t="s">
        <v>16.59%</v>
        <stp/>
        <stp>IMPL_VOL</stp>
        <stp>.SPY250620C587</stp>
        <tr r="EP19" s="1"/>
      </tp>
      <tp t="s">
        <v>16.84%</v>
        <stp/>
        <stp>IMPL_VOL</stp>
        <stp>.SPY250620P587</stp>
        <tr r="EQ19" s="1"/>
      </tp>
      <tp t="s">
        <v>16.43%</v>
        <stp/>
        <stp>IMPL_VOL</stp>
        <stp>.SPY250620C588</stp>
        <tr r="EP18" s="1"/>
      </tp>
      <tp t="s">
        <v>16.70%</v>
        <stp/>
        <stp>IMPL_VOL</stp>
        <stp>.SPY250620P588</stp>
        <tr r="EQ18" s="1"/>
      </tp>
      <tp t="s">
        <v>16.26%</v>
        <stp/>
        <stp>IMPL_VOL</stp>
        <stp>.SPY250620C589</stp>
        <tr r="EP17" s="1"/>
      </tp>
      <tp t="s">
        <v>16.56%</v>
        <stp/>
        <stp>IMPL_VOL</stp>
        <stp>.SPY250620P589</stp>
        <tr r="EQ17" s="1"/>
      </tp>
      <tp t="s">
        <v>16.08%</v>
        <stp/>
        <stp>IMPL_VOL</stp>
        <stp>.SPY250620C590</stp>
        <tr r="EP16" s="1"/>
      </tp>
      <tp t="s">
        <v>16.42%</v>
        <stp/>
        <stp>IMPL_VOL</stp>
        <stp>.SPY250620P590</stp>
        <tr r="EQ16" s="1"/>
      </tp>
      <tp t="s">
        <v>15.94%</v>
        <stp/>
        <stp>IMPL_VOL</stp>
        <stp>.SPY250620C591</stp>
        <tr r="EP15" s="1"/>
      </tp>
      <tp t="s">
        <v>16.29%</v>
        <stp/>
        <stp>IMPL_VOL</stp>
        <stp>.SPY250620P591</stp>
        <tr r="EQ15" s="1"/>
      </tp>
      <tp t="s">
        <v>15.77%</v>
        <stp/>
        <stp>IMPL_VOL</stp>
        <stp>.SPY250620C592</stp>
        <tr r="EP14" s="1"/>
      </tp>
      <tp t="s">
        <v>16.16%</v>
        <stp/>
        <stp>IMPL_VOL</stp>
        <stp>.SPY250620P592</stp>
        <tr r="EQ14" s="1"/>
      </tp>
      <tp t="s">
        <v>15.63%</v>
        <stp/>
        <stp>IMPL_VOL</stp>
        <stp>.SPY250620C593</stp>
        <tr r="EP13" s="1"/>
      </tp>
      <tp t="s">
        <v>16.03%</v>
        <stp/>
        <stp>IMPL_VOL</stp>
        <stp>.SPY250620P593</stp>
        <tr r="EQ13" s="1"/>
      </tp>
      <tp t="s">
        <v>15.48%</v>
        <stp/>
        <stp>IMPL_VOL</stp>
        <stp>.SPY250620C594</stp>
        <tr r="EP12" s="1"/>
      </tp>
      <tp t="s">
        <v>15.90%</v>
        <stp/>
        <stp>IMPL_VOL</stp>
        <stp>.SPY250620P594</stp>
        <tr r="EQ12" s="1"/>
      </tp>
      <tp t="s">
        <v>15.33%</v>
        <stp/>
        <stp>IMPL_VOL</stp>
        <stp>.SPY250620C595</stp>
        <tr r="EP11" s="1"/>
      </tp>
      <tp t="s">
        <v>15.78%</v>
        <stp/>
        <stp>IMPL_VOL</stp>
        <stp>.SPY250620P595</stp>
        <tr r="EQ11" s="1"/>
      </tp>
      <tp t="s">
        <v>15.20%</v>
        <stp/>
        <stp>IMPL_VOL</stp>
        <stp>.SPY250620C596</stp>
        <tr r="EP10" s="1"/>
      </tp>
      <tp t="s">
        <v>15.66%</v>
        <stp/>
        <stp>IMPL_VOL</stp>
        <stp>.SPY250620P596</stp>
        <tr r="EQ10" s="1"/>
      </tp>
      <tp t="s">
        <v>15.05%</v>
        <stp/>
        <stp>IMPL_VOL</stp>
        <stp>.SPY250620C597</stp>
        <tr r="EP9" s="1"/>
      </tp>
      <tp t="s">
        <v>15.55%</v>
        <stp/>
        <stp>IMPL_VOL</stp>
        <stp>.SPY250620P597</stp>
        <tr r="EQ9" s="1"/>
      </tp>
      <tp t="s">
        <v>14.92%</v>
        <stp/>
        <stp>IMPL_VOL</stp>
        <stp>.SPY250620C598</stp>
        <tr r="EP8" s="1"/>
      </tp>
      <tp t="s">
        <v>15.44%</v>
        <stp/>
        <stp>IMPL_VOL</stp>
        <stp>.SPY250620P598</stp>
        <tr r="EQ8" s="1"/>
      </tp>
      <tp t="s">
        <v>14.79%</v>
        <stp/>
        <stp>IMPL_VOL</stp>
        <stp>.SPY250620C599</stp>
        <tr r="EP7" s="1"/>
      </tp>
      <tp t="s">
        <v>15.34%</v>
        <stp/>
        <stp>IMPL_VOL</stp>
        <stp>.SPY250620P599</stp>
        <tr r="EQ7" s="1"/>
      </tp>
      <tp>
        <v>159</v>
        <stp/>
        <stp>OPEN_INT</stp>
        <stp>.NDX250620P20300</stp>
        <tr r="AX187" s="1"/>
        <tr r="AX187" s="1"/>
      </tp>
      <tp>
        <v>109</v>
        <stp/>
        <stp>OPEN_INT</stp>
        <stp>.NDX250620P21300</stp>
        <tr r="AX147" s="1"/>
        <tr r="AX147" s="1"/>
      </tp>
      <tp>
        <v>38</v>
        <stp/>
        <stp>OPEN_INT</stp>
        <stp>.NDX250620P20325</stp>
        <tr r="AX186" s="1"/>
        <tr r="AX186" s="1"/>
      </tp>
      <tp>
        <v>81</v>
        <stp/>
        <stp>OPEN_INT</stp>
        <stp>.NDX250620P21325</stp>
        <tr r="AX146" s="1"/>
        <tr r="AX146" s="1"/>
      </tp>
      <tp>
        <v>66</v>
        <stp/>
        <stp>OPEN_INT</stp>
        <stp>.NDX250620P20350</stp>
        <tr r="AX185" s="1"/>
        <tr r="AX185" s="1"/>
      </tp>
      <tp>
        <v>53</v>
        <stp/>
        <stp>OPEN_INT</stp>
        <stp>.NDX250620P21350</stp>
        <tr r="AX145" s="1"/>
        <tr r="AX145" s="1"/>
      </tp>
      <tp>
        <v>67</v>
        <stp/>
        <stp>OPEN_INT</stp>
        <stp>.NDX250620P20375</stp>
        <tr r="AX184" s="1"/>
        <tr r="AX184" s="1"/>
      </tp>
      <tp>
        <v>33</v>
        <stp/>
        <stp>OPEN_INT</stp>
        <stp>.NDX250620P21375</stp>
        <tr r="AX144" s="1"/>
        <tr r="AX144" s="1"/>
      </tp>
      <tp>
        <v>33</v>
        <stp/>
        <stp>OPEN_INT</stp>
        <stp>.NDX250620C20325</stp>
        <tr r="AW186" s="1"/>
        <tr r="AW186" s="1"/>
      </tp>
      <tp>
        <v>4722</v>
        <stp/>
        <stp>OPEN_INT</stp>
        <stp>.NDX250620C21325</stp>
        <tr r="AW146" s="1"/>
        <tr r="AW146" s="1"/>
      </tp>
      <tp t="s">
        <v>14.67%</v>
        <stp/>
        <stp>IMPL_VOL</stp>
        <stp>.SPY250620C600</stp>
        <tr r="EP6" s="1"/>
      </tp>
      <tp t="s">
        <v>15.24%</v>
        <stp/>
        <stp>IMPL_VOL</stp>
        <stp>.SPY250620P600</stp>
        <tr r="EQ6" s="1"/>
      </tp>
      <tp t="s">
        <v>14.56%</v>
        <stp/>
        <stp>IMPL_VOL</stp>
        <stp>.SPY250620C601</stp>
        <tr r="EP5" s="1"/>
      </tp>
      <tp t="s">
        <v>15.14%</v>
        <stp/>
        <stp>IMPL_VOL</stp>
        <stp>.SPY250620P601</stp>
        <tr r="EQ5" s="1"/>
      </tp>
      <tp t="s">
        <v>14.44%</v>
        <stp/>
        <stp>IMPL_VOL</stp>
        <stp>.SPY250620C602</stp>
        <tr r="EP4" s="1"/>
      </tp>
      <tp t="s">
        <v>15.05%</v>
        <stp/>
        <stp>IMPL_VOL</stp>
        <stp>.SPY250620P602</stp>
        <tr r="EQ4" s="1"/>
      </tp>
      <tp>
        <v>111</v>
        <stp/>
        <stp>OPEN_INT</stp>
        <stp>.NDX250620C20300</stp>
        <tr r="AW187" s="1"/>
        <tr r="AW187" s="1"/>
      </tp>
      <tp>
        <v>111</v>
        <stp/>
        <stp>OPEN_INT</stp>
        <stp>.NDX250620C21300</stp>
        <tr r="AW147" s="1"/>
        <tr r="AW147" s="1"/>
      </tp>
      <tp t="s">
        <v>25.22%</v>
        <stp/>
        <stp>IMPL_VOL</stp>
        <stp>.SPY250523C569</stp>
        <tr r="EN37" s="1"/>
      </tp>
      <tp t="s">
        <v>22.45%</v>
        <stp/>
        <stp>IMPL_VOL</stp>
        <stp>.SPY250523P569</stp>
        <tr r="EO37" s="1"/>
      </tp>
      <tp t="s">
        <v>25.72%</v>
        <stp/>
        <stp>IMPL_VOL</stp>
        <stp>.SPY250523C568</stp>
        <tr r="EN38" s="1"/>
      </tp>
      <tp t="s">
        <v>22.47%</v>
        <stp/>
        <stp>IMPL_VOL</stp>
        <stp>.SPY250523P568</stp>
        <tr r="EO38" s="1"/>
      </tp>
      <tp>
        <v>20</v>
        <stp/>
        <stp>OPEN_INT</stp>
        <stp>.NDX250620C20375</stp>
        <tr r="AW184" s="1"/>
        <tr r="AW184" s="1"/>
      </tp>
      <tp>
        <v>38</v>
        <stp/>
        <stp>OPEN_INT</stp>
        <stp>.NDX250620C21375</stp>
        <tr r="AW144" s="1"/>
        <tr r="AW144" s="1"/>
      </tp>
      <tp t="s">
        <v>23.41%</v>
        <stp/>
        <stp>IMPL_VOL</stp>
        <stp>.SPY250523C573</stp>
        <tr r="EN33" s="1"/>
      </tp>
      <tp t="s">
        <v>21.34%</v>
        <stp/>
        <stp>IMPL_VOL</stp>
        <stp>.SPY250523P573</stp>
        <tr r="EO33" s="1"/>
      </tp>
      <tp t="s">
        <v>23.84%</v>
        <stp/>
        <stp>IMPL_VOL</stp>
        <stp>.SPY250523C572</stp>
        <tr r="EN34" s="1"/>
      </tp>
      <tp t="s">
        <v>21.67%</v>
        <stp/>
        <stp>IMPL_VOL</stp>
        <stp>.SPY250523P572</stp>
        <tr r="EO34" s="1"/>
      </tp>
      <tp t="s">
        <v>24.29%</v>
        <stp/>
        <stp>IMPL_VOL</stp>
        <stp>.SPY250523C571</stp>
        <tr r="EN35" s="1"/>
      </tp>
      <tp t="s">
        <v>21.94%</v>
        <stp/>
        <stp>IMPL_VOL</stp>
        <stp>.SPY250523P571</stp>
        <tr r="EO35" s="1"/>
      </tp>
      <tp t="s">
        <v>24.70%</v>
        <stp/>
        <stp>IMPL_VOL</stp>
        <stp>.SPY250523C570</stp>
        <tr r="EN36" s="1"/>
      </tp>
      <tp t="s">
        <v>22.12%</v>
        <stp/>
        <stp>IMPL_VOL</stp>
        <stp>.SPY250523P570</stp>
        <tr r="EO36" s="1"/>
      </tp>
      <tp t="s">
        <v>21.98%</v>
        <stp/>
        <stp>IMPL_VOL</stp>
        <stp>.SPY250523C577</stp>
        <tr r="EN29" s="1"/>
      </tp>
      <tp t="s">
        <v>20.51%</v>
        <stp/>
        <stp>IMPL_VOL</stp>
        <stp>.SPY250523P577</stp>
        <tr r="EO29" s="1"/>
      </tp>
      <tp t="s">
        <v>22.40%</v>
        <stp/>
        <stp>IMPL_VOL</stp>
        <stp>.SPY250523C576</stp>
        <tr r="EN30" s="1"/>
      </tp>
      <tp t="s">
        <v>20.64%</v>
        <stp/>
        <stp>IMPL_VOL</stp>
        <stp>.SPY250523P576</stp>
        <tr r="EO30" s="1"/>
      </tp>
      <tp t="s">
        <v>22.65%</v>
        <stp/>
        <stp>IMPL_VOL</stp>
        <stp>.SPY250523C575</stp>
        <tr r="EN31" s="1"/>
      </tp>
      <tp t="s">
        <v>20.91%</v>
        <stp/>
        <stp>IMPL_VOL</stp>
        <stp>.SPY250523P575</stp>
        <tr r="EO31" s="1"/>
      </tp>
      <tp t="s">
        <v>23.00%</v>
        <stp/>
        <stp>IMPL_VOL</stp>
        <stp>.SPY250523C574</stp>
        <tr r="EN32" s="1"/>
      </tp>
      <tp t="s">
        <v>21.10%</v>
        <stp/>
        <stp>IMPL_VOL</stp>
        <stp>.SPY250523P574</stp>
        <tr r="EO32" s="1"/>
      </tp>
      <tp t="s">
        <v>21.35%</v>
        <stp/>
        <stp>IMPL_VOL</stp>
        <stp>.SPY250523C579</stp>
        <tr r="EN27" s="1"/>
      </tp>
      <tp t="s">
        <v>20.06%</v>
        <stp/>
        <stp>IMPL_VOL</stp>
        <stp>.SPY250523P579</stp>
        <tr r="EO27" s="1"/>
      </tp>
      <tp t="s">
        <v>21.63%</v>
        <stp/>
        <stp>IMPL_VOL</stp>
        <stp>.SPY250523C578</stp>
        <tr r="EN28" s="1"/>
      </tp>
      <tp t="s">
        <v>20.28%</v>
        <stp/>
        <stp>IMPL_VOL</stp>
        <stp>.SPY250523P578</stp>
        <tr r="EO28" s="1"/>
      </tp>
      <tp t="s">
        <v>0.00%</v>
        <stp/>
        <stp>IMPL_VOL</stp>
        <stp>.SPY250519C579</stp>
        <tr r="EL27" s="1"/>
      </tp>
      <tp t="s">
        <v>123.17%</v>
        <stp/>
        <stp>IMPL_VOL</stp>
        <stp>.SPY250519P579</stp>
        <tr r="EM27" s="1"/>
      </tp>
      <tp t="s">
        <v>0.00%</v>
        <stp/>
        <stp>IMPL_VOL</stp>
        <stp>.SPY250519C578</stp>
        <tr r="EL28" s="1"/>
      </tp>
      <tp t="s">
        <v>130.67%</v>
        <stp/>
        <stp>IMPL_VOL</stp>
        <stp>.SPY250519P578</stp>
        <tr r="EM28" s="1"/>
      </tp>
      <tp t="s">
        <v>220.12%</v>
        <stp/>
        <stp>IMPL_VOL</stp>
        <stp>.SPY250519C571</stp>
        <tr r="EL35" s="1"/>
      </tp>
      <tp t="s">
        <v>182.63%</v>
        <stp/>
        <stp>IMPL_VOL</stp>
        <stp>.SPY250519P571</stp>
        <tr r="EM35" s="1"/>
      </tp>
      <tp t="s">
        <v>228.71%</v>
        <stp/>
        <stp>IMPL_VOL</stp>
        <stp>.SPY250519C570</stp>
        <tr r="EL36" s="1"/>
      </tp>
      <tp t="s">
        <v>189.99%</v>
        <stp/>
        <stp>IMPL_VOL</stp>
        <stp>.SPY250519P570</stp>
        <tr r="EM36" s="1"/>
      </tp>
      <tp t="s">
        <v>202.90%</v>
        <stp/>
        <stp>IMPL_VOL</stp>
        <stp>.SPY250519C573</stp>
        <tr r="EL33" s="1"/>
      </tp>
      <tp t="s">
        <v>167.87%</v>
        <stp/>
        <stp>IMPL_VOL</stp>
        <stp>.SPY250519P573</stp>
        <tr r="EM33" s="1"/>
      </tp>
      <tp t="s">
        <v>211.52%</v>
        <stp/>
        <stp>IMPL_VOL</stp>
        <stp>.SPY250519C572</stp>
        <tr r="EL34" s="1"/>
      </tp>
      <tp t="s">
        <v>175.25%</v>
        <stp/>
        <stp>IMPL_VOL</stp>
        <stp>.SPY250519P572</stp>
        <tr r="EM34" s="1"/>
      </tp>
      <tp t="s">
        <v>--</v>
        <stp/>
        <stp>IMPL_VOL</stp>
        <stp>.SPY250519C575</stp>
        <tr r="EL31" s="1"/>
      </tp>
      <tp t="s">
        <v>153.04%</v>
        <stp/>
        <stp>IMPL_VOL</stp>
        <stp>.SPY250519P575</stp>
        <tr r="EM31" s="1"/>
      </tp>
      <tp t="s">
        <v>198.37%</v>
        <stp/>
        <stp>IMPL_VOL</stp>
        <stp>.SPY250519C574</stp>
        <tr r="EL32" s="1"/>
      </tp>
      <tp t="s">
        <v>160.46%</v>
        <stp/>
        <stp>IMPL_VOL</stp>
        <stp>.SPY250519P574</stp>
        <tr r="EM32" s="1"/>
      </tp>
      <tp t="s">
        <v>0.00%</v>
        <stp/>
        <stp>IMPL_VOL</stp>
        <stp>.SPY250519C577</stp>
        <tr r="EL29" s="1"/>
      </tp>
      <tp t="s">
        <v>138.15%</v>
        <stp/>
        <stp>IMPL_VOL</stp>
        <stp>.SPY250519P577</stp>
        <tr r="EM29" s="1"/>
      </tp>
      <tp t="s">
        <v>176.88%</v>
        <stp/>
        <stp>IMPL_VOL</stp>
        <stp>.SPY250519C576</stp>
        <tr r="EL30" s="1"/>
      </tp>
      <tp t="s">
        <v>145.61%</v>
        <stp/>
        <stp>IMPL_VOL</stp>
        <stp>.SPY250519P576</stp>
        <tr r="EM30" s="1"/>
      </tp>
      <tp>
        <v>67</v>
        <stp/>
        <stp>OPEN_INT</stp>
        <stp>.NDX250620C20350</stp>
        <tr r="AW185" s="1"/>
        <tr r="AW185" s="1"/>
      </tp>
      <tp>
        <v>81</v>
        <stp/>
        <stp>OPEN_INT</stp>
        <stp>.NDX250620C21350</stp>
        <tr r="AW145" s="1"/>
        <tr r="AW145" s="1"/>
      </tp>
      <tp t="s">
        <v>281.30%</v>
        <stp/>
        <stp>IMPL_VOL</stp>
        <stp>.SPY250519C569</stp>
        <tr r="EL37" s="1"/>
      </tp>
      <tp t="s">
        <v>197.35%</v>
        <stp/>
        <stp>IMPL_VOL</stp>
        <stp>.SPY250519P569</stp>
        <tr r="EM37" s="1"/>
      </tp>
      <tp t="s">
        <v>291.05%</v>
        <stp/>
        <stp>IMPL_VOL</stp>
        <stp>.SPY250519C568</stp>
        <tr r="EL38" s="1"/>
      </tp>
      <tp t="s">
        <v>204.69%</v>
        <stp/>
        <stp>IMPL_VOL</stp>
        <stp>.SPY250519P568</stp>
        <tr r="EM38" s="1"/>
      </tp>
      <tp t="s">
        <v>45.79%</v>
        <stp/>
        <stp>IMPL_VOL</stp>
        <stp>.SPY250519C599</stp>
        <tr r="EL7" s="1"/>
      </tp>
      <tp t="s">
        <v>60.97%</v>
        <stp/>
        <stp>IMPL_VOL</stp>
        <stp>.SPY250519P599</stp>
        <tr r="EM7" s="1"/>
      </tp>
      <tp t="s">
        <v>37.71%</v>
        <stp/>
        <stp>IMPL_VOL</stp>
        <stp>.SPY250519C598</stp>
        <tr r="EL8" s="1"/>
      </tp>
      <tp t="s">
        <v>49.79%</v>
        <stp/>
        <stp>IMPL_VOL</stp>
        <stp>.SPY250519P598</stp>
        <tr r="EM8" s="1"/>
      </tp>
      <tp t="s">
        <v>28.18%</v>
        <stp/>
        <stp>IMPL_VOL</stp>
        <stp>.SPY250519C591</stp>
        <tr r="EL15" s="1"/>
      </tp>
      <tp t="s">
        <v>34.17%</v>
        <stp/>
        <stp>IMPL_VOL</stp>
        <stp>.SPY250519P591</stp>
        <tr r="EM15" s="1"/>
      </tp>
      <tp t="s">
        <v>36.45%</v>
        <stp/>
        <stp>IMPL_VOL</stp>
        <stp>.SPY250519C590</stp>
        <tr r="EL16" s="1"/>
      </tp>
      <tp t="s">
        <v>37.49%</v>
        <stp/>
        <stp>IMPL_VOL</stp>
        <stp>.SPY250519P590</stp>
        <tr r="EM16" s="1"/>
      </tp>
      <tp t="s">
        <v>13.53%</v>
        <stp/>
        <stp>IMPL_VOL</stp>
        <stp>.SPY250519C593</stp>
        <tr r="EL13" s="1"/>
      </tp>
      <tp t="s">
        <v>16.81%</v>
        <stp/>
        <stp>IMPL_VOL</stp>
        <stp>.SPY250519P593</stp>
        <tr r="EM13" s="1"/>
      </tp>
      <tp t="s">
        <v>0.00%</v>
        <stp/>
        <stp>IMPL_VOL</stp>
        <stp>.SPY250519C592</stp>
        <tr r="EL14" s="1"/>
      </tp>
      <tp t="s">
        <v>24.27%</v>
        <stp/>
        <stp>IMPL_VOL</stp>
        <stp>.SPY250519P592</stp>
        <tr r="EM14" s="1"/>
      </tp>
      <tp t="s">
        <v>14.37%</v>
        <stp/>
        <stp>IMPL_VOL</stp>
        <stp>.SPY250519C595</stp>
        <tr r="EL11" s="1"/>
      </tp>
      <tp t="s">
        <v>15.61%</v>
        <stp/>
        <stp>IMPL_VOL</stp>
        <stp>.SPY250519P595</stp>
        <tr r="EM11" s="1"/>
      </tp>
      <tp t="s">
        <v>8.33%</v>
        <stp/>
        <stp>IMPL_VOL</stp>
        <stp>.SPY250519C594</stp>
        <tr r="EL12" s="1"/>
      </tp>
      <tp t="s">
        <v>9.51%</v>
        <stp/>
        <stp>IMPL_VOL</stp>
        <stp>.SPY250519P594</stp>
        <tr r="EM12" s="1"/>
      </tp>
      <tp t="s">
        <v>29.42%</v>
        <stp/>
        <stp>IMPL_VOL</stp>
        <stp>.SPY250519C597</stp>
        <tr r="EL9" s="1"/>
      </tp>
      <tp t="s">
        <v>37.47%</v>
        <stp/>
        <stp>IMPL_VOL</stp>
        <stp>.SPY250519P597</stp>
        <tr r="EM9" s="1"/>
      </tp>
      <tp t="s">
        <v>20.82%</v>
        <stp/>
        <stp>IMPL_VOL</stp>
        <stp>.SPY250519C596</stp>
        <tr r="EL10" s="1"/>
      </tp>
      <tp t="s">
        <v>27.27%</v>
        <stp/>
        <stp>IMPL_VOL</stp>
        <stp>.SPY250519P596</stp>
        <tr r="EM10" s="1"/>
      </tp>
      <tp t="s">
        <v>0.00%</v>
        <stp/>
        <stp>IMPL_VOL</stp>
        <stp>.SPY250519C589</stp>
        <tr r="EL17" s="1"/>
      </tp>
      <tp t="s">
        <v>45.71%</v>
        <stp/>
        <stp>IMPL_VOL</stp>
        <stp>.SPY250519P589</stp>
        <tr r="EM17" s="1"/>
      </tp>
      <tp t="s">
        <v>64.12%</v>
        <stp/>
        <stp>IMPL_VOL</stp>
        <stp>.SPY250519C588</stp>
        <tr r="EL18" s="1"/>
      </tp>
      <tp t="s">
        <v>53.78%</v>
        <stp/>
        <stp>IMPL_VOL</stp>
        <stp>.SPY250519P588</stp>
        <tr r="EM18" s="1"/>
      </tp>
      <tp t="s">
        <v>0.00%</v>
        <stp/>
        <stp>IMPL_VOL</stp>
        <stp>.SPY250519C581</stp>
        <tr r="EL25" s="1"/>
      </tp>
      <tp t="s">
        <v>108.07%</v>
        <stp/>
        <stp>IMPL_VOL</stp>
        <stp>.SPY250519P581</stp>
        <tr r="EM25" s="1"/>
      </tp>
      <tp t="s">
        <v>--</v>
        <stp/>
        <stp>IMPL_VOL</stp>
        <stp>.SPY250519C580</stp>
        <tr r="EL26" s="1"/>
      </tp>
      <tp t="s">
        <v>115.64%</v>
        <stp/>
        <stp>IMPL_VOL</stp>
        <stp>.SPY250519P580</stp>
        <tr r="EM26" s="1"/>
      </tp>
      <tp t="s">
        <v>0.00%</v>
        <stp/>
        <stp>IMPL_VOL</stp>
        <stp>.SPY250519C583</stp>
        <tr r="EL23" s="1"/>
      </tp>
      <tp t="s">
        <v>92.84%</v>
        <stp/>
        <stp>IMPL_VOL</stp>
        <stp>.SPY250519P583</stp>
        <tr r="EM23" s="1"/>
      </tp>
      <tp t="s">
        <v>0.00%</v>
        <stp/>
        <stp>IMPL_VOL</stp>
        <stp>.SPY250519C582</stp>
        <tr r="EL24" s="1"/>
      </tp>
      <tp t="s">
        <v>100.47%</v>
        <stp/>
        <stp>IMPL_VOL</stp>
        <stp>.SPY250519P582</stp>
        <tr r="EM24" s="1"/>
      </tp>
      <tp t="s">
        <v>--</v>
        <stp/>
        <stp>IMPL_VOL</stp>
        <stp>.SPY250519C585</stp>
        <tr r="EL21" s="1"/>
      </tp>
      <tp t="s">
        <v>77.41%</v>
        <stp/>
        <stp>IMPL_VOL</stp>
        <stp>.SPY250519P585</stp>
        <tr r="EM21" s="1"/>
      </tp>
      <tp t="s">
        <v>--</v>
        <stp/>
        <stp>IMPL_VOL</stp>
        <stp>.SPY250519C584</stp>
        <tr r="EL22" s="1"/>
      </tp>
      <tp t="s">
        <v>85.15%</v>
        <stp/>
        <stp>IMPL_VOL</stp>
        <stp>.SPY250519P584</stp>
        <tr r="EM22" s="1"/>
      </tp>
      <tp t="s">
        <v>0.00%</v>
        <stp/>
        <stp>IMPL_VOL</stp>
        <stp>.SPY250519C587</stp>
        <tr r="EL19" s="1"/>
      </tp>
      <tp t="s">
        <v>61.74%</v>
        <stp/>
        <stp>IMPL_VOL</stp>
        <stp>.SPY250519P587</stp>
        <tr r="EM19" s="1"/>
      </tp>
      <tp t="s">
        <v>87.40%</v>
        <stp/>
        <stp>IMPL_VOL</stp>
        <stp>.SPY250519C586</stp>
        <tr r="EL20" s="1"/>
      </tp>
      <tp t="s">
        <v>69.61%</v>
        <stp/>
        <stp>IMPL_VOL</stp>
        <stp>.SPY250519P586</stp>
        <tr r="EM20" s="1"/>
      </tp>
      <tp t="s">
        <v>20.17%</v>
        <stp/>
        <stp>IMPL_VOL</stp>
        <stp>.SPY250523C583</stp>
        <tr r="EN23" s="1"/>
      </tp>
      <tp t="s">
        <v>19.19%</v>
        <stp/>
        <stp>IMPL_VOL</stp>
        <stp>.SPY250523P583</stp>
        <tr r="EO23" s="1"/>
      </tp>
      <tp t="s">
        <v>20.44%</v>
        <stp/>
        <stp>IMPL_VOL</stp>
        <stp>.SPY250523C582</stp>
        <tr r="EN24" s="1"/>
      </tp>
      <tp t="s">
        <v>19.43%</v>
        <stp/>
        <stp>IMPL_VOL</stp>
        <stp>.SPY250523P582</stp>
        <tr r="EO24" s="1"/>
      </tp>
      <tp t="s">
        <v>20.76%</v>
        <stp/>
        <stp>IMPL_VOL</stp>
        <stp>.SPY250523C581</stp>
        <tr r="EN25" s="1"/>
      </tp>
      <tp t="s">
        <v>19.66%</v>
        <stp/>
        <stp>IMPL_VOL</stp>
        <stp>.SPY250523P581</stp>
        <tr r="EO25" s="1"/>
      </tp>
      <tp t="s">
        <v>20.91%</v>
        <stp/>
        <stp>IMPL_VOL</stp>
        <stp>.SPY250523C580</stp>
        <tr r="EN26" s="1"/>
      </tp>
      <tp t="s">
        <v>19.87%</v>
        <stp/>
        <stp>IMPL_VOL</stp>
        <stp>.SPY250523P580</stp>
        <tr r="EO26" s="1"/>
      </tp>
      <tp t="s">
        <v>18.97%</v>
        <stp/>
        <stp>IMPL_VOL</stp>
        <stp>.SPY250523C587</stp>
        <tr r="EN19" s="1"/>
      </tp>
      <tp t="s">
        <v>18.22%</v>
        <stp/>
        <stp>IMPL_VOL</stp>
        <stp>.SPY250523P587</stp>
        <tr r="EO19" s="1"/>
      </tp>
      <tp t="s">
        <v>19.27%</v>
        <stp/>
        <stp>IMPL_VOL</stp>
        <stp>.SPY250523C586</stp>
        <tr r="EN20" s="1"/>
      </tp>
      <tp t="s">
        <v>18.49%</v>
        <stp/>
        <stp>IMPL_VOL</stp>
        <stp>.SPY250523P586</stp>
        <tr r="EO20" s="1"/>
      </tp>
      <tp t="s">
        <v>19.58%</v>
        <stp/>
        <stp>IMPL_VOL</stp>
        <stp>.SPY250523C585</stp>
        <tr r="EN21" s="1"/>
      </tp>
      <tp t="s">
        <v>18.72%</v>
        <stp/>
        <stp>IMPL_VOL</stp>
        <stp>.SPY250523P585</stp>
        <tr r="EO21" s="1"/>
      </tp>
      <tp t="s">
        <v>19.87%</v>
        <stp/>
        <stp>IMPL_VOL</stp>
        <stp>.SPY250523C584</stp>
        <tr r="EN22" s="1"/>
      </tp>
      <tp t="s">
        <v>18.98%</v>
        <stp/>
        <stp>IMPL_VOL</stp>
        <stp>.SPY250523P584</stp>
        <tr r="EO22" s="1"/>
      </tp>
      <tp t="s">
        <v>18.36%</v>
        <stp/>
        <stp>IMPL_VOL</stp>
        <stp>.SPY250523C589</stp>
        <tr r="EN17" s="1"/>
      </tp>
      <tp t="s">
        <v>17.70%</v>
        <stp/>
        <stp>IMPL_VOL</stp>
        <stp>.SPY250523P589</stp>
        <tr r="EO17" s="1"/>
      </tp>
      <tp t="s">
        <v>18.62%</v>
        <stp/>
        <stp>IMPL_VOL</stp>
        <stp>.SPY250523C588</stp>
        <tr r="EN18" s="1"/>
      </tp>
      <tp t="s">
        <v>17.97%</v>
        <stp/>
        <stp>IMPL_VOL</stp>
        <stp>.SPY250523P588</stp>
        <tr r="EO18" s="1"/>
      </tp>
      <tp t="s">
        <v>17.13%</v>
        <stp/>
        <stp>IMPL_VOL</stp>
        <stp>.SPY250523C593</stp>
        <tr r="EN13" s="1"/>
      </tp>
      <tp t="s">
        <v>16.58%</v>
        <stp/>
        <stp>IMPL_VOL</stp>
        <stp>.SPY250523P593</stp>
        <tr r="EO13" s="1"/>
      </tp>
      <tp t="s">
        <v>17.42%</v>
        <stp/>
        <stp>IMPL_VOL</stp>
        <stp>.SPY250523C592</stp>
        <tr r="EN14" s="1"/>
      </tp>
      <tp t="s">
        <v>16.87%</v>
        <stp/>
        <stp>IMPL_VOL</stp>
        <stp>.SPY250523P592</stp>
        <tr r="EO14" s="1"/>
      </tp>
      <tp t="s">
        <v>17.72%</v>
        <stp/>
        <stp>IMPL_VOL</stp>
        <stp>.SPY250523C591</stp>
        <tr r="EN15" s="1"/>
      </tp>
      <tp t="s">
        <v>17.13%</v>
        <stp/>
        <stp>IMPL_VOL</stp>
        <stp>.SPY250523P591</stp>
        <tr r="EO15" s="1"/>
      </tp>
      <tp t="s">
        <v>18.02%</v>
        <stp/>
        <stp>IMPL_VOL</stp>
        <stp>.SPY250523C590</stp>
        <tr r="EN16" s="1"/>
      </tp>
      <tp t="s">
        <v>17.43%</v>
        <stp/>
        <stp>IMPL_VOL</stp>
        <stp>.SPY250523P590</stp>
        <tr r="EO16" s="1"/>
      </tp>
      <tp t="s">
        <v>16.00%</v>
        <stp/>
        <stp>IMPL_VOL</stp>
        <stp>.SPY250523C597</stp>
        <tr r="EN9" s="1"/>
      </tp>
      <tp t="s">
        <v>15.59%</v>
        <stp/>
        <stp>IMPL_VOL</stp>
        <stp>.SPY250523P597</stp>
        <tr r="EO9" s="1"/>
      </tp>
      <tp t="s">
        <v>16.29%</v>
        <stp/>
        <stp>IMPL_VOL</stp>
        <stp>.SPY250523C596</stp>
        <tr r="EN10" s="1"/>
      </tp>
      <tp t="s">
        <v>15.83%</v>
        <stp/>
        <stp>IMPL_VOL</stp>
        <stp>.SPY250523P596</stp>
        <tr r="EO10" s="1"/>
      </tp>
      <tp t="s">
        <v>16.55%</v>
        <stp/>
        <stp>IMPL_VOL</stp>
        <stp>.SPY250523C595</stp>
        <tr r="EN11" s="1"/>
      </tp>
      <tp t="s">
        <v>16.08%</v>
        <stp/>
        <stp>IMPL_VOL</stp>
        <stp>.SPY250523P595</stp>
        <tr r="EO11" s="1"/>
      </tp>
      <tp t="s">
        <v>16.82%</v>
        <stp/>
        <stp>IMPL_VOL</stp>
        <stp>.SPY250523C594</stp>
        <tr r="EN12" s="1"/>
      </tp>
      <tp t="s">
        <v>16.35%</v>
        <stp/>
        <stp>IMPL_VOL</stp>
        <stp>.SPY250523P594</stp>
        <tr r="EO12" s="1"/>
      </tp>
      <tp t="s">
        <v>15.49%</v>
        <stp/>
        <stp>IMPL_VOL</stp>
        <stp>.SPY250523C599</stp>
        <tr r="EN7" s="1"/>
      </tp>
      <tp t="s">
        <v>15.14%</v>
        <stp/>
        <stp>IMPL_VOL</stp>
        <stp>.SPY250523P599</stp>
        <tr r="EO7" s="1"/>
      </tp>
      <tp t="s">
        <v>15.75%</v>
        <stp/>
        <stp>IMPL_VOL</stp>
        <stp>.SPY250523C598</stp>
        <tr r="EN8" s="1"/>
      </tp>
      <tp t="s">
        <v>15.36%</v>
        <stp/>
        <stp>IMPL_VOL</stp>
        <stp>.SPY250523P598</stp>
        <tr r="EO8" s="1"/>
      </tp>
      <tp>
        <v>0.01</v>
        <stp/>
        <stp>ASK</stp>
        <stp>.QQQ250519C531</stp>
        <tr r="DC46" s="1"/>
        <tr r="DC46" s="1"/>
      </tp>
      <tp>
        <v>10.15</v>
        <stp/>
        <stp>ASK</stp>
        <stp>.QQQ250519P531</stp>
        <tr r="DD46" s="1"/>
        <tr r="DD46" s="1"/>
      </tp>
      <tp>
        <v>0.01</v>
        <stp/>
        <stp>ASK</stp>
        <stp>.QQQ250519C530</stp>
        <tr r="DC47" s="1"/>
        <tr r="DC47" s="1"/>
      </tp>
      <tp>
        <v>9.15</v>
        <stp/>
        <stp>ASK</stp>
        <stp>.QQQ250519P530</stp>
        <tr r="DD47" s="1"/>
        <tr r="DD47" s="1"/>
      </tp>
      <tp>
        <v>0.01</v>
        <stp/>
        <stp>ASK</stp>
        <stp>.QQQ250519C532</stp>
        <tr r="DC45" s="1"/>
        <tr r="DC45" s="1"/>
      </tp>
      <tp>
        <v>11.15</v>
        <stp/>
        <stp>ASK</stp>
        <stp>.QQQ250519P532</stp>
        <tr r="DD45" s="1"/>
        <tr r="DD45" s="1"/>
      </tp>
      <tp>
        <v>17.850000000000001</v>
        <stp/>
        <stp>BID</stp>
        <stp>.QQQ250519C503</stp>
        <tr r="DE74" s="1"/>
        <tr r="DE74" s="1"/>
      </tp>
      <tp>
        <v>0</v>
        <stp/>
        <stp>BID</stp>
        <stp>.QQQ250519P503</stp>
        <tr r="DF74" s="1"/>
        <tr r="DF74" s="1"/>
      </tp>
      <tp>
        <v>18.850000000000001</v>
        <stp/>
        <stp>BID</stp>
        <stp>.QQQ250519C502</stp>
        <tr r="DE75" s="1"/>
        <tr r="DE75" s="1"/>
      </tp>
      <tp>
        <v>0</v>
        <stp/>
        <stp>BID</stp>
        <stp>.QQQ250519P502</stp>
        <tr r="DF75" s="1"/>
        <tr r="DF75" s="1"/>
      </tp>
      <tp>
        <v>19.850000000000001</v>
        <stp/>
        <stp>BID</stp>
        <stp>.QQQ250519C501</stp>
        <tr r="DE76" s="1"/>
        <tr r="DE76" s="1"/>
      </tp>
      <tp>
        <v>0</v>
        <stp/>
        <stp>BID</stp>
        <stp>.QQQ250519P501</stp>
        <tr r="DF76" s="1"/>
        <tr r="DF76" s="1"/>
      </tp>
      <tp>
        <v>20.85</v>
        <stp/>
        <stp>BID</stp>
        <stp>.QQQ250519C500</stp>
        <tr r="DE77" s="1"/>
        <tr r="DE77" s="1"/>
      </tp>
      <tp>
        <v>0</v>
        <stp/>
        <stp>BID</stp>
        <stp>.QQQ250519P500</stp>
        <tr r="DF77" s="1"/>
        <tr r="DF77" s="1"/>
      </tp>
      <tp>
        <v>13.85</v>
        <stp/>
        <stp>BID</stp>
        <stp>.QQQ250519C507</stp>
        <tr r="DE70" s="1"/>
        <tr r="DE70" s="1"/>
      </tp>
      <tp>
        <v>0</v>
        <stp/>
        <stp>BID</stp>
        <stp>.QQQ250519P507</stp>
        <tr r="DF70" s="1"/>
        <tr r="DF70" s="1"/>
      </tp>
      <tp>
        <v>14.85</v>
        <stp/>
        <stp>BID</stp>
        <stp>.QQQ250519C506</stp>
        <tr r="DE71" s="1"/>
        <tr r="DE71" s="1"/>
      </tp>
      <tp>
        <v>0</v>
        <stp/>
        <stp>BID</stp>
        <stp>.QQQ250519P506</stp>
        <tr r="DF71" s="1"/>
        <tr r="DF71" s="1"/>
      </tp>
      <tp>
        <v>15.85</v>
        <stp/>
        <stp>BID</stp>
        <stp>.QQQ250519C505</stp>
        <tr r="DE72" s="1"/>
        <tr r="DE72" s="1"/>
      </tp>
      <tp>
        <v>0</v>
        <stp/>
        <stp>BID</stp>
        <stp>.QQQ250519P505</stp>
        <tr r="DF72" s="1"/>
        <tr r="DF72" s="1"/>
      </tp>
      <tp>
        <v>16.850000000000001</v>
        <stp/>
        <stp>BID</stp>
        <stp>.QQQ250519C504</stp>
        <tr r="DE73" s="1"/>
        <tr r="DE73" s="1"/>
      </tp>
      <tp>
        <v>0</v>
        <stp/>
        <stp>BID</stp>
        <stp>.QQQ250519P504</stp>
        <tr r="DF73" s="1"/>
        <tr r="DF73" s="1"/>
      </tp>
      <tp>
        <v>11.85</v>
        <stp/>
        <stp>BID</stp>
        <stp>.QQQ250519C509</stp>
        <tr r="DE68" s="1"/>
        <tr r="DE68" s="1"/>
      </tp>
      <tp>
        <v>0</v>
        <stp/>
        <stp>BID</stp>
        <stp>.QQQ250519P509</stp>
        <tr r="DF68" s="1"/>
        <tr r="DF68" s="1"/>
      </tp>
      <tp>
        <v>12.85</v>
        <stp/>
        <stp>BID</stp>
        <stp>.QQQ250519C508</stp>
        <tr r="DE69" s="1"/>
        <tr r="DE69" s="1"/>
      </tp>
      <tp>
        <v>0</v>
        <stp/>
        <stp>BID</stp>
        <stp>.QQQ250519P508</stp>
        <tr r="DF69" s="1"/>
        <tr r="DF69" s="1"/>
      </tp>
      <tp>
        <v>0.01</v>
        <stp/>
        <stp>ASK</stp>
        <stp>.QQQ250519C529</stp>
        <tr r="DC48" s="1"/>
        <tr r="DC48" s="1"/>
      </tp>
      <tp>
        <v>8.15</v>
        <stp/>
        <stp>ASK</stp>
        <stp>.QQQ250519P529</stp>
        <tr r="DD48" s="1"/>
        <tr r="DD48" s="1"/>
      </tp>
      <tp>
        <v>0.01</v>
        <stp/>
        <stp>ASK</stp>
        <stp>.QQQ250519C528</stp>
        <tr r="DC49" s="1"/>
        <tr r="DC49" s="1"/>
      </tp>
      <tp>
        <v>7.15</v>
        <stp/>
        <stp>ASK</stp>
        <stp>.QQQ250519P528</stp>
        <tr r="DD49" s="1"/>
        <tr r="DD49" s="1"/>
      </tp>
      <tp>
        <v>0.27</v>
        <stp/>
        <stp>ASK</stp>
        <stp>.QQQ250519C521</stp>
        <tr r="DC56" s="1"/>
        <tr r="DC56" s="1"/>
      </tp>
      <tp>
        <v>0.2</v>
        <stp/>
        <stp>ASK</stp>
        <stp>.QQQ250519P521</stp>
        <tr r="DD56" s="1"/>
        <tr r="DD56" s="1"/>
      </tp>
      <tp>
        <v>1.17</v>
        <stp/>
        <stp>ASK</stp>
        <stp>.QQQ250519C520</stp>
        <tr r="DC57" s="1"/>
        <tr r="DC57" s="1"/>
      </tp>
      <tp>
        <v>0.03</v>
        <stp/>
        <stp>ASK</stp>
        <stp>.QQQ250519P520</stp>
        <tr r="DD57" s="1"/>
        <tr r="DD57" s="1"/>
      </tp>
      <tp>
        <v>0.02</v>
        <stp/>
        <stp>ASK</stp>
        <stp>.QQQ250519C523</stp>
        <tr r="DC54" s="1"/>
        <tr r="DC54" s="1"/>
      </tp>
      <tp>
        <v>1.96</v>
        <stp/>
        <stp>ASK</stp>
        <stp>.QQQ250519P523</stp>
        <tr r="DD54" s="1"/>
        <tr r="DD54" s="1"/>
      </tp>
      <tp>
        <v>0.03</v>
        <stp/>
        <stp>ASK</stp>
        <stp>.QQQ250519C522</stp>
        <tr r="DC55" s="1"/>
        <tr r="DC55" s="1"/>
      </tp>
      <tp>
        <v>1.02</v>
        <stp/>
        <stp>ASK</stp>
        <stp>.QQQ250519P522</stp>
        <tr r="DD55" s="1"/>
        <tr r="DD55" s="1"/>
      </tp>
      <tp>
        <v>0.01</v>
        <stp/>
        <stp>ASK</stp>
        <stp>.QQQ250519C525</stp>
        <tr r="DC52" s="1"/>
        <tr r="DC52" s="1"/>
      </tp>
      <tp>
        <v>4.1500000000000004</v>
        <stp/>
        <stp>ASK</stp>
        <stp>.QQQ250519P525</stp>
        <tr r="DD52" s="1"/>
        <tr r="DD52" s="1"/>
      </tp>
      <tp>
        <v>0.02</v>
        <stp/>
        <stp>ASK</stp>
        <stp>.QQQ250519C524</stp>
        <tr r="DC53" s="1"/>
        <tr r="DC53" s="1"/>
      </tp>
      <tp>
        <v>3.15</v>
        <stp/>
        <stp>ASK</stp>
        <stp>.QQQ250519P524</stp>
        <tr r="DD53" s="1"/>
        <tr r="DD53" s="1"/>
      </tp>
      <tp>
        <v>0.01</v>
        <stp/>
        <stp>ASK</stp>
        <stp>.QQQ250519C527</stp>
        <tr r="DC50" s="1"/>
        <tr r="DC50" s="1"/>
      </tp>
      <tp>
        <v>6.15</v>
        <stp/>
        <stp>ASK</stp>
        <stp>.QQQ250519P527</stp>
        <tr r="DD50" s="1"/>
        <tr r="DD50" s="1"/>
      </tp>
      <tp>
        <v>0.01</v>
        <stp/>
        <stp>ASK</stp>
        <stp>.QQQ250519C526</stp>
        <tr r="DC51" s="1"/>
        <tr r="DC51" s="1"/>
      </tp>
      <tp>
        <v>5.15</v>
        <stp/>
        <stp>ASK</stp>
        <stp>.QQQ250519P526</stp>
        <tr r="DD51" s="1"/>
        <tr r="DD51" s="1"/>
      </tp>
      <tp>
        <v>7.85</v>
        <stp/>
        <stp>BID</stp>
        <stp>.QQQ250519C513</stp>
        <tr r="DE64" s="1"/>
        <tr r="DE64" s="1"/>
      </tp>
      <tp>
        <v>0</v>
        <stp/>
        <stp>BID</stp>
        <stp>.QQQ250519P513</stp>
        <tr r="DF64" s="1"/>
        <tr r="DF64" s="1"/>
      </tp>
      <tp>
        <v>8.85</v>
        <stp/>
        <stp>BID</stp>
        <stp>.QQQ250519C512</stp>
        <tr r="DE65" s="1"/>
        <tr r="DE65" s="1"/>
      </tp>
      <tp>
        <v>0</v>
        <stp/>
        <stp>BID</stp>
        <stp>.QQQ250519P512</stp>
        <tr r="DF65" s="1"/>
        <tr r="DF65" s="1"/>
      </tp>
      <tp>
        <v>9.85</v>
        <stp/>
        <stp>BID</stp>
        <stp>.QQQ250519C511</stp>
        <tr r="DE66" s="1"/>
        <tr r="DE66" s="1"/>
      </tp>
      <tp>
        <v>0</v>
        <stp/>
        <stp>BID</stp>
        <stp>.QQQ250519P511</stp>
        <tr r="DF66" s="1"/>
        <tr r="DF66" s="1"/>
      </tp>
      <tp>
        <v>10.96</v>
        <stp/>
        <stp>BID</stp>
        <stp>.QQQ250519C510</stp>
        <tr r="DE67" s="1"/>
        <tr r="DE67" s="1"/>
      </tp>
      <tp>
        <v>0</v>
        <stp/>
        <stp>BID</stp>
        <stp>.QQQ250519P510</stp>
        <tr r="DF67" s="1"/>
        <tr r="DF67" s="1"/>
      </tp>
      <tp>
        <v>3.91</v>
        <stp/>
        <stp>BID</stp>
        <stp>.QQQ250519C517</stp>
        <tr r="DE60" s="1"/>
        <tr r="DE60" s="1"/>
      </tp>
      <tp>
        <v>0</v>
        <stp/>
        <stp>BID</stp>
        <stp>.QQQ250519P517</stp>
        <tr r="DF60" s="1"/>
        <tr r="DF60" s="1"/>
      </tp>
      <tp>
        <v>4.8499999999999996</v>
        <stp/>
        <stp>BID</stp>
        <stp>.QQQ250519C516</stp>
        <tr r="DE61" s="1"/>
        <tr r="DE61" s="1"/>
      </tp>
      <tp>
        <v>0</v>
        <stp/>
        <stp>BID</stp>
        <stp>.QQQ250519P516</stp>
        <tr r="DF61" s="1"/>
        <tr r="DF61" s="1"/>
      </tp>
      <tp>
        <v>5.85</v>
        <stp/>
        <stp>BID</stp>
        <stp>.QQQ250519C515</stp>
        <tr r="DE62" s="1"/>
        <tr r="DE62" s="1"/>
      </tp>
      <tp>
        <v>0</v>
        <stp/>
        <stp>BID</stp>
        <stp>.QQQ250519P515</stp>
        <tr r="DF62" s="1"/>
        <tr r="DF62" s="1"/>
      </tp>
      <tp>
        <v>6.85</v>
        <stp/>
        <stp>BID</stp>
        <stp>.QQQ250519C514</stp>
        <tr r="DE63" s="1"/>
        <tr r="DE63" s="1"/>
      </tp>
      <tp>
        <v>0</v>
        <stp/>
        <stp>BID</stp>
        <stp>.QQQ250519P514</stp>
        <tr r="DF63" s="1"/>
        <tr r="DF63" s="1"/>
      </tp>
      <tp>
        <v>2.02</v>
        <stp/>
        <stp>BID</stp>
        <stp>.QQQ250519C519</stp>
        <tr r="DE58" s="1"/>
        <tr r="DE58" s="1"/>
      </tp>
      <tp>
        <v>0.01</v>
        <stp/>
        <stp>BID</stp>
        <stp>.QQQ250519P519</stp>
        <tr r="DF58" s="1"/>
        <tr r="DF58" s="1"/>
      </tp>
      <tp>
        <v>2.88</v>
        <stp/>
        <stp>BID</stp>
        <stp>.QQQ250519C518</stp>
        <tr r="DE59" s="1"/>
        <tr r="DE59" s="1"/>
      </tp>
      <tp>
        <v>0.01</v>
        <stp/>
        <stp>BID</stp>
        <stp>.QQQ250519P518</stp>
        <tr r="DF59" s="1"/>
        <tr r="DF59" s="1"/>
      </tp>
      <tp>
        <v>2.1</v>
        <stp/>
        <stp>ASK</stp>
        <stp>.QQQ250519C519</stp>
        <tr r="DC58" s="1"/>
        <tr r="DC58" s="1"/>
      </tp>
      <tp>
        <v>0.02</v>
        <stp/>
        <stp>ASK</stp>
        <stp>.QQQ250519P519</stp>
        <tr r="DD58" s="1"/>
        <tr r="DD58" s="1"/>
      </tp>
      <tp>
        <v>3.12</v>
        <stp/>
        <stp>ASK</stp>
        <stp>.QQQ250519C518</stp>
        <tr r="DC59" s="1"/>
        <tr r="DC59" s="1"/>
      </tp>
      <tp>
        <v>0.02</v>
        <stp/>
        <stp>ASK</stp>
        <stp>.QQQ250519P518</stp>
        <tr r="DD59" s="1"/>
        <tr r="DD59" s="1"/>
      </tp>
      <tp>
        <v>10.25</v>
        <stp/>
        <stp>ASK</stp>
        <stp>.QQQ250519C511</stp>
        <tr r="DC66" s="1"/>
        <tr r="DC66" s="1"/>
      </tp>
      <tp>
        <v>0.01</v>
        <stp/>
        <stp>ASK</stp>
        <stp>.QQQ250519P511</stp>
        <tr r="DD66" s="1"/>
        <tr r="DD66" s="1"/>
      </tp>
      <tp>
        <v>11.16</v>
        <stp/>
        <stp>ASK</stp>
        <stp>.QQQ250519C510</stp>
        <tr r="DC67" s="1"/>
        <tr r="DC67" s="1"/>
      </tp>
      <tp>
        <v>0.01</v>
        <stp/>
        <stp>ASK</stp>
        <stp>.QQQ250519P510</stp>
        <tr r="DD67" s="1"/>
        <tr r="DD67" s="1"/>
      </tp>
      <tp>
        <v>8.25</v>
        <stp/>
        <stp>ASK</stp>
        <stp>.QQQ250519C513</stp>
        <tr r="DC64" s="1"/>
        <tr r="DC64" s="1"/>
      </tp>
      <tp>
        <v>0.01</v>
        <stp/>
        <stp>ASK</stp>
        <stp>.QQQ250519P513</stp>
        <tr r="DD64" s="1"/>
        <tr r="DD64" s="1"/>
      </tp>
      <tp>
        <v>9.25</v>
        <stp/>
        <stp>ASK</stp>
        <stp>.QQQ250519C512</stp>
        <tr r="DC65" s="1"/>
        <tr r="DC65" s="1"/>
      </tp>
      <tp>
        <v>0.01</v>
        <stp/>
        <stp>ASK</stp>
        <stp>.QQQ250519P512</stp>
        <tr r="DD65" s="1"/>
        <tr r="DD65" s="1"/>
      </tp>
      <tp>
        <v>6.25</v>
        <stp/>
        <stp>ASK</stp>
        <stp>.QQQ250519C515</stp>
        <tr r="DC62" s="1"/>
        <tr r="DC62" s="1"/>
      </tp>
      <tp>
        <v>0.01</v>
        <stp/>
        <stp>ASK</stp>
        <stp>.QQQ250519P515</stp>
        <tr r="DD62" s="1"/>
        <tr r="DD62" s="1"/>
      </tp>
      <tp>
        <v>7.25</v>
        <stp/>
        <stp>ASK</stp>
        <stp>.QQQ250519C514</stp>
        <tr r="DC63" s="1"/>
        <tr r="DC63" s="1"/>
      </tp>
      <tp>
        <v>0.01</v>
        <stp/>
        <stp>ASK</stp>
        <stp>.QQQ250519P514</stp>
        <tr r="DD63" s="1"/>
        <tr r="DD63" s="1"/>
      </tp>
      <tp>
        <v>4.25</v>
        <stp/>
        <stp>ASK</stp>
        <stp>.QQQ250519C517</stp>
        <tr r="DC60" s="1"/>
        <tr r="DC60" s="1"/>
      </tp>
      <tp>
        <v>0.01</v>
        <stp/>
        <stp>ASK</stp>
        <stp>.QQQ250519P517</stp>
        <tr r="DD60" s="1"/>
        <tr r="DD60" s="1"/>
      </tp>
      <tp>
        <v>5.14</v>
        <stp/>
        <stp>ASK</stp>
        <stp>.QQQ250519C516</stp>
        <tr r="DC61" s="1"/>
        <tr r="DC61" s="1"/>
      </tp>
      <tp>
        <v>0.01</v>
        <stp/>
        <stp>ASK</stp>
        <stp>.QQQ250519P516</stp>
        <tr r="DD61" s="1"/>
        <tr r="DD61" s="1"/>
      </tp>
      <tp>
        <v>0.01</v>
        <stp/>
        <stp>BID</stp>
        <stp>.QQQ250519C523</stp>
        <tr r="DE54" s="1"/>
        <tr r="DE54" s="1"/>
      </tp>
      <tp>
        <v>1.79</v>
        <stp/>
        <stp>BID</stp>
        <stp>.QQQ250519P523</stp>
        <tr r="DF54" s="1"/>
        <tr r="DF54" s="1"/>
      </tp>
      <tp>
        <v>0.02</v>
        <stp/>
        <stp>BID</stp>
        <stp>.QQQ250519C522</stp>
        <tr r="DE55" s="1"/>
        <tr r="DE55" s="1"/>
      </tp>
      <tp>
        <v>0.9</v>
        <stp/>
        <stp>BID</stp>
        <stp>.QQQ250519P522</stp>
        <tr r="DF55" s="1"/>
        <tr r="DF55" s="1"/>
      </tp>
      <tp>
        <v>0.25</v>
        <stp/>
        <stp>BID</stp>
        <stp>.QQQ250519C521</stp>
        <tr r="DE56" s="1"/>
        <tr r="DE56" s="1"/>
      </tp>
      <tp>
        <v>0.17</v>
        <stp/>
        <stp>BID</stp>
        <stp>.QQQ250519P521</stp>
        <tr r="DF56" s="1"/>
        <tr r="DF56" s="1"/>
      </tp>
      <tp>
        <v>1.05</v>
        <stp/>
        <stp>BID</stp>
        <stp>.QQQ250519C520</stp>
        <tr r="DE57" s="1"/>
        <tr r="DE57" s="1"/>
      </tp>
      <tp>
        <v>0.02</v>
        <stp/>
        <stp>BID</stp>
        <stp>.QQQ250519P520</stp>
        <tr r="DF57" s="1"/>
        <tr r="DF57" s="1"/>
      </tp>
      <tp>
        <v>0</v>
        <stp/>
        <stp>BID</stp>
        <stp>.QQQ250519C527</stp>
        <tr r="DE50" s="1"/>
        <tr r="DE50" s="1"/>
      </tp>
      <tp>
        <v>5.75</v>
        <stp/>
        <stp>BID</stp>
        <stp>.QQQ250519P527</stp>
        <tr r="DF50" s="1"/>
        <tr r="DF50" s="1"/>
      </tp>
      <tp>
        <v>0</v>
        <stp/>
        <stp>BID</stp>
        <stp>.QQQ250519C526</stp>
        <tr r="DE51" s="1"/>
        <tr r="DE51" s="1"/>
      </tp>
      <tp>
        <v>4.75</v>
        <stp/>
        <stp>BID</stp>
        <stp>.QQQ250519P526</stp>
        <tr r="DF51" s="1"/>
        <tr r="DF51" s="1"/>
      </tp>
      <tp>
        <v>0</v>
        <stp/>
        <stp>BID</stp>
        <stp>.QQQ250519C525</stp>
        <tr r="DE52" s="1"/>
        <tr r="DE52" s="1"/>
      </tp>
      <tp>
        <v>3.75</v>
        <stp/>
        <stp>BID</stp>
        <stp>.QQQ250519P525</stp>
        <tr r="DF52" s="1"/>
        <tr r="DF52" s="1"/>
      </tp>
      <tp>
        <v>0.01</v>
        <stp/>
        <stp>BID</stp>
        <stp>.QQQ250519C524</stp>
        <tr r="DE53" s="1"/>
        <tr r="DE53" s="1"/>
      </tp>
      <tp>
        <v>2.78</v>
        <stp/>
        <stp>BID</stp>
        <stp>.QQQ250519P524</stp>
        <tr r="DF53" s="1"/>
        <tr r="DF53" s="1"/>
      </tp>
      <tp>
        <v>0</v>
        <stp/>
        <stp>BID</stp>
        <stp>.QQQ250519C529</stp>
        <tr r="DE48" s="1"/>
        <tr r="DE48" s="1"/>
      </tp>
      <tp>
        <v>7.75</v>
        <stp/>
        <stp>BID</stp>
        <stp>.QQQ250519P529</stp>
        <tr r="DF48" s="1"/>
        <tr r="DF48" s="1"/>
      </tp>
      <tp>
        <v>0</v>
        <stp/>
        <stp>BID</stp>
        <stp>.QQQ250519C528</stp>
        <tr r="DE49" s="1"/>
        <tr r="DE49" s="1"/>
      </tp>
      <tp>
        <v>6.75</v>
        <stp/>
        <stp>BID</stp>
        <stp>.QQQ250519P528</stp>
        <tr r="DF49" s="1"/>
        <tr r="DF49" s="1"/>
      </tp>
      <tp>
        <v>12.18</v>
        <stp/>
        <stp>ASK</stp>
        <stp>.QQQ250519C509</stp>
        <tr r="DC68" s="1"/>
        <tr r="DC68" s="1"/>
      </tp>
      <tp>
        <v>0.01</v>
        <stp/>
        <stp>ASK</stp>
        <stp>.QQQ250519P509</stp>
        <tr r="DD68" s="1"/>
        <tr r="DD68" s="1"/>
      </tp>
      <tp>
        <v>13.25</v>
        <stp/>
        <stp>ASK</stp>
        <stp>.QQQ250519C508</stp>
        <tr r="DC69" s="1"/>
        <tr r="DC69" s="1"/>
      </tp>
      <tp>
        <v>0.01</v>
        <stp/>
        <stp>ASK</stp>
        <stp>.QQQ250519P508</stp>
        <tr r="DD69" s="1"/>
        <tr r="DD69" s="1"/>
      </tp>
      <tp>
        <v>20.25</v>
        <stp/>
        <stp>ASK</stp>
        <stp>.QQQ250519C501</stp>
        <tr r="DC76" s="1"/>
        <tr r="DC76" s="1"/>
      </tp>
      <tp>
        <v>0.01</v>
        <stp/>
        <stp>ASK</stp>
        <stp>.QQQ250519P501</stp>
        <tr r="DD76" s="1"/>
        <tr r="DD76" s="1"/>
      </tp>
      <tp>
        <v>21.25</v>
        <stp/>
        <stp>ASK</stp>
        <stp>.QQQ250519C500</stp>
        <tr r="DC77" s="1"/>
        <tr r="DC77" s="1"/>
      </tp>
      <tp>
        <v>0.01</v>
        <stp/>
        <stp>ASK</stp>
        <stp>.QQQ250519P500</stp>
        <tr r="DD77" s="1"/>
        <tr r="DD77" s="1"/>
      </tp>
      <tp>
        <v>18.25</v>
        <stp/>
        <stp>ASK</stp>
        <stp>.QQQ250519C503</stp>
        <tr r="DC74" s="1"/>
        <tr r="DC74" s="1"/>
      </tp>
      <tp>
        <v>0.01</v>
        <stp/>
        <stp>ASK</stp>
        <stp>.QQQ250519P503</stp>
        <tr r="DD74" s="1"/>
        <tr r="DD74" s="1"/>
      </tp>
      <tp>
        <v>19.25</v>
        <stp/>
        <stp>ASK</stp>
        <stp>.QQQ250519C502</stp>
        <tr r="DC75" s="1"/>
        <tr r="DC75" s="1"/>
      </tp>
      <tp>
        <v>0.01</v>
        <stp/>
        <stp>ASK</stp>
        <stp>.QQQ250519P502</stp>
        <tr r="DD75" s="1"/>
        <tr r="DD75" s="1"/>
      </tp>
      <tp>
        <v>16.25</v>
        <stp/>
        <stp>ASK</stp>
        <stp>.QQQ250519C505</stp>
        <tr r="DC72" s="1"/>
        <tr r="DC72" s="1"/>
      </tp>
      <tp>
        <v>0.01</v>
        <stp/>
        <stp>ASK</stp>
        <stp>.QQQ250519P505</stp>
        <tr r="DD72" s="1"/>
        <tr r="DD72" s="1"/>
      </tp>
      <tp>
        <v>17.25</v>
        <stp/>
        <stp>ASK</stp>
        <stp>.QQQ250519C504</stp>
        <tr r="DC73" s="1"/>
        <tr r="DC73" s="1"/>
      </tp>
      <tp>
        <v>0.01</v>
        <stp/>
        <stp>ASK</stp>
        <stp>.QQQ250519P504</stp>
        <tr r="DD73" s="1"/>
        <tr r="DD73" s="1"/>
      </tp>
      <tp>
        <v>14.25</v>
        <stp/>
        <stp>ASK</stp>
        <stp>.QQQ250519C507</stp>
        <tr r="DC70" s="1"/>
        <tr r="DC70" s="1"/>
      </tp>
      <tp>
        <v>0.01</v>
        <stp/>
        <stp>ASK</stp>
        <stp>.QQQ250519P507</stp>
        <tr r="DD70" s="1"/>
        <tr r="DD70" s="1"/>
      </tp>
      <tp>
        <v>15.25</v>
        <stp/>
        <stp>ASK</stp>
        <stp>.QQQ250519C506</stp>
        <tr r="DC71" s="1"/>
        <tr r="DC71" s="1"/>
      </tp>
      <tp>
        <v>0.01</v>
        <stp/>
        <stp>ASK</stp>
        <stp>.QQQ250519P506</stp>
        <tr r="DD71" s="1"/>
        <tr r="DD71" s="1"/>
      </tp>
      <tp>
        <v>0</v>
        <stp/>
        <stp>BID</stp>
        <stp>.QQQ250519C532</stp>
        <tr r="DE45" s="1"/>
        <tr r="DE45" s="1"/>
      </tp>
      <tp>
        <v>10.75</v>
        <stp/>
        <stp>BID</stp>
        <stp>.QQQ250519P532</stp>
        <tr r="DF45" s="1"/>
        <tr r="DF45" s="1"/>
      </tp>
      <tp>
        <v>0</v>
        <stp/>
        <stp>BID</stp>
        <stp>.QQQ250519C531</stp>
        <tr r="DE46" s="1"/>
        <tr r="DE46" s="1"/>
      </tp>
      <tp>
        <v>9.75</v>
        <stp/>
        <stp>BID</stp>
        <stp>.QQQ250519P531</stp>
        <tr r="DF46" s="1"/>
        <tr r="DF46" s="1"/>
      </tp>
      <tp>
        <v>0</v>
        <stp/>
        <stp>BID</stp>
        <stp>.QQQ250519C530</stp>
        <tr r="DE47" s="1"/>
        <tr r="DE47" s="1"/>
      </tp>
      <tp>
        <v>8.75</v>
        <stp/>
        <stp>BID</stp>
        <stp>.QQQ250519P530</stp>
        <tr r="DF47" s="1"/>
        <tr r="DF47" s="1"/>
      </tp>
      <tp>
        <v>119</v>
        <stp/>
        <stp>OPEN_INT</stp>
        <stp>.NDX250620P21200</stp>
        <tr r="AX151" s="1"/>
        <tr r="AX151" s="1"/>
      </tp>
      <tp>
        <v>24</v>
        <stp/>
        <stp>OPEN_INT</stp>
        <stp>.NDX250620P21225</stp>
        <tr r="AX150" s="1"/>
        <tr r="AX150" s="1"/>
      </tp>
      <tp>
        <v>96</v>
        <stp/>
        <stp>OPEN_INT</stp>
        <stp>.NDX250620P20250</stp>
        <tr r="AX189" s="1"/>
        <tr r="AX189" s="1"/>
      </tp>
      <tp>
        <v>36</v>
        <stp/>
        <stp>OPEN_INT</stp>
        <stp>.NDX250620P21250</stp>
        <tr r="AX149" s="1"/>
        <tr r="AX149" s="1"/>
      </tp>
      <tp>
        <v>14</v>
        <stp/>
        <stp>OPEN_INT</stp>
        <stp>.NDX250620P20275</stp>
        <tr r="AX188" s="1"/>
        <tr r="AX188" s="1"/>
      </tp>
      <tp>
        <v>7</v>
        <stp/>
        <stp>OPEN_INT</stp>
        <stp>.NDX250620P21275</stp>
        <tr r="AX148" s="1"/>
        <tr r="AX148" s="1"/>
      </tp>
      <tp>
        <v>27</v>
        <stp/>
        <stp>OPEN_INT</stp>
        <stp>.NDX250620C21225</stp>
        <tr r="AW150" s="1"/>
        <tr r="AW150" s="1"/>
      </tp>
      <tp>
        <v>107</v>
        <stp/>
        <stp>OPEN_INT</stp>
        <stp>.NDX250620C21200</stp>
        <tr r="AW151" s="1"/>
        <tr r="AW151" s="1"/>
      </tp>
      <tp>
        <v>29</v>
        <stp/>
        <stp>OPEN_INT</stp>
        <stp>.NDX250620C20275</stp>
        <tr r="AW188" s="1"/>
        <tr r="AW188" s="1"/>
      </tp>
      <tp>
        <v>17</v>
        <stp/>
        <stp>OPEN_INT</stp>
        <stp>.NDX250620C21275</stp>
        <tr r="AW148" s="1"/>
        <tr r="AW148" s="1"/>
      </tp>
      <tp>
        <v>17</v>
        <stp/>
        <stp>OPEN_INT</stp>
        <stp>.NDX250620C20250</stp>
        <tr r="AW189" s="1"/>
        <tr r="AW189" s="1"/>
      </tp>
      <tp>
        <v>423</v>
        <stp/>
        <stp>OPEN_INT</stp>
        <stp>.NDX250620C21250</stp>
        <tr r="AW149" s="1"/>
        <tr r="AW149" s="1"/>
      </tp>
      <tp>
        <v>21.85</v>
        <stp/>
        <stp>BID</stp>
        <stp>.QQQ250519C499</stp>
        <tr r="DE78" s="1"/>
        <tr r="DE78" s="1"/>
      </tp>
      <tp>
        <v>0</v>
        <stp/>
        <stp>BID</stp>
        <stp>.QQQ250519P499</stp>
        <tr r="DF78" s="1"/>
        <tr r="DF78" s="1"/>
      </tp>
      <tp>
        <v>22.85</v>
        <stp/>
        <stp>BID</stp>
        <stp>.QQQ250519C498</stp>
        <tr r="DE79" s="1"/>
        <tr r="DE79" s="1"/>
      </tp>
      <tp>
        <v>0</v>
        <stp/>
        <stp>BID</stp>
        <stp>.QQQ250519P498</stp>
        <tr r="DF79" s="1"/>
        <tr r="DF79" s="1"/>
      </tp>
      <tp>
        <v>22.25</v>
        <stp/>
        <stp>ASK</stp>
        <stp>.QQQ250519C499</stp>
        <tr r="DC78" s="1"/>
        <tr r="DC78" s="1"/>
      </tp>
      <tp>
        <v>0.01</v>
        <stp/>
        <stp>ASK</stp>
        <stp>.QQQ250519P499</stp>
        <tr r="DD78" s="1"/>
        <tr r="DD78" s="1"/>
      </tp>
      <tp>
        <v>23.25</v>
        <stp/>
        <stp>ASK</stp>
        <stp>.QQQ250519C498</stp>
        <tr r="DC79" s="1"/>
        <tr r="DC79" s="1"/>
      </tp>
      <tp>
        <v>0.01</v>
        <stp/>
        <stp>ASK</stp>
        <stp>.QQQ250519P498</stp>
        <tr r="DD79" s="1"/>
        <tr r="DD79" s="1"/>
      </tp>
      <tp>
        <v>167</v>
        <stp/>
        <stp>OPEN_INT</stp>
        <stp>.NDX250620P20500</stp>
        <tr r="AX179" s="1"/>
        <tr r="AX179" s="1"/>
      </tp>
      <tp>
        <v>466</v>
        <stp/>
        <stp>OPEN_INT</stp>
        <stp>.NDX250620P21500</stp>
        <tr r="AX139" s="1"/>
        <tr r="AX139" s="1"/>
      </tp>
      <tp>
        <v>4</v>
        <stp/>
        <stp>OPEN_INT</stp>
        <stp>.NDX250620P20525</stp>
        <tr r="AX178" s="1"/>
        <tr r="AX178" s="1"/>
      </tp>
      <tp>
        <v>16</v>
        <stp/>
        <stp>OPEN_INT</stp>
        <stp>.NDX250620P21525</stp>
        <tr r="AX138" s="1"/>
        <tr r="AX138" s="1"/>
      </tp>
      <tp>
        <v>7</v>
        <stp/>
        <stp>OPEN_INT</stp>
        <stp>.NDX250620P20550</stp>
        <tr r="AX177" s="1"/>
        <tr r="AX177" s="1"/>
      </tp>
      <tp>
        <v>1</v>
        <stp/>
        <stp>OPEN_INT</stp>
        <stp>.NDX250620P21550</stp>
        <tr r="AX137" s="1"/>
        <tr r="AX137" s="1"/>
      </tp>
      <tp>
        <v>5</v>
        <stp/>
        <stp>OPEN_INT</stp>
        <stp>.NDX250620P20575</stp>
        <tr r="AX176" s="1"/>
        <tr r="AX176" s="1"/>
      </tp>
      <tp>
        <v>2489</v>
        <stp/>
        <stp>OPEN_INT</stp>
        <stp>.SPY250620P600</stp>
        <tr r="AX6" s="1"/>
        <tr r="AX6" s="1"/>
      </tp>
      <tp>
        <v>106391</v>
        <stp/>
        <stp>OPEN_INT</stp>
        <stp>.SPY250620C600</stp>
        <tr r="AW6" s="1"/>
        <tr r="AW6" s="1"/>
      </tp>
      <tp>
        <v>0</v>
        <stp/>
        <stp>OPEN_INT</stp>
        <stp>.SPY250620P601</stp>
        <tr r="AX5" s="1"/>
        <tr r="AX5" s="1"/>
      </tp>
      <tp>
        <v>0</v>
        <stp/>
        <stp>OPEN_INT</stp>
        <stp>.SPY250620C601</stp>
        <tr r="AW5" s="1"/>
        <tr r="AW5" s="1"/>
      </tp>
      <tp>
        <v>0</v>
        <stp/>
        <stp>OPEN_INT</stp>
        <stp>.SPY250620P602</stp>
        <tr r="AX4" s="1"/>
        <tr r="AX4" s="1"/>
      </tp>
      <tp>
        <v>0</v>
        <stp/>
        <stp>OPEN_INT</stp>
        <stp>.SPY250620C602</stp>
        <tr r="AW4" s="1"/>
        <tr r="AW4" s="1"/>
      </tp>
      <tp>
        <v>8</v>
        <stp/>
        <stp>OPEN_INT</stp>
        <stp>.NDX250620C20525</stp>
        <tr r="AW178" s="1"/>
        <tr r="AW178" s="1"/>
      </tp>
      <tp>
        <v>25</v>
        <stp/>
        <stp>OPEN_INT</stp>
        <stp>.NDX250620C21525</stp>
        <tr r="AW138" s="1"/>
        <tr r="AW138" s="1"/>
      </tp>
      <tp>
        <v>354</v>
        <stp/>
        <stp>OPEN_INT</stp>
        <stp>.NDX250620C20500</stp>
        <tr r="AW179" s="1"/>
        <tr r="AW179" s="1"/>
      </tp>
      <tp>
        <v>776</v>
        <stp/>
        <stp>OPEN_INT</stp>
        <stp>.NDX250620C21500</stp>
        <tr r="AW139" s="1"/>
        <tr r="AW139" s="1"/>
      </tp>
      <tp>
        <v>3789</v>
        <stp/>
        <stp>OPEN_INT</stp>
        <stp>.SPY250519P579</stp>
        <tr r="AT27" s="1"/>
        <tr r="AT27" s="1"/>
      </tp>
      <tp>
        <v>824</v>
        <stp/>
        <stp>OPEN_INT</stp>
        <stp>.SPY250519C579</stp>
        <tr r="AS27" s="1"/>
        <tr r="AS27" s="1"/>
      </tp>
      <tp>
        <v>1695</v>
        <stp/>
        <stp>OPEN_INT</stp>
        <stp>.SPY250519P578</stp>
        <tr r="AT28" s="1"/>
        <tr r="AT28" s="1"/>
      </tp>
      <tp>
        <v>1047</v>
        <stp/>
        <stp>OPEN_INT</stp>
        <stp>.SPY250519C578</stp>
        <tr r="AS28" s="1"/>
        <tr r="AS28" s="1"/>
      </tp>
      <tp>
        <v>6384</v>
        <stp/>
        <stp>OPEN_INT</stp>
        <stp>.SPY250519P575</stp>
        <tr r="AT31" s="1"/>
        <tr r="AT31" s="1"/>
      </tp>
      <tp>
        <v>405</v>
        <stp/>
        <stp>OPEN_INT</stp>
        <stp>.SPY250519C575</stp>
        <tr r="AS31" s="1"/>
        <tr r="AS31" s="1"/>
      </tp>
      <tp>
        <v>4903</v>
        <stp/>
        <stp>OPEN_INT</stp>
        <stp>.SPY250519P574</stp>
        <tr r="AT32" s="1"/>
        <tr r="AT32" s="1"/>
      </tp>
      <tp>
        <v>249</v>
        <stp/>
        <stp>OPEN_INT</stp>
        <stp>.SPY250519C574</stp>
        <tr r="AS32" s="1"/>
        <tr r="AS32" s="1"/>
      </tp>
      <tp>
        <v>2568</v>
        <stp/>
        <stp>OPEN_INT</stp>
        <stp>.SPY250519P577</stp>
        <tr r="AT29" s="1"/>
        <tr r="AT29" s="1"/>
      </tp>
      <tp>
        <v>321</v>
        <stp/>
        <stp>OPEN_INT</stp>
        <stp>.SPY250519C577</stp>
        <tr r="AS29" s="1"/>
        <tr r="AS29" s="1"/>
      </tp>
      <tp>
        <v>4233</v>
        <stp/>
        <stp>OPEN_INT</stp>
        <stp>.SPY250519P576</stp>
        <tr r="AT30" s="1"/>
        <tr r="AT30" s="1"/>
      </tp>
      <tp>
        <v>461</v>
        <stp/>
        <stp>OPEN_INT</stp>
        <stp>.SPY250519C576</stp>
        <tr r="AS30" s="1"/>
        <tr r="AS30" s="1"/>
      </tp>
      <tp>
        <v>10587</v>
        <stp/>
        <stp>OPEN_INT</stp>
        <stp>.SPY250519P571</stp>
        <tr r="AT35" s="1"/>
        <tr r="AT35" s="1"/>
      </tp>
      <tp>
        <v>805</v>
        <stp/>
        <stp>OPEN_INT</stp>
        <stp>.SPY250519C571</stp>
        <tr r="AS35" s="1"/>
        <tr r="AS35" s="1"/>
      </tp>
      <tp>
        <v>7319</v>
        <stp/>
        <stp>OPEN_INT</stp>
        <stp>.SPY250519P570</stp>
        <tr r="AT36" s="1"/>
        <tr r="AT36" s="1"/>
      </tp>
      <tp>
        <v>888</v>
        <stp/>
        <stp>OPEN_INT</stp>
        <stp>.SPY250519C570</stp>
        <tr r="AS36" s="1"/>
        <tr r="AS36" s="1"/>
      </tp>
      <tp>
        <v>1746</v>
        <stp/>
        <stp>OPEN_INT</stp>
        <stp>.SPY250519P573</stp>
        <tr r="AT33" s="1"/>
        <tr r="AT33" s="1"/>
      </tp>
      <tp>
        <v>281</v>
        <stp/>
        <stp>OPEN_INT</stp>
        <stp>.SPY250519C573</stp>
        <tr r="AS33" s="1"/>
        <tr r="AS33" s="1"/>
      </tp>
      <tp>
        <v>1092</v>
        <stp/>
        <stp>OPEN_INT</stp>
        <stp>.SPY250519P572</stp>
        <tr r="AT34" s="1"/>
        <tr r="AT34" s="1"/>
      </tp>
      <tp>
        <v>496</v>
        <stp/>
        <stp>OPEN_INT</stp>
        <stp>.SPY250519C572</stp>
        <tr r="AS34" s="1"/>
        <tr r="AS34" s="1"/>
      </tp>
      <tp>
        <v>10</v>
        <stp/>
        <stp>OPEN_INT</stp>
        <stp>.NDX250620C20575</stp>
        <tr r="AW176" s="1"/>
        <tr r="AW176" s="1"/>
      </tp>
      <tp>
        <v>1545</v>
        <stp/>
        <stp>OPEN_INT</stp>
        <stp>.SPY250519P569</stp>
        <tr r="AT37" s="1"/>
        <tr r="AT37" s="1"/>
      </tp>
      <tp>
        <v>273</v>
        <stp/>
        <stp>OPEN_INT</stp>
        <stp>.SPY250519C569</stp>
        <tr r="AS37" s="1"/>
        <tr r="AS37" s="1"/>
      </tp>
      <tp>
        <v>2266</v>
        <stp/>
        <stp>OPEN_INT</stp>
        <stp>.SPY250519P568</stp>
        <tr r="AT38" s="1"/>
        <tr r="AT38" s="1"/>
      </tp>
      <tp>
        <v>332</v>
        <stp/>
        <stp>OPEN_INT</stp>
        <stp>.SPY250519C568</stp>
        <tr r="AS38" s="1"/>
        <tr r="AS38" s="1"/>
      </tp>
      <tp>
        <v>1542</v>
        <stp/>
        <stp>OPEN_INT</stp>
        <stp>.SPY250523P569</stp>
        <tr r="AV37" s="1"/>
        <tr r="AV37" s="1"/>
      </tp>
      <tp>
        <v>530</v>
        <stp/>
        <stp>OPEN_INT</stp>
        <stp>.SPY250523C569</stp>
        <tr r="AU37" s="1"/>
        <tr r="AU37" s="1"/>
      </tp>
      <tp>
        <v>6625</v>
        <stp/>
        <stp>OPEN_INT</stp>
        <stp>.SPY250523P568</stp>
        <tr r="AV38" s="1"/>
        <tr r="AV38" s="1"/>
      </tp>
      <tp>
        <v>1238</v>
        <stp/>
        <stp>OPEN_INT</stp>
        <stp>.SPY250523C568</stp>
        <tr r="AU38" s="1"/>
        <tr r="AU38" s="1"/>
      </tp>
      <tp>
        <v>20</v>
        <stp/>
        <stp>OPEN_INT</stp>
        <stp>.NDX250620C20550</stp>
        <tr r="AW177" s="1"/>
        <tr r="AW177" s="1"/>
      </tp>
      <tp>
        <v>5</v>
        <stp/>
        <stp>OPEN_INT</stp>
        <stp>.NDX250620C21550</stp>
        <tr r="AW137" s="1"/>
        <tr r="AW137" s="1"/>
      </tp>
      <tp>
        <v>1747</v>
        <stp/>
        <stp>OPEN_INT</stp>
        <stp>.SPY250523P577</stp>
        <tr r="AV29" s="1"/>
        <tr r="AV29" s="1"/>
      </tp>
      <tp>
        <v>447</v>
        <stp/>
        <stp>OPEN_INT</stp>
        <stp>.SPY250523C577</stp>
        <tr r="AU29" s="1"/>
        <tr r="AU29" s="1"/>
      </tp>
      <tp>
        <v>1414</v>
        <stp/>
        <stp>OPEN_INT</stp>
        <stp>.SPY250523P576</stp>
        <tr r="AV30" s="1"/>
        <tr r="AV30" s="1"/>
      </tp>
      <tp>
        <v>456</v>
        <stp/>
        <stp>OPEN_INT</stp>
        <stp>.SPY250523C576</stp>
        <tr r="AU30" s="1"/>
        <tr r="AU30" s="1"/>
      </tp>
      <tp>
        <v>13771</v>
        <stp/>
        <stp>OPEN_INT</stp>
        <stp>.SPY250523P575</stp>
        <tr r="AV31" s="1"/>
        <tr r="AV31" s="1"/>
      </tp>
      <tp>
        <v>2563</v>
        <stp/>
        <stp>OPEN_INT</stp>
        <stp>.SPY250523C575</stp>
        <tr r="AU31" s="1"/>
        <tr r="AU31" s="1"/>
      </tp>
      <tp>
        <v>3256</v>
        <stp/>
        <stp>OPEN_INT</stp>
        <stp>.SPY250523P574</stp>
        <tr r="AV32" s="1"/>
        <tr r="AV32" s="1"/>
      </tp>
      <tp>
        <v>591</v>
        <stp/>
        <stp>OPEN_INT</stp>
        <stp>.SPY250523C574</stp>
        <tr r="AU32" s="1"/>
        <tr r="AU32" s="1"/>
      </tp>
      <tp>
        <v>2083</v>
        <stp/>
        <stp>OPEN_INT</stp>
        <stp>.SPY250523P573</stp>
        <tr r="AV33" s="1"/>
        <tr r="AV33" s="1"/>
      </tp>
      <tp>
        <v>437</v>
        <stp/>
        <stp>OPEN_INT</stp>
        <stp>.SPY250523C573</stp>
        <tr r="AU33" s="1"/>
        <tr r="AU33" s="1"/>
      </tp>
      <tp>
        <v>1236</v>
        <stp/>
        <stp>OPEN_INT</stp>
        <stp>.SPY250523P572</stp>
        <tr r="AV34" s="1"/>
        <tr r="AV34" s="1"/>
      </tp>
      <tp>
        <v>545</v>
        <stp/>
        <stp>OPEN_INT</stp>
        <stp>.SPY250523C572</stp>
        <tr r="AU34" s="1"/>
        <tr r="AU34" s="1"/>
      </tp>
      <tp>
        <v>1184</v>
        <stp/>
        <stp>OPEN_INT</stp>
        <stp>.SPY250523P571</stp>
        <tr r="AV35" s="1"/>
        <tr r="AV35" s="1"/>
      </tp>
      <tp>
        <v>1100</v>
        <stp/>
        <stp>OPEN_INT</stp>
        <stp>.SPY250523C571</stp>
        <tr r="AU35" s="1"/>
        <tr r="AU35" s="1"/>
      </tp>
      <tp>
        <v>10346</v>
        <stp/>
        <stp>OPEN_INT</stp>
        <stp>.SPY250523P570</stp>
        <tr r="AV36" s="1"/>
        <tr r="AV36" s="1"/>
      </tp>
      <tp>
        <v>4338</v>
        <stp/>
        <stp>OPEN_INT</stp>
        <stp>.SPY250523C570</stp>
        <tr r="AU36" s="1"/>
        <tr r="AU36" s="1"/>
      </tp>
      <tp>
        <v>2838</v>
        <stp/>
        <stp>OPEN_INT</stp>
        <stp>.SPY250523P579</stp>
        <tr r="AV27" s="1"/>
        <tr r="AV27" s="1"/>
      </tp>
      <tp>
        <v>791</v>
        <stp/>
        <stp>OPEN_INT</stp>
        <stp>.SPY250523C579</stp>
        <tr r="AU27" s="1"/>
        <tr r="AU27" s="1"/>
      </tp>
      <tp>
        <v>1968</v>
        <stp/>
        <stp>OPEN_INT</stp>
        <stp>.SPY250523P578</stp>
        <tr r="AV28" s="1"/>
        <tr r="AV28" s="1"/>
      </tp>
      <tp>
        <v>694</v>
        <stp/>
        <stp>OPEN_INT</stp>
        <stp>.SPY250523C578</stp>
        <tr r="AU28" s="1"/>
        <tr r="AU28" s="1"/>
      </tp>
      <tp>
        <v>4669</v>
        <stp/>
        <stp>OPEN_INT</stp>
        <stp>.SPY250523P587</stp>
        <tr r="AV19" s="1"/>
        <tr r="AV19" s="1"/>
      </tp>
      <tp>
        <v>1879</v>
        <stp/>
        <stp>OPEN_INT</stp>
        <stp>.SPY250523C587</stp>
        <tr r="AU19" s="1"/>
        <tr r="AU19" s="1"/>
      </tp>
      <tp>
        <v>2472</v>
        <stp/>
        <stp>OPEN_INT</stp>
        <stp>.SPY250523P586</stp>
        <tr r="AV20" s="1"/>
        <tr r="AV20" s="1"/>
      </tp>
      <tp>
        <v>1917</v>
        <stp/>
        <stp>OPEN_INT</stp>
        <stp>.SPY250523C586</stp>
        <tr r="AU20" s="1"/>
        <tr r="AU20" s="1"/>
      </tp>
      <tp>
        <v>12027</v>
        <stp/>
        <stp>OPEN_INT</stp>
        <stp>.SPY250523P585</stp>
        <tr r="AV21" s="1"/>
        <tr r="AV21" s="1"/>
      </tp>
      <tp>
        <v>12638</v>
        <stp/>
        <stp>OPEN_INT</stp>
        <stp>.SPY250523C585</stp>
        <tr r="AU21" s="1"/>
        <tr r="AU21" s="1"/>
      </tp>
      <tp>
        <v>1768</v>
        <stp/>
        <stp>OPEN_INT</stp>
        <stp>.SPY250523P584</stp>
        <tr r="AV22" s="1"/>
        <tr r="AV22" s="1"/>
      </tp>
      <tp>
        <v>1541</v>
        <stp/>
        <stp>OPEN_INT</stp>
        <stp>.SPY250523C584</stp>
        <tr r="AU22" s="1"/>
        <tr r="AU22" s="1"/>
      </tp>
      <tp>
        <v>6993</v>
        <stp/>
        <stp>OPEN_INT</stp>
        <stp>.SPY250523P583</stp>
        <tr r="AV23" s="1"/>
        <tr r="AV23" s="1"/>
      </tp>
      <tp>
        <v>823</v>
        <stp/>
        <stp>OPEN_INT</stp>
        <stp>.SPY250523C583</stp>
        <tr r="AU23" s="1"/>
        <tr r="AU23" s="1"/>
      </tp>
      <tp>
        <v>2363</v>
        <stp/>
        <stp>OPEN_INT</stp>
        <stp>.SPY250523P582</stp>
        <tr r="AV24" s="1"/>
        <tr r="AV24" s="1"/>
      </tp>
      <tp>
        <v>1015</v>
        <stp/>
        <stp>OPEN_INT</stp>
        <stp>.SPY250523C582</stp>
        <tr r="AU24" s="1"/>
        <tr r="AU24" s="1"/>
      </tp>
      <tp>
        <v>3355</v>
        <stp/>
        <stp>OPEN_INT</stp>
        <stp>.SPY250523P581</stp>
        <tr r="AV25" s="1"/>
        <tr r="AV25" s="1"/>
      </tp>
      <tp>
        <v>1020</v>
        <stp/>
        <stp>OPEN_INT</stp>
        <stp>.SPY250523C581</stp>
        <tr r="AU25" s="1"/>
        <tr r="AU25" s="1"/>
      </tp>
      <tp>
        <v>21943</v>
        <stp/>
        <stp>OPEN_INT</stp>
        <stp>.SPY250523P580</stp>
        <tr r="AV26" s="1"/>
        <tr r="AV26" s="1"/>
      </tp>
      <tp>
        <v>4674</v>
        <stp/>
        <stp>OPEN_INT</stp>
        <stp>.SPY250523C580</stp>
        <tr r="AU26" s="1"/>
        <tr r="AU26" s="1"/>
      </tp>
      <tp>
        <v>3644</v>
        <stp/>
        <stp>OPEN_INT</stp>
        <stp>.SPY250523P589</stp>
        <tr r="AV17" s="1"/>
        <tr r="AV17" s="1"/>
      </tp>
      <tp>
        <v>6987</v>
        <stp/>
        <stp>OPEN_INT</stp>
        <stp>.SPY250523C589</stp>
        <tr r="AU17" s="1"/>
        <tr r="AU17" s="1"/>
      </tp>
      <tp>
        <v>6049</v>
        <stp/>
        <stp>OPEN_INT</stp>
        <stp>.SPY250523P588</stp>
        <tr r="AV18" s="1"/>
        <tr r="AV18" s="1"/>
      </tp>
      <tp>
        <v>2001</v>
        <stp/>
        <stp>OPEN_INT</stp>
        <stp>.SPY250523C588</stp>
        <tr r="AU18" s="1"/>
        <tr r="AU18" s="1"/>
      </tp>
      <tp>
        <v>214</v>
        <stp/>
        <stp>OPEN_INT</stp>
        <stp>.SPY250523P597</stp>
        <tr r="AV9" s="1"/>
        <tr r="AV9" s="1"/>
      </tp>
      <tp>
        <v>1622</v>
        <stp/>
        <stp>OPEN_INT</stp>
        <stp>.SPY250523C597</stp>
        <tr r="AU9" s="1"/>
        <tr r="AU9" s="1"/>
      </tp>
      <tp>
        <v>514</v>
        <stp/>
        <stp>OPEN_INT</stp>
        <stp>.SPY250523P596</stp>
        <tr r="AV10" s="1"/>
        <tr r="AV10" s="1"/>
      </tp>
      <tp>
        <v>1883</v>
        <stp/>
        <stp>OPEN_INT</stp>
        <stp>.SPY250523C596</stp>
        <tr r="AU10" s="1"/>
        <tr r="AU10" s="1"/>
      </tp>
      <tp>
        <v>2501</v>
        <stp/>
        <stp>OPEN_INT</stp>
        <stp>.SPY250523P595</stp>
        <tr r="AV11" s="1"/>
        <tr r="AV11" s="1"/>
      </tp>
      <tp>
        <v>10975</v>
        <stp/>
        <stp>OPEN_INT</stp>
        <stp>.SPY250523C595</stp>
        <tr r="AU11" s="1"/>
        <tr r="AU11" s="1"/>
      </tp>
      <tp>
        <v>2094</v>
        <stp/>
        <stp>OPEN_INT</stp>
        <stp>.SPY250523P594</stp>
        <tr r="AV12" s="1"/>
        <tr r="AV12" s="1"/>
      </tp>
      <tp>
        <v>1997</v>
        <stp/>
        <stp>OPEN_INT</stp>
        <stp>.SPY250523C594</stp>
        <tr r="AU12" s="1"/>
        <tr r="AU12" s="1"/>
      </tp>
      <tp>
        <v>2195</v>
        <stp/>
        <stp>OPEN_INT</stp>
        <stp>.SPY250523P593</stp>
        <tr r="AV13" s="1"/>
        <tr r="AV13" s="1"/>
      </tp>
      <tp>
        <v>2518</v>
        <stp/>
        <stp>OPEN_INT</stp>
        <stp>.SPY250523C593</stp>
        <tr r="AU13" s="1"/>
        <tr r="AU13" s="1"/>
      </tp>
      <tp>
        <v>6857</v>
        <stp/>
        <stp>OPEN_INT</stp>
        <stp>.SPY250523P592</stp>
        <tr r="AV14" s="1"/>
        <tr r="AV14" s="1"/>
      </tp>
      <tp>
        <v>1287</v>
        <stp/>
        <stp>OPEN_INT</stp>
        <stp>.SPY250523C592</stp>
        <tr r="AU14" s="1"/>
        <tr r="AU14" s="1"/>
      </tp>
      <tp>
        <v>4116</v>
        <stp/>
        <stp>OPEN_INT</stp>
        <stp>.SPY250523P591</stp>
        <tr r="AV15" s="1"/>
        <tr r="AV15" s="1"/>
      </tp>
      <tp>
        <v>2193</v>
        <stp/>
        <stp>OPEN_INT</stp>
        <stp>.SPY250523C591</stp>
        <tr r="AU15" s="1"/>
        <tr r="AU15" s="1"/>
      </tp>
      <tp>
        <v>13059</v>
        <stp/>
        <stp>OPEN_INT</stp>
        <stp>.SPY250523P590</stp>
        <tr r="AV16" s="1"/>
        <tr r="AV16" s="1"/>
      </tp>
      <tp>
        <v>9177</v>
        <stp/>
        <stp>OPEN_INT</stp>
        <stp>.SPY250523C590</stp>
        <tr r="AU16" s="1"/>
        <tr r="AU16" s="1"/>
      </tp>
      <tp>
        <v>107</v>
        <stp/>
        <stp>OPEN_INT</stp>
        <stp>.SPY250523P599</stp>
        <tr r="AV7" s="1"/>
        <tr r="AV7" s="1"/>
      </tp>
      <tp>
        <v>2649</v>
        <stp/>
        <stp>OPEN_INT</stp>
        <stp>.SPY250523C599</stp>
        <tr r="AU7" s="1"/>
        <tr r="AU7" s="1"/>
      </tp>
      <tp>
        <v>124</v>
        <stp/>
        <stp>OPEN_INT</stp>
        <stp>.SPY250523P598</stp>
        <tr r="AV8" s="1"/>
        <tr r="AV8" s="1"/>
      </tp>
      <tp>
        <v>2000</v>
        <stp/>
        <stp>OPEN_INT</stp>
        <stp>.SPY250523C598</stp>
        <tr r="AU8" s="1"/>
        <tr r="AU8" s="1"/>
      </tp>
      <tp>
        <v>106</v>
        <stp/>
        <stp>OPEN_INT</stp>
        <stp>.SPY250519P599</stp>
        <tr r="AT7" s="1"/>
        <tr r="AT7" s="1"/>
      </tp>
      <tp>
        <v>5374</v>
        <stp/>
        <stp>OPEN_INT</stp>
        <stp>.SPY250519C599</stp>
        <tr r="AS7" s="1"/>
        <tr r="AS7" s="1"/>
      </tp>
      <tp>
        <v>190</v>
        <stp/>
        <stp>OPEN_INT</stp>
        <stp>.SPY250519P598</stp>
        <tr r="AT8" s="1"/>
        <tr r="AT8" s="1"/>
      </tp>
      <tp>
        <v>6249</v>
        <stp/>
        <stp>OPEN_INT</stp>
        <stp>.SPY250519C598</stp>
        <tr r="AS8" s="1"/>
        <tr r="AS8" s="1"/>
      </tp>
      <tp>
        <v>6565</v>
        <stp/>
        <stp>OPEN_INT</stp>
        <stp>.SPY250519P595</stp>
        <tr r="AT11" s="1"/>
        <tr r="AT11" s="1"/>
      </tp>
      <tp>
        <v>7492</v>
        <stp/>
        <stp>OPEN_INT</stp>
        <stp>.SPY250519C595</stp>
        <tr r="AS11" s="1"/>
        <tr r="AS11" s="1"/>
      </tp>
      <tp>
        <v>8170</v>
        <stp/>
        <stp>OPEN_INT</stp>
        <stp>.SPY250519P594</stp>
        <tr r="AT12" s="1"/>
        <tr r="AT12" s="1"/>
      </tp>
      <tp>
        <v>8162</v>
        <stp/>
        <stp>OPEN_INT</stp>
        <stp>.SPY250519C594</stp>
        <tr r="AS12" s="1"/>
        <tr r="AS12" s="1"/>
      </tp>
      <tp>
        <v>378</v>
        <stp/>
        <stp>OPEN_INT</stp>
        <stp>.SPY250519P597</stp>
        <tr r="AT9" s="1"/>
        <tr r="AT9" s="1"/>
      </tp>
      <tp>
        <v>4574</v>
        <stp/>
        <stp>OPEN_INT</stp>
        <stp>.SPY250519C597</stp>
        <tr r="AS9" s="1"/>
        <tr r="AS9" s="1"/>
      </tp>
      <tp>
        <v>741</v>
        <stp/>
        <stp>OPEN_INT</stp>
        <stp>.SPY250519P596</stp>
        <tr r="AT10" s="1"/>
        <tr r="AT10" s="1"/>
      </tp>
      <tp>
        <v>6466</v>
        <stp/>
        <stp>OPEN_INT</stp>
        <stp>.SPY250519C596</stp>
        <tr r="AS10" s="1"/>
        <tr r="AS10" s="1"/>
      </tp>
      <tp>
        <v>11309</v>
        <stp/>
        <stp>OPEN_INT</stp>
        <stp>.SPY250519P591</stp>
        <tr r="AT15" s="1"/>
        <tr r="AT15" s="1"/>
      </tp>
      <tp>
        <v>5549</v>
        <stp/>
        <stp>OPEN_INT</stp>
        <stp>.SPY250519C591</stp>
        <tr r="AS15" s="1"/>
        <tr r="AS15" s="1"/>
      </tp>
      <tp>
        <v>13772</v>
        <stp/>
        <stp>OPEN_INT</stp>
        <stp>.SPY250519P590</stp>
        <tr r="AT16" s="1"/>
        <tr r="AT16" s="1"/>
      </tp>
      <tp>
        <v>4890</v>
        <stp/>
        <stp>OPEN_INT</stp>
        <stp>.SPY250519C590</stp>
        <tr r="AS16" s="1"/>
        <tr r="AS16" s="1"/>
      </tp>
      <tp>
        <v>20867</v>
        <stp/>
        <stp>OPEN_INT</stp>
        <stp>.SPY250519P593</stp>
        <tr r="AT13" s="1"/>
        <tr r="AT13" s="1"/>
      </tp>
      <tp>
        <v>6313</v>
        <stp/>
        <stp>OPEN_INT</stp>
        <stp>.SPY250519C593</stp>
        <tr r="AS13" s="1"/>
        <tr r="AS13" s="1"/>
      </tp>
      <tp>
        <v>19454</v>
        <stp/>
        <stp>OPEN_INT</stp>
        <stp>.SPY250519P592</stp>
        <tr r="AT14" s="1"/>
        <tr r="AT14" s="1"/>
      </tp>
      <tp>
        <v>6535</v>
        <stp/>
        <stp>OPEN_INT</stp>
        <stp>.SPY250519C592</stp>
        <tr r="AS14" s="1"/>
        <tr r="AS14" s="1"/>
      </tp>
      <tp>
        <v>7693</v>
        <stp/>
        <stp>OPEN_INT</stp>
        <stp>.SPY250519P589</stp>
        <tr r="AT17" s="1"/>
        <tr r="AT17" s="1"/>
      </tp>
      <tp>
        <v>2962</v>
        <stp/>
        <stp>OPEN_INT</stp>
        <stp>.SPY250519C589</stp>
        <tr r="AS17" s="1"/>
        <tr r="AS17" s="1"/>
      </tp>
      <tp>
        <v>5976</v>
        <stp/>
        <stp>OPEN_INT</stp>
        <stp>.SPY250519P588</stp>
        <tr r="AT18" s="1"/>
        <tr r="AT18" s="1"/>
      </tp>
      <tp>
        <v>2076</v>
        <stp/>
        <stp>OPEN_INT</stp>
        <stp>.SPY250519C588</stp>
        <tr r="AS18" s="1"/>
        <tr r="AS18" s="1"/>
      </tp>
      <tp>
        <v>12363</v>
        <stp/>
        <stp>OPEN_INT</stp>
        <stp>.SPY250519P585</stp>
        <tr r="AT21" s="1"/>
        <tr r="AT21" s="1"/>
      </tp>
      <tp>
        <v>1373</v>
        <stp/>
        <stp>OPEN_INT</stp>
        <stp>.SPY250519C585</stp>
        <tr r="AS21" s="1"/>
        <tr r="AS21" s="1"/>
      </tp>
      <tp>
        <v>5033</v>
        <stp/>
        <stp>OPEN_INT</stp>
        <stp>.SPY250519P584</stp>
        <tr r="AT22" s="1"/>
        <tr r="AT22" s="1"/>
      </tp>
      <tp>
        <v>905</v>
        <stp/>
        <stp>OPEN_INT</stp>
        <stp>.SPY250519C584</stp>
        <tr r="AS22" s="1"/>
        <tr r="AS22" s="1"/>
      </tp>
      <tp>
        <v>5265</v>
        <stp/>
        <stp>OPEN_INT</stp>
        <stp>.SPY250519P587</stp>
        <tr r="AT19" s="1"/>
        <tr r="AT19" s="1"/>
      </tp>
      <tp>
        <v>1375</v>
        <stp/>
        <stp>OPEN_INT</stp>
        <stp>.SPY250519C587</stp>
        <tr r="AS19" s="1"/>
        <tr r="AS19" s="1"/>
      </tp>
      <tp>
        <v>7633</v>
        <stp/>
        <stp>OPEN_INT</stp>
        <stp>.SPY250519P586</stp>
        <tr r="AT20" s="1"/>
        <tr r="AT20" s="1"/>
      </tp>
      <tp>
        <v>954</v>
        <stp/>
        <stp>OPEN_INT</stp>
        <stp>.SPY250519C586</stp>
        <tr r="AS20" s="1"/>
        <tr r="AS20" s="1"/>
      </tp>
      <tp>
        <v>5297</v>
        <stp/>
        <stp>OPEN_INT</stp>
        <stp>.SPY250519P581</stp>
        <tr r="AT25" s="1"/>
        <tr r="AT25" s="1"/>
      </tp>
      <tp>
        <v>775</v>
        <stp/>
        <stp>OPEN_INT</stp>
        <stp>.SPY250519C581</stp>
        <tr r="AS25" s="1"/>
        <tr r="AS25" s="1"/>
      </tp>
      <tp>
        <v>11668</v>
        <stp/>
        <stp>OPEN_INT</stp>
        <stp>.SPY250519P580</stp>
        <tr r="AT26" s="1"/>
        <tr r="AT26" s="1"/>
      </tp>
      <tp>
        <v>1668</v>
        <stp/>
        <stp>OPEN_INT</stp>
        <stp>.SPY250519C580</stp>
        <tr r="AS26" s="1"/>
        <tr r="AS26" s="1"/>
      </tp>
      <tp>
        <v>4412</v>
        <stp/>
        <stp>OPEN_INT</stp>
        <stp>.SPY250519P583</stp>
        <tr r="AT23" s="1"/>
        <tr r="AT23" s="1"/>
      </tp>
      <tp>
        <v>654</v>
        <stp/>
        <stp>OPEN_INT</stp>
        <stp>.SPY250519C583</stp>
        <tr r="AS23" s="1"/>
        <tr r="AS23" s="1"/>
      </tp>
      <tp>
        <v>4194</v>
        <stp/>
        <stp>OPEN_INT</stp>
        <stp>.SPY250519P582</stp>
        <tr r="AT24" s="1"/>
        <tr r="AT24" s="1"/>
      </tp>
      <tp>
        <v>740</v>
        <stp/>
        <stp>OPEN_INT</stp>
        <stp>.SPY250519C582</stp>
        <tr r="AS24" s="1"/>
        <tr r="AS24" s="1"/>
      </tp>
      <tp t="s">
        <v>13.80%</v>
        <stp/>
        <stp>IMPL_VOL</stp>
        <stp>.SPXW250523C5980</stp>
        <tr r="EN94" s="1"/>
      </tp>
      <tp t="s">
        <v>17.99%</v>
        <stp/>
        <stp>IMPL_VOL</stp>
        <stp>.SPXW250523P5980</stp>
        <tr r="EO94" s="1"/>
      </tp>
      <tp t="s">
        <v>13.73%</v>
        <stp/>
        <stp>IMPL_VOL</stp>
        <stp>.SPXW250523C5990</stp>
        <tr r="EN93" s="1"/>
      </tp>
      <tp t="s">
        <v>17.95%</v>
        <stp/>
        <stp>IMPL_VOL</stp>
        <stp>.SPXW250523P5990</stp>
        <tr r="EO93" s="1"/>
      </tp>
      <tp t="s">
        <v>13.97%</v>
        <stp/>
        <stp>IMPL_VOL</stp>
        <stp>.SPXW250523C5900</stp>
        <tr r="EN102" s="1"/>
      </tp>
      <tp t="s">
        <v>19.05%</v>
        <stp/>
        <stp>IMPL_VOL</stp>
        <stp>.SPXW250523P5900</stp>
        <tr r="EO102" s="1"/>
      </tp>
      <tp t="s">
        <v>14.08%</v>
        <stp/>
        <stp>IMPL_VOL</stp>
        <stp>.SPXW250523C5910</stp>
        <tr r="EN101" s="1"/>
      </tp>
      <tp t="s">
        <v>18.87%</v>
        <stp/>
        <stp>IMPL_VOL</stp>
        <stp>.SPXW250523P5910</stp>
        <tr r="EO101" s="1"/>
      </tp>
      <tp t="s">
        <v>14.12%</v>
        <stp/>
        <stp>IMPL_VOL</stp>
        <stp>.SPXW250523C5920</stp>
        <tr r="EN100" s="1"/>
      </tp>
      <tp t="s">
        <v>18.68%</v>
        <stp/>
        <stp>IMPL_VOL</stp>
        <stp>.SPXW250523P5920</stp>
        <tr r="EO100" s="1"/>
      </tp>
      <tp t="s">
        <v>14.07%</v>
        <stp/>
        <stp>IMPL_VOL</stp>
        <stp>.SPXW250523C5930</stp>
        <tr r="EN99" s="1"/>
      </tp>
      <tp t="s">
        <v>18.52%</v>
        <stp/>
        <stp>IMPL_VOL</stp>
        <stp>.SPXW250523P5930</stp>
        <tr r="EO99" s="1"/>
      </tp>
      <tp t="s">
        <v>14.06%</v>
        <stp/>
        <stp>IMPL_VOL</stp>
        <stp>.SPXW250523C5940</stp>
        <tr r="EN98" s="1"/>
      </tp>
      <tp t="s">
        <v>18.36%</v>
        <stp/>
        <stp>IMPL_VOL</stp>
        <stp>.SPXW250523P5940</stp>
        <tr r="EO98" s="1"/>
      </tp>
      <tp t="s">
        <v>14.04%</v>
        <stp/>
        <stp>IMPL_VOL</stp>
        <stp>.SPXW250523C5950</stp>
        <tr r="EN97" s="1"/>
      </tp>
      <tp t="s">
        <v>18.21%</v>
        <stp/>
        <stp>IMPL_VOL</stp>
        <stp>.SPXW250523P5950</stp>
        <tr r="EO97" s="1"/>
      </tp>
      <tp t="s">
        <v>13.95%</v>
        <stp/>
        <stp>IMPL_VOL</stp>
        <stp>.SPXW250523C5960</stp>
        <tr r="EN96" s="1"/>
      </tp>
      <tp t="s">
        <v>18.07%</v>
        <stp/>
        <stp>IMPL_VOL</stp>
        <stp>.SPXW250523P5960</stp>
        <tr r="EO96" s="1"/>
      </tp>
      <tp t="s">
        <v>13.89%</v>
        <stp/>
        <stp>IMPL_VOL</stp>
        <stp>.SPXW250523C5970</stp>
        <tr r="EN95" s="1"/>
      </tp>
      <tp t="s">
        <v>18.06%</v>
        <stp/>
        <stp>IMPL_VOL</stp>
        <stp>.SPXW250523P5970</stp>
        <tr r="EO95" s="1"/>
      </tp>
      <tp>
        <v>30</v>
        <stp/>
        <stp>OPEN_INT</stp>
        <stp>.NDX250620P20400</stp>
        <tr r="AX183" s="1"/>
        <tr r="AX183" s="1"/>
      </tp>
      <tp>
        <v>104</v>
        <stp/>
        <stp>OPEN_INT</stp>
        <stp>.NDX250620P21400</stp>
        <tr r="AX143" s="1"/>
        <tr r="AX143" s="1"/>
      </tp>
      <tp>
        <v>15</v>
        <stp/>
        <stp>OPEN_INT</stp>
        <stp>.NDX250620P20425</stp>
        <tr r="AX182" s="1"/>
        <tr r="AX182" s="1"/>
      </tp>
      <tp>
        <v>183</v>
        <stp/>
        <stp>OPEN_INT</stp>
        <stp>.NDX250620P21425</stp>
        <tr r="AX142" s="1"/>
        <tr r="AX142" s="1"/>
      </tp>
      <tp>
        <v>15</v>
        <stp/>
        <stp>OPEN_INT</stp>
        <stp>.NDX250620P20450</stp>
        <tr r="AX181" s="1"/>
        <tr r="AX181" s="1"/>
      </tp>
      <tp>
        <v>46</v>
        <stp/>
        <stp>OPEN_INT</stp>
        <stp>.NDX250620P21450</stp>
        <tr r="AX141" s="1"/>
        <tr r="AX141" s="1"/>
      </tp>
      <tp>
        <v>37</v>
        <stp/>
        <stp>OPEN_INT</stp>
        <stp>.NDX250620P20475</stp>
        <tr r="AX180" s="1"/>
        <tr r="AX180" s="1"/>
      </tp>
      <tp>
        <v>28</v>
        <stp/>
        <stp>OPEN_INT</stp>
        <stp>.NDX250620P21475</stp>
        <tr r="AX140" s="1"/>
        <tr r="AX140" s="1"/>
      </tp>
      <tp>
        <v>23</v>
        <stp/>
        <stp>OPEN_INT</stp>
        <stp>.NDX250620C20425</stp>
        <tr r="AW182" s="1"/>
        <tr r="AW182" s="1"/>
      </tp>
      <tp>
        <v>179</v>
        <stp/>
        <stp>OPEN_INT</stp>
        <stp>.NDX250620C21425</stp>
        <tr r="AW142" s="1"/>
        <tr r="AW142" s="1"/>
      </tp>
      <tp>
        <v>31</v>
        <stp/>
        <stp>OPEN_INT</stp>
        <stp>.NDX250620C20400</stp>
        <tr r="AW183" s="1"/>
        <tr r="AW183" s="1"/>
      </tp>
      <tp>
        <v>114</v>
        <stp/>
        <stp>OPEN_INT</stp>
        <stp>.NDX250620C21400</stp>
        <tr r="AW143" s="1"/>
        <tr r="AW143" s="1"/>
      </tp>
      <tp>
        <v>39</v>
        <stp/>
        <stp>OPEN_INT</stp>
        <stp>.NDX250620C20475</stp>
        <tr r="AW180" s="1"/>
        <tr r="AW180" s="1"/>
      </tp>
      <tp>
        <v>39</v>
        <stp/>
        <stp>OPEN_INT</stp>
        <stp>.NDX250620C21475</stp>
        <tr r="AW140" s="1"/>
        <tr r="AW140" s="1"/>
      </tp>
      <tp>
        <v>218</v>
        <stp/>
        <stp>OPEN_INT</stp>
        <stp>.NDX250620C20450</stp>
        <tr r="AW181" s="1"/>
        <tr r="AW181" s="1"/>
      </tp>
      <tp>
        <v>70</v>
        <stp/>
        <stp>OPEN_INT</stp>
        <stp>.NDX250620C21450</stp>
        <tr r="AW141" s="1"/>
        <tr r="AW141" s="1"/>
      </tp>
      <tp t="s">
        <v>13.31%</v>
        <stp/>
        <stp>IMPL_VOL</stp>
        <stp>.SPXW250523C5880</stp>
        <tr r="EN104" s="1"/>
      </tp>
      <tp t="s">
        <v>19.44%</v>
        <stp/>
        <stp>IMPL_VOL</stp>
        <stp>.SPXW250523P5880</stp>
        <tr r="EO104" s="1"/>
      </tp>
      <tp t="s">
        <v>13.59%</v>
        <stp/>
        <stp>IMPL_VOL</stp>
        <stp>.SPXW250523C5890</stp>
        <tr r="EN103" s="1"/>
      </tp>
      <tp t="s">
        <v>19.25%</v>
        <stp/>
        <stp>IMPL_VOL</stp>
        <stp>.SPXW250523P5890</stp>
        <tr r="EO103" s="1"/>
      </tp>
      <tp t="s">
        <v>--</v>
        <stp/>
        <stp>IMPL_VOL</stp>
        <stp>.SPXW250523C5800</stp>
        <tr r="EN112" s="1"/>
      </tp>
      <tp t="s">
        <v>20.87%</v>
        <stp/>
        <stp>IMPL_VOL</stp>
        <stp>.SPXW250523P5800</stp>
        <tr r="EO112" s="1"/>
      </tp>
      <tp t="s">
        <v>--</v>
        <stp/>
        <stp>IMPL_VOL</stp>
        <stp>.SPXW250523C5810</stp>
        <tr r="EN111" s="1"/>
      </tp>
      <tp t="s">
        <v>20.69%</v>
        <stp/>
        <stp>IMPL_VOL</stp>
        <stp>.SPXW250523P5810</stp>
        <tr r="EO111" s="1"/>
      </tp>
      <tp t="s">
        <v>N/A</v>
        <stp/>
        <stp>IMPL_VOL</stp>
        <stp>.SPXW250523C5820</stp>
        <tr r="EN110" s="1"/>
      </tp>
      <tp t="s">
        <v>N/A</v>
        <stp/>
        <stp>IMPL_VOL</stp>
        <stp>.SPXW250523P5820</stp>
        <tr r="EO110" s="1"/>
      </tp>
      <tp t="s">
        <v>--</v>
        <stp/>
        <stp>IMPL_VOL</stp>
        <stp>.SPXW250523C5830</stp>
        <tr r="EN109" s="1"/>
      </tp>
      <tp t="s">
        <v>20.35%</v>
        <stp/>
        <stp>IMPL_VOL</stp>
        <stp>.SPXW250523P5830</stp>
        <tr r="EO109" s="1"/>
      </tp>
      <tp t="s">
        <v>N/A</v>
        <stp/>
        <stp>IMPL_VOL</stp>
        <stp>.SPXW250523C5840</stp>
        <tr r="EN108" s="1"/>
      </tp>
      <tp t="s">
        <v>N/A</v>
        <stp/>
        <stp>IMPL_VOL</stp>
        <stp>.SPXW250523P5840</stp>
        <tr r="EO108" s="1"/>
      </tp>
      <tp t="s">
        <v>10.65%</v>
        <stp/>
        <stp>IMPL_VOL</stp>
        <stp>.SPXW250523C5850</stp>
        <tr r="EN107" s="1"/>
      </tp>
      <tp t="s">
        <v>20.01%</v>
        <stp/>
        <stp>IMPL_VOL</stp>
        <stp>.SPXW250523P5850</stp>
        <tr r="EO107" s="1"/>
      </tp>
      <tp t="s">
        <v>12.10%</v>
        <stp/>
        <stp>IMPL_VOL</stp>
        <stp>.SPXW250523C5860</stp>
        <tr r="EN106" s="1"/>
      </tp>
      <tp t="s">
        <v>19.82%</v>
        <stp/>
        <stp>IMPL_VOL</stp>
        <stp>.SPXW250523P5860</stp>
        <tr r="EO106" s="1"/>
      </tp>
      <tp t="s">
        <v>12.86%</v>
        <stp/>
        <stp>IMPL_VOL</stp>
        <stp>.SPXW250523C5870</stp>
        <tr r="EN105" s="1"/>
      </tp>
      <tp t="s">
        <v>19.62%</v>
        <stp/>
        <stp>IMPL_VOL</stp>
        <stp>.SPXW250523P5870</stp>
        <tr r="EO105" s="1"/>
      </tp>
      <tp>
        <v>258</v>
        <stp/>
        <stp>OPEN_INT</stp>
        <stp>.NDX250620P20700</stp>
        <tr r="AX171" s="1"/>
        <tr r="AX171" s="1"/>
      </tp>
      <tp>
        <v>1</v>
        <stp/>
        <stp>OPEN_INT</stp>
        <stp>.NDX250620P20725</stp>
        <tr r="AX170" s="1"/>
        <tr r="AX170" s="1"/>
      </tp>
      <tp>
        <v>5</v>
        <stp/>
        <stp>OPEN_INT</stp>
        <stp>.NDX250620P20750</stp>
        <tr r="AX169" s="1"/>
        <tr r="AX169" s="1"/>
      </tp>
      <tp>
        <v>40</v>
        <stp/>
        <stp>OPEN_INT</stp>
        <stp>.NDX250620P20775</stp>
        <tr r="AX168" s="1"/>
        <tr r="AX168" s="1"/>
      </tp>
      <tp>
        <v>12</v>
        <stp/>
        <stp>OPEN_INT</stp>
        <stp>.NDX250620C20725</stp>
        <tr r="AW170" s="1"/>
        <tr r="AW170" s="1"/>
      </tp>
      <tp>
        <v>46</v>
        <stp/>
        <stp>OPEN_INT</stp>
        <stp>.NDX250620C20700</stp>
        <tr r="AW171" s="1"/>
        <tr r="AW171" s="1"/>
      </tp>
      <tp>
        <v>43</v>
        <stp/>
        <stp>OPEN_INT</stp>
        <stp>.NDX250620C20775</stp>
        <tr r="AW168" s="1"/>
        <tr r="AW168" s="1"/>
      </tp>
      <tp>
        <v>44</v>
        <stp/>
        <stp>OPEN_INT</stp>
        <stp>.NDX250620C20750</stp>
        <tr r="AW169" s="1"/>
        <tr r="AW169" s="1"/>
      </tp>
      <tp t="s">
        <v>--</v>
        <stp/>
        <stp>IMPL_VOL</stp>
        <stp>.SPXW250519C5820</stp>
        <tr r="EL110" s="1"/>
      </tp>
      <tp t="s">
        <v>110.40%</v>
        <stp/>
        <stp>IMPL_VOL</stp>
        <stp>.SPXW250519P5820</stp>
        <tr r="EM110" s="1"/>
      </tp>
      <tp t="s">
        <v>--</v>
        <stp/>
        <stp>IMPL_VOL</stp>
        <stp>.SPXW250519C5830</stp>
        <tr r="EL109" s="1"/>
      </tp>
      <tp t="s">
        <v>103.31%</v>
        <stp/>
        <stp>IMPL_VOL</stp>
        <stp>.SPXW250519P5830</stp>
        <tr r="EM109" s="1"/>
      </tp>
      <tp t="s">
        <v>181.63%</v>
        <stp/>
        <stp>IMPL_VOL</stp>
        <stp>.SPXW250519C5800</stp>
        <tr r="EL112" s="1"/>
      </tp>
      <tp t="s">
        <v>124.75%</v>
        <stp/>
        <stp>IMPL_VOL</stp>
        <stp>.SPXW250519P5800</stp>
        <tr r="EM112" s="1"/>
      </tp>
      <tp t="s">
        <v>172.06%</v>
        <stp/>
        <stp>IMPL_VOL</stp>
        <stp>.SPXW250519C5810</stp>
        <tr r="EL111" s="1"/>
      </tp>
      <tp t="s">
        <v>117.68%</v>
        <stp/>
        <stp>IMPL_VOL</stp>
        <stp>.SPXW250519P5810</stp>
        <tr r="EM111" s="1"/>
      </tp>
      <tp t="s">
        <v>--</v>
        <stp/>
        <stp>IMPL_VOL</stp>
        <stp>.SPXW250519C5860</stp>
        <tr r="EL106" s="1"/>
      </tp>
      <tp t="s">
        <v>81.85%</v>
        <stp/>
        <stp>IMPL_VOL</stp>
        <stp>.SPXW250519P5860</stp>
        <tr r="EM106" s="1"/>
      </tp>
      <tp t="s">
        <v>--</v>
        <stp/>
        <stp>IMPL_VOL</stp>
        <stp>.SPXW250519C5870</stp>
        <tr r="EL105" s="1"/>
      </tp>
      <tp t="s">
        <v>74.83%</v>
        <stp/>
        <stp>IMPL_VOL</stp>
        <stp>.SPXW250519P5870</stp>
        <tr r="EM105" s="1"/>
      </tp>
      <tp t="s">
        <v>--</v>
        <stp/>
        <stp>IMPL_VOL</stp>
        <stp>.SPXW250519C5840</stp>
        <tr r="EL108" s="1"/>
      </tp>
      <tp t="s">
        <v>96.19%</v>
        <stp/>
        <stp>IMPL_VOL</stp>
        <stp>.SPXW250519P5840</stp>
        <tr r="EM108" s="1"/>
      </tp>
      <tp t="s">
        <v>--</v>
        <stp/>
        <stp>IMPL_VOL</stp>
        <stp>.SPXW250519C5850</stp>
        <tr r="EL107" s="1"/>
      </tp>
      <tp t="s">
        <v>89.04%</v>
        <stp/>
        <stp>IMPL_VOL</stp>
        <stp>.SPXW250519P5850</stp>
        <tr r="EM107" s="1"/>
      </tp>
      <tp t="s">
        <v>--</v>
        <stp/>
        <stp>IMPL_VOL</stp>
        <stp>.SPXW250519C5880</stp>
        <tr r="EL104" s="1"/>
      </tp>
      <tp t="s">
        <v>67.39%</v>
        <stp/>
        <stp>IMPL_VOL</stp>
        <stp>.SPXW250519P5880</stp>
        <tr r="EM104" s="1"/>
      </tp>
      <tp t="s">
        <v>--</v>
        <stp/>
        <stp>IMPL_VOL</stp>
        <stp>.SPXW250519C5890</stp>
        <tr r="EL103" s="1"/>
      </tp>
      <tp t="s">
        <v>60.09%</v>
        <stp/>
        <stp>IMPL_VOL</stp>
        <stp>.SPXW250519P5890</stp>
        <tr r="EM103" s="1"/>
      </tp>
      <tp>
        <v>46</v>
        <stp/>
        <stp>OPEN_INT</stp>
        <stp>.NDX250620P20600</stp>
        <tr r="AX175" s="1"/>
        <tr r="AX175" s="1"/>
      </tp>
      <tp>
        <v>8</v>
        <stp/>
        <stp>OPEN_INT</stp>
        <stp>.NDX250620P20625</stp>
        <tr r="AX174" s="1"/>
        <tr r="AX174" s="1"/>
      </tp>
      <tp>
        <v>8</v>
        <stp/>
        <stp>OPEN_INT</stp>
        <stp>.NDX250620P20650</stp>
        <tr r="AX173" s="1"/>
        <tr r="AX173" s="1"/>
      </tp>
      <tp>
        <v>4</v>
        <stp/>
        <stp>OPEN_INT</stp>
        <stp>.NDX250620P20675</stp>
        <tr r="AX172" s="1"/>
        <tr r="AX172" s="1"/>
      </tp>
      <tp>
        <v>0</v>
        <stp/>
        <stp>OPEN_INT</stp>
        <stp>.SPY250523P602</stp>
        <tr r="AV4" s="1"/>
        <tr r="AV4" s="1"/>
      </tp>
      <tp>
        <v>0</v>
        <stp/>
        <stp>OPEN_INT</stp>
        <stp>.SPY250523C602</stp>
        <tr r="AU4" s="1"/>
        <tr r="AU4" s="1"/>
      </tp>
      <tp>
        <v>204</v>
        <stp/>
        <stp>OPEN_INT</stp>
        <stp>.SPY250523P601</stp>
        <tr r="AV5" s="1"/>
        <tr r="AV5" s="1"/>
      </tp>
      <tp>
        <v>1602</v>
        <stp/>
        <stp>OPEN_INT</stp>
        <stp>.SPY250523C601</stp>
        <tr r="AU5" s="1"/>
        <tr r="AU5" s="1"/>
      </tp>
      <tp>
        <v>877</v>
        <stp/>
        <stp>OPEN_INT</stp>
        <stp>.SPY250523P600</stp>
        <tr r="AV6" s="1"/>
        <tr r="AV6" s="1"/>
      </tp>
      <tp>
        <v>15927</v>
        <stp/>
        <stp>OPEN_INT</stp>
        <stp>.SPY250523C600</stp>
        <tr r="AU6" s="1"/>
        <tr r="AU6" s="1"/>
      </tp>
      <tp>
        <v>7</v>
        <stp/>
        <stp>OPEN_INT</stp>
        <stp>.NDX250620C20625</stp>
        <tr r="AW174" s="1"/>
        <tr r="AW174" s="1"/>
      </tp>
      <tp>
        <v>87</v>
        <stp/>
        <stp>OPEN_INT</stp>
        <stp>.SPY250519P601</stp>
        <tr r="AT5" s="1"/>
        <tr r="AT5" s="1"/>
      </tp>
      <tp>
        <v>10493</v>
        <stp/>
        <stp>OPEN_INT</stp>
        <stp>.SPY250519C601</stp>
        <tr r="AS5" s="1"/>
        <tr r="AS5" s="1"/>
      </tp>
      <tp>
        <v>535</v>
        <stp/>
        <stp>OPEN_INT</stp>
        <stp>.SPY250519P600</stp>
        <tr r="AT6" s="1"/>
        <tr r="AT6" s="1"/>
      </tp>
      <tp>
        <v>24786</v>
        <stp/>
        <stp>OPEN_INT</stp>
        <stp>.SPY250519C600</stp>
        <tr r="AS6" s="1"/>
        <tr r="AS6" s="1"/>
      </tp>
      <tp>
        <v>37</v>
        <stp/>
        <stp>OPEN_INT</stp>
        <stp>.SPY250519P602</stp>
        <tr r="AT4" s="1"/>
        <tr r="AT4" s="1"/>
      </tp>
      <tp>
        <v>7849</v>
        <stp/>
        <stp>OPEN_INT</stp>
        <stp>.SPY250519C602</stp>
        <tr r="AS4" s="1"/>
        <tr r="AS4" s="1"/>
      </tp>
      <tp>
        <v>62</v>
        <stp/>
        <stp>OPEN_INT</stp>
        <stp>.NDX250620C20600</stp>
        <tr r="AW175" s="1"/>
        <tr r="AW175" s="1"/>
      </tp>
      <tp>
        <v>24</v>
        <stp/>
        <stp>OPEN_INT</stp>
        <stp>.NDX250620C20675</stp>
        <tr r="AW172" s="1"/>
        <tr r="AW172" s="1"/>
      </tp>
      <tp>
        <v>3802</v>
        <stp/>
        <stp>OPEN_INT</stp>
        <stp>.SPY250620P568</stp>
        <tr r="AX38" s="1"/>
        <tr r="AX38" s="1"/>
      </tp>
      <tp>
        <v>1443</v>
        <stp/>
        <stp>OPEN_INT</stp>
        <stp>.SPY250620C568</stp>
        <tr r="AW38" s="1"/>
        <tr r="AW38" s="1"/>
      </tp>
      <tp>
        <v>1156</v>
        <stp/>
        <stp>OPEN_INT</stp>
        <stp>.SPY250620P569</stp>
        <tr r="AX37" s="1"/>
        <tr r="AX37" s="1"/>
      </tp>
      <tp>
        <v>1303</v>
        <stp/>
        <stp>OPEN_INT</stp>
        <stp>.SPY250620C569</stp>
        <tr r="AW37" s="1"/>
        <tr r="AW37" s="1"/>
      </tp>
      <tp>
        <v>7</v>
        <stp/>
        <stp>OPEN_INT</stp>
        <stp>.NDX250620C20650</stp>
        <tr r="AW173" s="1"/>
        <tr r="AW173" s="1"/>
      </tp>
      <tp>
        <v>1170</v>
        <stp/>
        <stp>OPEN_INT</stp>
        <stp>.SPY250620P574</stp>
        <tr r="AX32" s="1"/>
        <tr r="AX32" s="1"/>
      </tp>
      <tp>
        <v>1065</v>
        <stp/>
        <stp>OPEN_INT</stp>
        <stp>.SPY250620C574</stp>
        <tr r="AW32" s="1"/>
        <tr r="AW32" s="1"/>
      </tp>
      <tp>
        <v>63381</v>
        <stp/>
        <stp>OPEN_INT</stp>
        <stp>.SPY250620P575</stp>
        <tr r="AX31" s="1"/>
        <tr r="AX31" s="1"/>
      </tp>
      <tp>
        <v>25024</v>
        <stp/>
        <stp>OPEN_INT</stp>
        <stp>.SPY250620C575</stp>
        <tr r="AW31" s="1"/>
        <tr r="AW31" s="1"/>
      </tp>
      <tp>
        <v>1605</v>
        <stp/>
        <stp>OPEN_INT</stp>
        <stp>.SPY250620P576</stp>
        <tr r="AX30" s="1"/>
        <tr r="AX30" s="1"/>
      </tp>
      <tp>
        <v>1295</v>
        <stp/>
        <stp>OPEN_INT</stp>
        <stp>.SPY250620C576</stp>
        <tr r="AW30" s="1"/>
        <tr r="AW30" s="1"/>
      </tp>
      <tp>
        <v>2206</v>
        <stp/>
        <stp>OPEN_INT</stp>
        <stp>.SPY250620P577</stp>
        <tr r="AX29" s="1"/>
        <tr r="AX29" s="1"/>
      </tp>
      <tp>
        <v>1645</v>
        <stp/>
        <stp>OPEN_INT</stp>
        <stp>.SPY250620C577</stp>
        <tr r="AW29" s="1"/>
        <tr r="AW29" s="1"/>
      </tp>
      <tp>
        <v>28219</v>
        <stp/>
        <stp>OPEN_INT</stp>
        <stp>.SPY250620P570</stp>
        <tr r="AX36" s="1"/>
        <tr r="AX36" s="1"/>
      </tp>
      <tp>
        <v>43838</v>
        <stp/>
        <stp>OPEN_INT</stp>
        <stp>.SPY250620C570</stp>
        <tr r="AW36" s="1"/>
        <tr r="AW36" s="1"/>
      </tp>
      <tp>
        <v>1292</v>
        <stp/>
        <stp>OPEN_INT</stp>
        <stp>.SPY250620P571</stp>
        <tr r="AX35" s="1"/>
        <tr r="AX35" s="1"/>
      </tp>
      <tp>
        <v>1425</v>
        <stp/>
        <stp>OPEN_INT</stp>
        <stp>.SPY250620C571</stp>
        <tr r="AW35" s="1"/>
        <tr r="AW35" s="1"/>
      </tp>
      <tp>
        <v>1712</v>
        <stp/>
        <stp>OPEN_INT</stp>
        <stp>.SPY250620P572</stp>
        <tr r="AX34" s="1"/>
        <tr r="AX34" s="1"/>
      </tp>
      <tp>
        <v>765</v>
        <stp/>
        <stp>OPEN_INT</stp>
        <stp>.SPY250620C572</stp>
        <tr r="AW34" s="1"/>
        <tr r="AW34" s="1"/>
      </tp>
      <tp>
        <v>1051</v>
        <stp/>
        <stp>OPEN_INT</stp>
        <stp>.SPY250620P573</stp>
        <tr r="AX33" s="1"/>
        <tr r="AX33" s="1"/>
      </tp>
      <tp>
        <v>989</v>
        <stp/>
        <stp>OPEN_INT</stp>
        <stp>.SPY250620C573</stp>
        <tr r="AW33" s="1"/>
        <tr r="AW33" s="1"/>
      </tp>
      <tp>
        <v>2466</v>
        <stp/>
        <stp>OPEN_INT</stp>
        <stp>.SPY250620P578</stp>
        <tr r="AX28" s="1"/>
        <tr r="AX28" s="1"/>
      </tp>
      <tp>
        <v>1266</v>
        <stp/>
        <stp>OPEN_INT</stp>
        <stp>.SPY250620C578</stp>
        <tr r="AW28" s="1"/>
        <tr r="AW28" s="1"/>
      </tp>
      <tp>
        <v>2076</v>
        <stp/>
        <stp>OPEN_INT</stp>
        <stp>.SPY250620P579</stp>
        <tr r="AX27" s="1"/>
        <tr r="AX27" s="1"/>
      </tp>
      <tp>
        <v>648</v>
        <stp/>
        <stp>OPEN_INT</stp>
        <stp>.SPY250620C579</stp>
        <tr r="AW27" s="1"/>
        <tr r="AW27" s="1"/>
      </tp>
      <tp>
        <v>713</v>
        <stp/>
        <stp>OPEN_INT</stp>
        <stp>.SPY250620P584</stp>
        <tr r="AX22" s="1"/>
        <tr r="AX22" s="1"/>
      </tp>
      <tp>
        <v>918</v>
        <stp/>
        <stp>OPEN_INT</stp>
        <stp>.SPY250620C584</stp>
        <tr r="AW22" s="1"/>
        <tr r="AW22" s="1"/>
      </tp>
      <tp>
        <v>14902</v>
        <stp/>
        <stp>OPEN_INT</stp>
        <stp>.SPY250620P585</stp>
        <tr r="AX21" s="1"/>
        <tr r="AX21" s="1"/>
      </tp>
      <tp>
        <v>18873</v>
        <stp/>
        <stp>OPEN_INT</stp>
        <stp>.SPY250620C585</stp>
        <tr r="AW21" s="1"/>
        <tr r="AW21" s="1"/>
      </tp>
      <tp>
        <v>1589</v>
        <stp/>
        <stp>OPEN_INT</stp>
        <stp>.SPY250620P586</stp>
        <tr r="AX20" s="1"/>
        <tr r="AX20" s="1"/>
      </tp>
      <tp>
        <v>1762</v>
        <stp/>
        <stp>OPEN_INT</stp>
        <stp>.SPY250620C586</stp>
        <tr r="AW20" s="1"/>
        <tr r="AW20" s="1"/>
      </tp>
      <tp>
        <v>2534</v>
        <stp/>
        <stp>OPEN_INT</stp>
        <stp>.SPY250620P587</stp>
        <tr r="AX19" s="1"/>
        <tr r="AX19" s="1"/>
      </tp>
      <tp>
        <v>2711</v>
        <stp/>
        <stp>OPEN_INT</stp>
        <stp>.SPY250620C587</stp>
        <tr r="AW19" s="1"/>
        <tr r="AW19" s="1"/>
      </tp>
      <tp>
        <v>33539</v>
        <stp/>
        <stp>OPEN_INT</stp>
        <stp>.SPY250620P580</stp>
        <tr r="AX26" s="1"/>
        <tr r="AX26" s="1"/>
      </tp>
      <tp>
        <v>142916</v>
        <stp/>
        <stp>OPEN_INT</stp>
        <stp>.SPY250620C580</stp>
        <tr r="AW26" s="1"/>
        <tr r="AW26" s="1"/>
      </tp>
      <tp>
        <v>1679</v>
        <stp/>
        <stp>OPEN_INT</stp>
        <stp>.SPY250620P581</stp>
        <tr r="AX25" s="1"/>
        <tr r="AX25" s="1"/>
      </tp>
      <tp>
        <v>2625</v>
        <stp/>
        <stp>OPEN_INT</stp>
        <stp>.SPY250620C581</stp>
        <tr r="AW25" s="1"/>
        <tr r="AW25" s="1"/>
      </tp>
      <tp>
        <v>1257</v>
        <stp/>
        <stp>OPEN_INT</stp>
        <stp>.SPY250620P582</stp>
        <tr r="AX24" s="1"/>
        <tr r="AX24" s="1"/>
      </tp>
      <tp>
        <v>1724</v>
        <stp/>
        <stp>OPEN_INT</stp>
        <stp>.SPY250620C582</stp>
        <tr r="AW24" s="1"/>
        <tr r="AW24" s="1"/>
      </tp>
      <tp>
        <v>1661</v>
        <stp/>
        <stp>OPEN_INT</stp>
        <stp>.SPY250620P583</stp>
        <tr r="AX23" s="1"/>
        <tr r="AX23" s="1"/>
      </tp>
      <tp>
        <v>1321</v>
        <stp/>
        <stp>OPEN_INT</stp>
        <stp>.SPY250620C583</stp>
        <tr r="AW23" s="1"/>
        <tr r="AW23" s="1"/>
      </tp>
      <tp>
        <v>2048</v>
        <stp/>
        <stp>OPEN_INT</stp>
        <stp>.SPY250620P588</stp>
        <tr r="AX18" s="1"/>
        <tr r="AX18" s="1"/>
      </tp>
      <tp>
        <v>2876</v>
        <stp/>
        <stp>OPEN_INT</stp>
        <stp>.SPY250620C588</stp>
        <tr r="AW18" s="1"/>
        <tr r="AW18" s="1"/>
      </tp>
      <tp>
        <v>1590</v>
        <stp/>
        <stp>OPEN_INT</stp>
        <stp>.SPY250620P589</stp>
        <tr r="AX17" s="1"/>
        <tr r="AX17" s="1"/>
      </tp>
      <tp>
        <v>1136</v>
        <stp/>
        <stp>OPEN_INT</stp>
        <stp>.SPY250620C589</stp>
        <tr r="AW17" s="1"/>
        <tr r="AW17" s="1"/>
      </tp>
      <tp>
        <v>940</v>
        <stp/>
        <stp>OPEN_INT</stp>
        <stp>.SPY250620P594</stp>
        <tr r="AX12" s="1"/>
        <tr r="AX12" s="1"/>
      </tp>
      <tp>
        <v>3714</v>
        <stp/>
        <stp>OPEN_INT</stp>
        <stp>.SPY250620C594</stp>
        <tr r="AW12" s="1"/>
        <tr r="AW12" s="1"/>
      </tp>
      <tp>
        <v>8764</v>
        <stp/>
        <stp>OPEN_INT</stp>
        <stp>.SPY250620P595</stp>
        <tr r="AX11" s="1"/>
        <tr r="AX11" s="1"/>
      </tp>
      <tp>
        <v>25081</v>
        <stp/>
        <stp>OPEN_INT</stp>
        <stp>.SPY250620C595</stp>
        <tr r="AW11" s="1"/>
        <tr r="AW11" s="1"/>
      </tp>
      <tp>
        <v>758</v>
        <stp/>
        <stp>OPEN_INT</stp>
        <stp>.SPY250620P596</stp>
        <tr r="AX10" s="1"/>
        <tr r="AX10" s="1"/>
      </tp>
      <tp>
        <v>2945</v>
        <stp/>
        <stp>OPEN_INT</stp>
        <stp>.SPY250620C596</stp>
        <tr r="AW10" s="1"/>
        <tr r="AW10" s="1"/>
      </tp>
      <tp>
        <v>968</v>
        <stp/>
        <stp>OPEN_INT</stp>
        <stp>.SPY250620P597</stp>
        <tr r="AX9" s="1"/>
        <tr r="AX9" s="1"/>
      </tp>
      <tp>
        <v>2080</v>
        <stp/>
        <stp>OPEN_INT</stp>
        <stp>.SPY250620C597</stp>
        <tr r="AW9" s="1"/>
        <tr r="AW9" s="1"/>
      </tp>
      <tp>
        <v>11098</v>
        <stp/>
        <stp>OPEN_INT</stp>
        <stp>.SPY250620P590</stp>
        <tr r="AX16" s="1"/>
        <tr r="AX16" s="1"/>
      </tp>
      <tp>
        <v>35960</v>
        <stp/>
        <stp>OPEN_INT</stp>
        <stp>.SPY250620C590</stp>
        <tr r="AW16" s="1"/>
        <tr r="AW16" s="1"/>
      </tp>
      <tp>
        <v>1666</v>
        <stp/>
        <stp>OPEN_INT</stp>
        <stp>.SPY250620P591</stp>
        <tr r="AX15" s="1"/>
        <tr r="AX15" s="1"/>
      </tp>
      <tp>
        <v>2784</v>
        <stp/>
        <stp>OPEN_INT</stp>
        <stp>.SPY250620C591</stp>
        <tr r="AW15" s="1"/>
        <tr r="AW15" s="1"/>
      </tp>
      <tp>
        <v>1551</v>
        <stp/>
        <stp>OPEN_INT</stp>
        <stp>.SPY250620P592</stp>
        <tr r="AX14" s="1"/>
        <tr r="AX14" s="1"/>
      </tp>
      <tp>
        <v>3080</v>
        <stp/>
        <stp>OPEN_INT</stp>
        <stp>.SPY250620C592</stp>
        <tr r="AW14" s="1"/>
        <tr r="AW14" s="1"/>
      </tp>
      <tp>
        <v>1312</v>
        <stp/>
        <stp>OPEN_INT</stp>
        <stp>.SPY250620P593</stp>
        <tr r="AX13" s="1"/>
        <tr r="AX13" s="1"/>
      </tp>
      <tp>
        <v>1282</v>
        <stp/>
        <stp>OPEN_INT</stp>
        <stp>.SPY250620C593</stp>
        <tr r="AW13" s="1"/>
        <tr r="AW13" s="1"/>
      </tp>
      <tp>
        <v>534</v>
        <stp/>
        <stp>OPEN_INT</stp>
        <stp>.SPY250620P598</stp>
        <tr r="AX8" s="1"/>
        <tr r="AX8" s="1"/>
      </tp>
      <tp>
        <v>2589</v>
        <stp/>
        <stp>OPEN_INT</stp>
        <stp>.SPY250620C598</stp>
        <tr r="AW8" s="1"/>
        <tr r="AW8" s="1"/>
      </tp>
      <tp>
        <v>144</v>
        <stp/>
        <stp>OPEN_INT</stp>
        <stp>.SPY250620P599</stp>
        <tr r="AX7" s="1"/>
        <tr r="AX7" s="1"/>
      </tp>
      <tp>
        <v>3899</v>
        <stp/>
        <stp>OPEN_INT</stp>
        <stp>.SPY250620C599</stp>
        <tr r="AW7" s="1"/>
        <tr r="AW7" s="1"/>
      </tp>
      <tp t="s">
        <v>--</v>
        <stp/>
        <stp>IMPL_VOL</stp>
        <stp>.SPXW250519C5920</stp>
        <tr r="EL100" s="1"/>
      </tp>
      <tp t="s">
        <v>37.45%</v>
        <stp/>
        <stp>IMPL_VOL</stp>
        <stp>.SPXW250519P5920</stp>
        <tr r="EM100" s="1"/>
      </tp>
      <tp t="s">
        <v>--</v>
        <stp/>
        <stp>IMPL_VOL</stp>
        <stp>.SPXW250519C5930</stp>
        <tr r="EL99" s="1"/>
      </tp>
      <tp t="s">
        <v>29.62%</v>
        <stp/>
        <stp>IMPL_VOL</stp>
        <stp>.SPXW250519P5930</stp>
        <tr r="EM99" s="1"/>
      </tp>
      <tp t="s">
        <v>--</v>
        <stp/>
        <stp>IMPL_VOL</stp>
        <stp>.SPXW250519C5900</stp>
        <tr r="EL102" s="1"/>
      </tp>
      <tp t="s">
        <v>52.62%</v>
        <stp/>
        <stp>IMPL_VOL</stp>
        <stp>.SPXW250519P5900</stp>
        <tr r="EM102" s="1"/>
      </tp>
      <tp t="s">
        <v>--</v>
        <stp/>
        <stp>IMPL_VOL</stp>
        <stp>.SPXW250519C5910</stp>
        <tr r="EL101" s="1"/>
      </tp>
      <tp t="s">
        <v>45.09%</v>
        <stp/>
        <stp>IMPL_VOL</stp>
        <stp>.SPXW250519P5910</stp>
        <tr r="EM101" s="1"/>
      </tp>
      <tp t="s">
        <v>5.59%</v>
        <stp/>
        <stp>IMPL_VOL</stp>
        <stp>.SPXW250519C5960</stp>
        <tr r="EL96" s="1"/>
      </tp>
      <tp t="s">
        <v>4.36%</v>
        <stp/>
        <stp>IMPL_VOL</stp>
        <stp>.SPXW250519P5960</stp>
        <tr r="EM96" s="1"/>
      </tp>
      <tp t="s">
        <v>7.01%</v>
        <stp/>
        <stp>IMPL_VOL</stp>
        <stp>.SPXW250519C5970</stp>
        <tr r="EL95" s="1"/>
      </tp>
      <tp t="s">
        <v>9.29%</v>
        <stp/>
        <stp>IMPL_VOL</stp>
        <stp>.SPXW250519P5970</stp>
        <tr r="EM95" s="1"/>
      </tp>
      <tp t="s">
        <v>33.65%</v>
        <stp/>
        <stp>IMPL_VOL</stp>
        <stp>.SPXW250519C5940</stp>
        <tr r="EL98" s="1"/>
      </tp>
      <tp t="s">
        <v>21.76%</v>
        <stp/>
        <stp>IMPL_VOL</stp>
        <stp>.SPXW250519P5940</stp>
        <tr r="EM98" s="1"/>
      </tp>
      <tp t="s">
        <v>--</v>
        <stp/>
        <stp>IMPL_VOL</stp>
        <stp>.SPXW250519C5950</stp>
        <tr r="EL97" s="1"/>
      </tp>
      <tp t="s">
        <v>13.41%</v>
        <stp/>
        <stp>IMPL_VOL</stp>
        <stp>.SPXW250519P5950</stp>
        <tr r="EM97" s="1"/>
      </tp>
      <tp t="s">
        <v>15.71%</v>
        <stp/>
        <stp>IMPL_VOL</stp>
        <stp>.SPXW250519C5980</stp>
        <tr r="EL94" s="1"/>
      </tp>
      <tp t="s">
        <v>26.47%</v>
        <stp/>
        <stp>IMPL_VOL</stp>
        <stp>.SPXW250519P5980</stp>
        <tr r="EM94" s="1"/>
      </tp>
      <tp t="s">
        <v>23.81%</v>
        <stp/>
        <stp>IMPL_VOL</stp>
        <stp>.SPXW250519C5990</stp>
        <tr r="EL93" s="1"/>
      </tp>
      <tp t="s">
        <v>38.97%</v>
        <stp/>
        <stp>IMPL_VOL</stp>
        <stp>.SPXW250519P5990</stp>
        <tr r="EM93" s="1"/>
      </tp>
      <tp>
        <v>45</v>
        <stp/>
        <stp>OPEN_INT</stp>
        <stp>.NDXP250523C20600</stp>
        <tr r="AU175" s="1"/>
        <tr r="AU175" s="1"/>
      </tp>
      <tp>
        <v>7</v>
        <stp/>
        <stp>OPEN_INT</stp>
        <stp>.NDXP250523C20625</stp>
        <tr r="AU174" s="1"/>
        <tr r="AU174" s="1"/>
      </tp>
      <tp>
        <v>4</v>
        <stp/>
        <stp>OPEN_INT</stp>
        <stp>.NDXP250523C20650</stp>
        <tr r="AU173" s="1"/>
        <tr r="AU173" s="1"/>
      </tp>
      <tp>
        <v>7</v>
        <stp/>
        <stp>OPEN_INT</stp>
        <stp>.NDXP250523C20675</stp>
        <tr r="AU172" s="1"/>
        <tr r="AU172" s="1"/>
      </tp>
      <tp>
        <v>7</v>
        <stp/>
        <stp>OPEN_INT</stp>
        <stp>.NDXP250523P20625</stp>
        <tr r="AV174" s="1"/>
        <tr r="AV174" s="1"/>
      </tp>
      <tp>
        <v>2</v>
        <stp/>
        <stp>OPEN_INT</stp>
        <stp>.NDXP250523P20600</stp>
        <tr r="AV175" s="1"/>
        <tr r="AV175" s="1"/>
      </tp>
      <tp>
        <v>1</v>
        <stp/>
        <stp>OPEN_INT</stp>
        <stp>.NDXP250523P20675</stp>
        <tr r="AV172" s="1"/>
        <tr r="AV172" s="1"/>
      </tp>
      <tp>
        <v>11</v>
        <stp/>
        <stp>OPEN_INT</stp>
        <stp>.NDXP250523P20650</stp>
        <tr r="AV173" s="1"/>
        <tr r="AV173" s="1"/>
      </tp>
      <tp>
        <v>-0.05</v>
        <stp/>
        <stp>DELTA</stp>
        <stp>.NDXP250519P20625</stp>
        <tr r="CE174" s="1"/>
        <tr r="CE174" s="1"/>
      </tp>
      <tp>
        <v>0</v>
        <stp/>
        <stp>DELTA</stp>
        <stp>.NDXP250519P20600</stp>
        <tr r="CE175" s="1"/>
        <tr r="CE175" s="1"/>
      </tp>
      <tp>
        <v>-0.05</v>
        <stp/>
        <stp>DELTA</stp>
        <stp>.NDXP250519P20675</stp>
        <tr r="CE172" s="1"/>
        <tr r="CE172" s="1"/>
      </tp>
      <tp>
        <v>-0.05</v>
        <stp/>
        <stp>DELTA</stp>
        <stp>.NDXP250519P20650</stp>
        <tr r="CE173" s="1"/>
        <tr r="CE173" s="1"/>
      </tp>
      <tp>
        <v>0.87</v>
        <stp/>
        <stp>DELTA</stp>
        <stp>.NDXP250519C20600</stp>
        <tr r="CD175" s="1"/>
        <tr r="CD175" s="1"/>
      </tp>
      <tp>
        <v>1</v>
        <stp/>
        <stp>DELTA</stp>
        <stp>.NDXP250519C20625</stp>
        <tr r="CD174" s="1"/>
        <tr r="CD174" s="1"/>
      </tp>
      <tp>
        <v>1</v>
        <stp/>
        <stp>DELTA</stp>
        <stp>.NDXP250519C20650</stp>
        <tr r="CD173" s="1"/>
        <tr r="CD173" s="1"/>
      </tp>
      <tp>
        <v>1</v>
        <stp/>
        <stp>DELTA</stp>
        <stp>.NDXP250519C20675</stp>
        <tr r="CD172" s="1"/>
        <tr r="CD172" s="1"/>
      </tp>
      <tp t="s">
        <v>N/A</v>
        <stp/>
        <stp>VOLUME</stp>
        <stp>.NDXP250829C20575</stp>
        <tr r="P177" s="2"/>
      </tp>
      <tp t="s">
        <v>N/A</v>
        <stp/>
        <stp>VOLUME</stp>
        <stp>.NDXP250519C20575</stp>
        <tr r="BA176" s="1"/>
      </tp>
      <tp t="s">
        <v>N/A</v>
        <stp/>
        <stp>VOLUME</stp>
        <stp>.NDXP251128C20475</stp>
        <tr r="V181" s="2"/>
      </tp>
      <tp t="s">
        <v>N/A</v>
        <stp/>
        <stp>VOLUME</stp>
        <stp>.NDXP251128C21475</stp>
        <tr r="V141" s="2"/>
      </tp>
      <tp t="s">
        <v>N/A</v>
        <stp/>
        <stp>VOLUME</stp>
        <stp>.NDXP250829C20550</stp>
        <tr r="P178" s="2"/>
      </tp>
      <tp t="s">
        <v>N/A</v>
        <stp/>
        <stp>VOLUME</stp>
        <stp>.NDXP250829C21550</stp>
        <tr r="P138" s="2"/>
      </tp>
      <tp>
        <v>605</v>
        <stp/>
        <stp>VOLUME</stp>
        <stp>.NDXP250519C21550</stp>
        <tr r="BA137" s="1"/>
        <tr r="BA137" s="1"/>
      </tp>
      <tp t="s">
        <v>N/A</v>
        <stp/>
        <stp>VOLUME</stp>
        <stp>.NDXP250519C20550</stp>
        <tr r="BA177" s="1"/>
      </tp>
      <tp t="s">
        <v>N/A</v>
        <stp/>
        <stp>VOLUME</stp>
        <stp>.NDXP251128C20450</stp>
        <tr r="V182" s="2"/>
      </tp>
      <tp t="s">
        <v>N/A</v>
        <stp/>
        <stp>VOLUME</stp>
        <stp>.NDXP251128C21450</stp>
        <tr r="V142" s="2"/>
      </tp>
      <tp t="s">
        <v>N/A</v>
        <stp/>
        <stp>VOLUME</stp>
        <stp>.NDXP251128C20425</stp>
        <tr r="V183" s="2"/>
      </tp>
      <tp t="s">
        <v>N/A</v>
        <stp/>
        <stp>VOLUME</stp>
        <stp>.NDXP251128C21425</stp>
        <tr r="V143" s="2"/>
      </tp>
      <tp t="s">
        <v>N/A</v>
        <stp/>
        <stp>VOLUME</stp>
        <stp>.NDXP250829C20525</stp>
        <tr r="P179" s="2"/>
      </tp>
      <tp t="s">
        <v>N/A</v>
        <stp/>
        <stp>VOLUME</stp>
        <stp>.NDXP250829C21525</stp>
        <tr r="P139" s="2"/>
      </tp>
      <tp t="s">
        <v>N/A</v>
        <stp/>
        <stp>VOLUME</stp>
        <stp>.NDXP250519C21525</stp>
        <tr r="BA138" s="1"/>
      </tp>
      <tp t="s">
        <v>N/A</v>
        <stp/>
        <stp>VOLUME</stp>
        <stp>.NDXP250519C20525</stp>
        <tr r="BA178" s="1"/>
      </tp>
      <tp t="s">
        <v>N/A</v>
        <stp/>
        <stp>VOLUME</stp>
        <stp>.NDXP251128C20400</stp>
        <tr r="V184" s="2"/>
      </tp>
      <tp t="s">
        <v>N/A</v>
        <stp/>
        <stp>VOLUME</stp>
        <stp>.NDXP251128C21400</stp>
        <tr r="V144" s="2"/>
      </tp>
      <tp t="s">
        <v>N/A</v>
        <stp/>
        <stp>VOLUME</stp>
        <stp>.NDXP250829C20500</stp>
        <tr r="P180" s="2"/>
      </tp>
      <tp t="s">
        <v>N/A</v>
        <stp/>
        <stp>VOLUME</stp>
        <stp>.NDXP250829C21500</stp>
        <tr r="P140" s="2"/>
      </tp>
      <tp>
        <v>1337</v>
        <stp/>
        <stp>VOLUME</stp>
        <stp>.NDXP250519C21500</stp>
        <tr r="BA139" s="1"/>
        <tr r="BA139" s="1"/>
      </tp>
      <tp t="s">
        <v>N/A</v>
        <stp/>
        <stp>VOLUME</stp>
        <stp>.NDXP250519C20500</stp>
        <tr r="BA179" s="1"/>
      </tp>
      <tp>
        <v>13149</v>
        <stp/>
        <stp>VOLUME</stp>
        <stp>.SPXW250519C6010</stp>
        <tr r="BA91" s="1"/>
        <tr r="BA91" s="1"/>
      </tp>
      <tp>
        <v>367</v>
        <stp/>
        <stp>VOLUME</stp>
        <stp>.SPXW250519P6010</stp>
        <tr r="BB91" s="1"/>
        <tr r="BB91" s="1"/>
      </tp>
      <tp>
        <v>29248</v>
        <stp/>
        <stp>VOLUME</stp>
        <stp>.SPXW250519C6000</stp>
        <tr r="BA92" s="1"/>
        <tr r="BA92" s="1"/>
      </tp>
      <tp>
        <v>1827</v>
        <stp/>
        <stp>VOLUME</stp>
        <stp>.SPXW250519P6000</stp>
        <tr r="BB92" s="1"/>
        <tr r="BB92" s="1"/>
      </tp>
      <tp>
        <v>6848</v>
        <stp/>
        <stp>VOLUME</stp>
        <stp>.SPXW250519C6030</stp>
        <tr r="BA89" s="1"/>
        <tr r="BA89" s="1"/>
      </tp>
      <tp>
        <v>54</v>
        <stp/>
        <stp>VOLUME</stp>
        <stp>.SPXW250519P6030</stp>
        <tr r="BB89" s="1"/>
        <tr r="BB89" s="1"/>
      </tp>
      <tp>
        <v>21756</v>
        <stp/>
        <stp>VOLUME</stp>
        <stp>.SPXW250519C6020</stp>
        <tr r="BA90" s="1"/>
        <tr r="BA90" s="1"/>
      </tp>
      <tp>
        <v>41</v>
        <stp/>
        <stp>VOLUME</stp>
        <stp>.SPXW250519P6020</stp>
        <tr r="BB90" s="1"/>
        <tr r="BB90" s="1"/>
      </tp>
      <tp>
        <v>5519</v>
        <stp/>
        <stp>VOLUME</stp>
        <stp>.SPXW250519C6050</stp>
        <tr r="BA87" s="1"/>
        <tr r="BA87" s="1"/>
      </tp>
      <tp>
        <v>40</v>
        <stp/>
        <stp>VOLUME</stp>
        <stp>.SPXW250519P6050</stp>
        <tr r="BB87" s="1"/>
        <tr r="BB87" s="1"/>
      </tp>
      <tp>
        <v>5319</v>
        <stp/>
        <stp>VOLUME</stp>
        <stp>.SPXW250519C6040</stp>
        <tr r="BA88" s="1"/>
        <tr r="BA88" s="1"/>
      </tp>
      <tp>
        <v>51</v>
        <stp/>
        <stp>VOLUME</stp>
        <stp>.SPXW250519P6040</stp>
        <tr r="BB88" s="1"/>
        <tr r="BB88" s="1"/>
      </tp>
      <tp>
        <v>2928</v>
        <stp/>
        <stp>VOLUME</stp>
        <stp>.SPXW250519C6070</stp>
        <tr r="BA85" s="1"/>
        <tr r="BA85" s="1"/>
      </tp>
      <tp>
        <v>7</v>
        <stp/>
        <stp>VOLUME</stp>
        <stp>.SPXW250519P6070</stp>
        <tr r="BB85" s="1"/>
        <tr r="BB85" s="1"/>
      </tp>
      <tp>
        <v>2228</v>
        <stp/>
        <stp>VOLUME</stp>
        <stp>.SPXW250519C6060</stp>
        <tr r="BA86" s="1"/>
        <tr r="BA86" s="1"/>
      </tp>
      <tp>
        <v>28</v>
        <stp/>
        <stp>VOLUME</stp>
        <stp>.SPXW250519P6060</stp>
        <tr r="BB86" s="1"/>
        <tr r="BB86" s="1"/>
      </tp>
      <tp t="s">
        <v>N/A</v>
        <stp/>
        <stp>VOLUME</stp>
        <stp>.NDXP251128P20450</stp>
        <tr r="V182" s="2"/>
      </tp>
      <tp t="s">
        <v>N/A</v>
        <stp/>
        <stp>VOLUME</stp>
        <stp>.NDXP251128P21450</stp>
        <tr r="V142" s="2"/>
      </tp>
      <tp>
        <v>25</v>
        <stp/>
        <stp>VOLUME</stp>
        <stp>.SPXW250613C6030</stp>
        <tr r="I90" s="2"/>
        <tr r="I90" s="2"/>
      </tp>
      <tp>
        <v>13</v>
        <stp/>
        <stp>VOLUME</stp>
        <stp>.SPXW250613P6030</stp>
        <tr r="I90" s="2"/>
        <tr r="I90" s="2"/>
      </tp>
      <tp t="s">
        <v>N/A</v>
        <stp/>
        <stp>VOLUME</stp>
        <stp>.NDXP250829P20550</stp>
        <tr r="P178" s="2"/>
      </tp>
      <tp t="s">
        <v>N/A</v>
        <stp/>
        <stp>VOLUME</stp>
        <stp>.NDXP250829P21550</stp>
        <tr r="P138" s="2"/>
      </tp>
      <tp>
        <v>3</v>
        <stp/>
        <stp>VOLUME</stp>
        <stp>.NDXP250519P21550</stp>
        <tr r="BB137" s="1"/>
        <tr r="BB137" s="1"/>
      </tp>
      <tp>
        <v>11</v>
        <stp/>
        <stp>VOLUME</stp>
        <stp>.NDXP250519P20550</stp>
        <tr r="BB177" s="1"/>
        <tr r="BB177" s="1"/>
      </tp>
      <tp>
        <v>8</v>
        <stp/>
        <stp>VOLUME</stp>
        <stp>.SPXW250613C6020</stp>
        <tr r="I91" s="2"/>
        <tr r="I91" s="2"/>
      </tp>
      <tp>
        <v>8</v>
        <stp/>
        <stp>VOLUME</stp>
        <stp>.SPXW250613P6020</stp>
        <tr r="I91" s="2"/>
        <tr r="I91" s="2"/>
      </tp>
      <tp t="s">
        <v>N/A</v>
        <stp/>
        <stp>VOLUME</stp>
        <stp>.NDXP251128P20475</stp>
        <tr r="V181" s="2"/>
      </tp>
      <tp t="s">
        <v>N/A</v>
        <stp/>
        <stp>VOLUME</stp>
        <stp>.NDXP251128P21475</stp>
        <tr r="V141" s="2"/>
      </tp>
      <tp t="s">
        <v>N/A</v>
        <stp/>
        <stp>VOLUME</stp>
        <stp>.SPXW250613C6010</stp>
        <tr r="I92" s="2"/>
      </tp>
      <tp t="s">
        <v>N/A</v>
        <stp/>
        <stp>VOLUME</stp>
        <stp>.SPXW250613P6010</stp>
        <tr r="I92" s="2"/>
      </tp>
      <tp t="s">
        <v>N/A</v>
        <stp/>
        <stp>VOLUME</stp>
        <stp>.NDXP250829P20575</stp>
        <tr r="P177" s="2"/>
      </tp>
      <tp t="s">
        <v>N/A</v>
        <stp/>
        <stp>VOLUME</stp>
        <stp>.NDXP250519P20575</stp>
        <tr r="BB176" s="1"/>
      </tp>
      <tp>
        <v>562</v>
        <stp/>
        <stp>VOLUME</stp>
        <stp>.SPXW250613C6000</stp>
        <tr r="I93" s="2"/>
        <tr r="I93" s="2"/>
      </tp>
      <tp>
        <v>19</v>
        <stp/>
        <stp>VOLUME</stp>
        <stp>.SPXW250613P6000</stp>
        <tr r="I93" s="2"/>
        <tr r="I93" s="2"/>
      </tp>
      <tp t="s">
        <v>N/A</v>
        <stp/>
        <stp>VOLUME</stp>
        <stp>.NDXP250829P20500</stp>
        <tr r="P180" s="2"/>
      </tp>
      <tp t="s">
        <v>N/A</v>
        <stp/>
        <stp>VOLUME</stp>
        <stp>.NDXP250829P21500</stp>
        <tr r="P140" s="2"/>
      </tp>
      <tp>
        <v>52</v>
        <stp/>
        <stp>VOLUME</stp>
        <stp>.NDXP250519P21500</stp>
        <tr r="BB139" s="1"/>
        <tr r="BB139" s="1"/>
      </tp>
      <tp>
        <v>32</v>
        <stp/>
        <stp>VOLUME</stp>
        <stp>.NDXP250519P20500</stp>
        <tr r="BB179" s="1"/>
        <tr r="BB179" s="1"/>
      </tp>
      <tp>
        <v>5</v>
        <stp/>
        <stp>VOLUME</stp>
        <stp>.SPXW250613C6070</stp>
        <tr r="I86" s="2"/>
        <tr r="I86" s="2"/>
      </tp>
      <tp>
        <v>26</v>
        <stp/>
        <stp>VOLUME</stp>
        <stp>.SPXW250613P6070</stp>
        <tr r="I86" s="2"/>
        <tr r="I86" s="2"/>
      </tp>
      <tp t="s">
        <v>N/A</v>
        <stp/>
        <stp>VOLUME</stp>
        <stp>.NDXP251128P20400</stp>
        <tr r="V184" s="2"/>
      </tp>
      <tp t="s">
        <v>N/A</v>
        <stp/>
        <stp>VOLUME</stp>
        <stp>.NDXP251128P21400</stp>
        <tr r="V144" s="2"/>
      </tp>
      <tp>
        <v>2</v>
        <stp/>
        <stp>VOLUME</stp>
        <stp>.SPXW250613C6060</stp>
        <tr r="I87" s="2"/>
        <tr r="I87" s="2"/>
      </tp>
      <tp>
        <v>10</v>
        <stp/>
        <stp>VOLUME</stp>
        <stp>.SPXW250613P6060</stp>
        <tr r="I87" s="2"/>
        <tr r="I87" s="2"/>
      </tp>
      <tp t="s">
        <v>N/A</v>
        <stp/>
        <stp>VOLUME</stp>
        <stp>.NDXP250829P20525</stp>
        <tr r="P179" s="2"/>
      </tp>
      <tp t="s">
        <v>N/A</v>
        <stp/>
        <stp>VOLUME</stp>
        <stp>.NDXP250829P21525</stp>
        <tr r="P139" s="2"/>
      </tp>
      <tp t="s">
        <v>N/A</v>
        <stp/>
        <stp>VOLUME</stp>
        <stp>.NDXP250519P21525</stp>
        <tr r="BB138" s="1"/>
      </tp>
      <tp>
        <v>2</v>
        <stp/>
        <stp>VOLUME</stp>
        <stp>.NDXP250519P20525</stp>
        <tr r="BB178" s="1"/>
        <tr r="BB178" s="1"/>
      </tp>
      <tp>
        <v>110</v>
        <stp/>
        <stp>VOLUME</stp>
        <stp>.SPXW250613C6050</stp>
        <tr r="I88" s="2"/>
        <tr r="I88" s="2"/>
      </tp>
      <tp>
        <v>7</v>
        <stp/>
        <stp>VOLUME</stp>
        <stp>.SPXW250613P6050</stp>
        <tr r="I88" s="2"/>
        <tr r="I88" s="2"/>
      </tp>
      <tp t="s">
        <v>N/A</v>
        <stp/>
        <stp>VOLUME</stp>
        <stp>.NDXP251128P20425</stp>
        <tr r="V183" s="2"/>
      </tp>
      <tp t="s">
        <v>N/A</v>
        <stp/>
        <stp>VOLUME</stp>
        <stp>.NDXP251128P21425</stp>
        <tr r="V143" s="2"/>
      </tp>
      <tp>
        <v>22</v>
        <stp/>
        <stp>VOLUME</stp>
        <stp>.SPXW250613C6040</stp>
        <tr r="I89" s="2"/>
        <tr r="I89" s="2"/>
      </tp>
      <tp>
        <v>4</v>
        <stp/>
        <stp>VOLUME</stp>
        <stp>.SPXW250613P6040</stp>
        <tr r="I89" s="2"/>
        <tr r="I89" s="2"/>
      </tp>
      <tp>
        <v>4</v>
        <stp/>
        <stp>OPEN_INT</stp>
        <stp>.NDXP250523C20700</stp>
        <tr r="AU171" s="1"/>
        <tr r="AU171" s="1"/>
      </tp>
      <tp>
        <v>8</v>
        <stp/>
        <stp>OPEN_INT</stp>
        <stp>.NDXP250523C20725</stp>
        <tr r="AU170" s="1"/>
        <tr r="AU170" s="1"/>
      </tp>
      <tp>
        <v>6</v>
        <stp/>
        <stp>OPEN_INT</stp>
        <stp>.NDXP250523C20750</stp>
        <tr r="AU169" s="1"/>
        <tr r="AU169" s="1"/>
      </tp>
      <tp>
        <v>7</v>
        <stp/>
        <stp>OPEN_INT</stp>
        <stp>.NDXP250523C20775</stp>
        <tr r="AU168" s="1"/>
        <tr r="AU168" s="1"/>
      </tp>
      <tp>
        <v>1</v>
        <stp/>
        <stp>OPEN_INT</stp>
        <stp>.NDXP250523P20725</stp>
        <tr r="AV170" s="1"/>
        <tr r="AV170" s="1"/>
      </tp>
      <tp>
        <v>11</v>
        <stp/>
        <stp>OPEN_INT</stp>
        <stp>.NDXP250523P20700</stp>
        <tr r="AV171" s="1"/>
        <tr r="AV171" s="1"/>
      </tp>
      <tp>
        <v>2</v>
        <stp/>
        <stp>OPEN_INT</stp>
        <stp>.NDXP250523P20775</stp>
        <tr r="AV168" s="1"/>
        <tr r="AV168" s="1"/>
      </tp>
      <tp>
        <v>5</v>
        <stp/>
        <stp>OPEN_INT</stp>
        <stp>.NDXP250523P20750</stp>
        <tr r="AV169" s="1"/>
        <tr r="AV169" s="1"/>
      </tp>
      <tp>
        <v>-0.05</v>
        <stp/>
        <stp>DELTA</stp>
        <stp>.NDXP250519P20725</stp>
        <tr r="CE170" s="1"/>
        <tr r="CE170" s="1"/>
      </tp>
      <tp>
        <v>-0.05</v>
        <stp/>
        <stp>DELTA</stp>
        <stp>.NDXP250519P20700</stp>
        <tr r="CE171" s="1"/>
        <tr r="CE171" s="1"/>
      </tp>
      <tp>
        <v>-0.05</v>
        <stp/>
        <stp>DELTA</stp>
        <stp>.NDXP250519P20775</stp>
        <tr r="CE168" s="1"/>
        <tr r="CE168" s="1"/>
      </tp>
      <tp>
        <v>-0.05</v>
        <stp/>
        <stp>DELTA</stp>
        <stp>.NDXP250519P20750</stp>
        <tr r="CE169" s="1"/>
        <tr r="CE169" s="1"/>
      </tp>
      <tp>
        <v>1</v>
        <stp/>
        <stp>DELTA</stp>
        <stp>.NDXP250519C20700</stp>
        <tr r="CD171" s="1"/>
        <tr r="CD171" s="1"/>
      </tp>
      <tp>
        <v>1</v>
        <stp/>
        <stp>DELTA</stp>
        <stp>.NDXP250519C20725</stp>
        <tr r="CD170" s="1"/>
        <tr r="CD170" s="1"/>
      </tp>
      <tp>
        <v>1</v>
        <stp/>
        <stp>DELTA</stp>
        <stp>.NDXP250519C20750</stp>
        <tr r="CD169" s="1"/>
        <tr r="CD169" s="1"/>
      </tp>
      <tp>
        <v>1</v>
        <stp/>
        <stp>DELTA</stp>
        <stp>.NDXP250519C20775</stp>
        <tr r="CD168" s="1"/>
        <tr r="CD168" s="1"/>
      </tp>
      <tp t="s">
        <v>N/A</v>
        <stp/>
        <stp>VOLUME</stp>
        <stp>.NDXP250829C20475</stp>
        <tr r="P181" s="2"/>
      </tp>
      <tp t="s">
        <v>N/A</v>
        <stp/>
        <stp>VOLUME</stp>
        <stp>.NDXP250829C21475</stp>
        <tr r="P141" s="2"/>
      </tp>
      <tp>
        <v>407</v>
        <stp/>
        <stp>VOLUME</stp>
        <stp>.NDXP250519C21475</stp>
        <tr r="BA140" s="1"/>
        <tr r="BA140" s="1"/>
      </tp>
      <tp t="s">
        <v>N/A</v>
        <stp/>
        <stp>VOLUME</stp>
        <stp>.NDXP250519C20475</stp>
        <tr r="BA180" s="1"/>
      </tp>
      <tp t="s">
        <v>N/A</v>
        <stp/>
        <stp>VOLUME</stp>
        <stp>.NDXP251128C20575</stp>
        <tr r="V177" s="2"/>
      </tp>
      <tp t="s">
        <v>N/A</v>
        <stp/>
        <stp>VOLUME</stp>
        <stp>.NDXP250829C20450</stp>
        <tr r="P182" s="2"/>
      </tp>
      <tp t="s">
        <v>N/A</v>
        <stp/>
        <stp>VOLUME</stp>
        <stp>.NDXP250829C21450</stp>
        <tr r="P142" s="2"/>
      </tp>
      <tp>
        <v>1628</v>
        <stp/>
        <stp>VOLUME</stp>
        <stp>.NDXP250519C21450</stp>
        <tr r="BA141" s="1"/>
        <tr r="BA141" s="1"/>
      </tp>
      <tp t="s">
        <v>N/A</v>
        <stp/>
        <stp>VOLUME</stp>
        <stp>.NDXP250519C20450</stp>
        <tr r="BA181" s="1"/>
      </tp>
      <tp t="s">
        <v>N/A</v>
        <stp/>
        <stp>VOLUME</stp>
        <stp>.NDXP251128C20550</stp>
        <tr r="V178" s="2"/>
      </tp>
      <tp t="s">
        <v>N/A</v>
        <stp/>
        <stp>VOLUME</stp>
        <stp>.NDXP251128C21550</stp>
        <tr r="V138" s="2"/>
      </tp>
      <tp t="s">
        <v>N/A</v>
        <stp/>
        <stp>VOLUME</stp>
        <stp>.NDXP251128C20525</stp>
        <tr r="V179" s="2"/>
      </tp>
      <tp t="s">
        <v>N/A</v>
        <stp/>
        <stp>VOLUME</stp>
        <stp>.NDXP251128C21525</stp>
        <tr r="V139" s="2"/>
      </tp>
      <tp t="s">
        <v>N/A</v>
        <stp/>
        <stp>VOLUME</stp>
        <stp>.NDXP250829C20425</stp>
        <tr r="P183" s="2"/>
      </tp>
      <tp t="s">
        <v>N/A</v>
        <stp/>
        <stp>VOLUME</stp>
        <stp>.NDXP250829C21425</stp>
        <tr r="P143" s="2"/>
      </tp>
      <tp>
        <v>282</v>
        <stp/>
        <stp>VOLUME</stp>
        <stp>.NDXP250519C21425</stp>
        <tr r="BA142" s="1"/>
        <tr r="BA142" s="1"/>
      </tp>
      <tp t="s">
        <v>N/A</v>
        <stp/>
        <stp>VOLUME</stp>
        <stp>.NDXP250519C20425</stp>
        <tr r="BA182" s="1"/>
      </tp>
      <tp t="s">
        <v>N/A</v>
        <stp/>
        <stp>VOLUME</stp>
        <stp>.NDXP251128C20500</stp>
        <tr r="V180" s="2"/>
      </tp>
      <tp t="s">
        <v>N/A</v>
        <stp/>
        <stp>VOLUME</stp>
        <stp>.NDXP251128C21500</stp>
        <tr r="V140" s="2"/>
      </tp>
      <tp t="s">
        <v>N/A</v>
        <stp/>
        <stp>VOLUME</stp>
        <stp>.NDXP250829C20400</stp>
        <tr r="P184" s="2"/>
      </tp>
      <tp t="s">
        <v>N/A</v>
        <stp/>
        <stp>VOLUME</stp>
        <stp>.NDXP250829C21400</stp>
        <tr r="P144" s="2"/>
      </tp>
      <tp>
        <v>1779</v>
        <stp/>
        <stp>VOLUME</stp>
        <stp>.NDXP250519C21400</stp>
        <tr r="BA143" s="1"/>
        <tr r="BA143" s="1"/>
      </tp>
      <tp t="s">
        <v>N/A</v>
        <stp/>
        <stp>VOLUME</stp>
        <stp>.NDXP250519C20400</stp>
        <tr r="BA183" s="1"/>
      </tp>
      <tp t="s">
        <v>N/A</v>
        <stp/>
        <stp>VOLUME</stp>
        <stp>.NDXP251128P20550</stp>
        <tr r="V178" s="2"/>
      </tp>
      <tp t="s">
        <v>N/A</v>
        <stp/>
        <stp>VOLUME</stp>
        <stp>.NDXP251128P21550</stp>
        <tr r="V138" s="2"/>
      </tp>
      <tp t="s">
        <v>N/A</v>
        <stp/>
        <stp>VOLUME</stp>
        <stp>.NDXP250829P20450</stp>
        <tr r="P182" s="2"/>
      </tp>
      <tp t="s">
        <v>N/A</v>
        <stp/>
        <stp>VOLUME</stp>
        <stp>.NDXP250829P21450</stp>
        <tr r="P142" s="2"/>
      </tp>
      <tp>
        <v>135</v>
        <stp/>
        <stp>VOLUME</stp>
        <stp>.NDXP250519P21450</stp>
        <tr r="BB141" s="1"/>
        <tr r="BB141" s="1"/>
      </tp>
      <tp>
        <v>4</v>
        <stp/>
        <stp>VOLUME</stp>
        <stp>.NDXP250519P20450</stp>
        <tr r="BB181" s="1"/>
        <tr r="BB181" s="1"/>
      </tp>
      <tp t="s">
        <v>N/A</v>
        <stp/>
        <stp>VOLUME</stp>
        <stp>.NDXP251128P20575</stp>
        <tr r="V177" s="2"/>
      </tp>
      <tp t="s">
        <v>N/A</v>
        <stp/>
        <stp>VOLUME</stp>
        <stp>.NDXP250829P20475</stp>
        <tr r="P181" s="2"/>
      </tp>
      <tp t="s">
        <v>N/A</v>
        <stp/>
        <stp>VOLUME</stp>
        <stp>.NDXP250829P21475</stp>
        <tr r="P141" s="2"/>
      </tp>
      <tp>
        <v>5</v>
        <stp/>
        <stp>VOLUME</stp>
        <stp>.NDXP250519P21475</stp>
        <tr r="BB140" s="1"/>
        <tr r="BB140" s="1"/>
      </tp>
      <tp>
        <v>1</v>
        <stp/>
        <stp>VOLUME</stp>
        <stp>.NDXP250519P20475</stp>
        <tr r="BB180" s="1"/>
        <tr r="BB180" s="1"/>
      </tp>
      <tp t="s">
        <v>N/A</v>
        <stp/>
        <stp>VOLUME</stp>
        <stp>.NDXP250829P20400</stp>
        <tr r="P184" s="2"/>
      </tp>
      <tp t="s">
        <v>N/A</v>
        <stp/>
        <stp>VOLUME</stp>
        <stp>.NDXP250829P21400</stp>
        <tr r="P144" s="2"/>
      </tp>
      <tp>
        <v>691</v>
        <stp/>
        <stp>VOLUME</stp>
        <stp>.NDXP250519P21400</stp>
        <tr r="BB143" s="1"/>
        <tr r="BB143" s="1"/>
      </tp>
      <tp>
        <v>85</v>
        <stp/>
        <stp>VOLUME</stp>
        <stp>.NDXP250519P20400</stp>
        <tr r="BB183" s="1"/>
        <tr r="BB183" s="1"/>
      </tp>
      <tp t="s">
        <v>N/A</v>
        <stp/>
        <stp>VOLUME</stp>
        <stp>.NDXP251128P20500</stp>
        <tr r="V180" s="2"/>
      </tp>
      <tp t="s">
        <v>N/A</v>
        <stp/>
        <stp>VOLUME</stp>
        <stp>.NDXP251128P21500</stp>
        <tr r="V140" s="2"/>
      </tp>
      <tp t="s">
        <v>N/A</v>
        <stp/>
        <stp>VOLUME</stp>
        <stp>.NDXP250829P20425</stp>
        <tr r="P183" s="2"/>
      </tp>
      <tp t="s">
        <v>N/A</v>
        <stp/>
        <stp>VOLUME</stp>
        <stp>.NDXP250829P21425</stp>
        <tr r="P143" s="2"/>
      </tp>
      <tp>
        <v>108</v>
        <stp/>
        <stp>VOLUME</stp>
        <stp>.NDXP250519P21425</stp>
        <tr r="BB142" s="1"/>
        <tr r="BB142" s="1"/>
      </tp>
      <tp>
        <v>6</v>
        <stp/>
        <stp>VOLUME</stp>
        <stp>.NDXP250519P20425</stp>
        <tr r="BB182" s="1"/>
        <tr r="BB182" s="1"/>
      </tp>
      <tp t="s">
        <v>N/A</v>
        <stp/>
        <stp>VOLUME</stp>
        <stp>.NDXP251128P20525</stp>
        <tr r="V179" s="2"/>
      </tp>
      <tp t="s">
        <v>N/A</v>
        <stp/>
        <stp>VOLUME</stp>
        <stp>.NDXP251128P21525</stp>
        <tr r="V139" s="2"/>
      </tp>
      <tp>
        <v>1</v>
        <stp/>
        <stp>OPEN_INT</stp>
        <stp>.NDXP250523C20400</stp>
        <tr r="AU183" s="1"/>
        <tr r="AU183" s="1"/>
      </tp>
      <tp>
        <v>495</v>
        <stp/>
        <stp>OPEN_INT</stp>
        <stp>.NDXP250523C21400</stp>
        <tr r="AU143" s="1"/>
        <tr r="AU143" s="1"/>
      </tp>
      <tp>
        <v>1</v>
        <stp/>
        <stp>OPEN_INT</stp>
        <stp>.NDXP250523C20425</stp>
        <tr r="AU182" s="1"/>
        <tr r="AU182" s="1"/>
      </tp>
      <tp>
        <v>49</v>
        <stp/>
        <stp>OPEN_INT</stp>
        <stp>.NDXP250523C21425</stp>
        <tr r="AU142" s="1"/>
        <tr r="AU142" s="1"/>
      </tp>
      <tp>
        <v>4</v>
        <stp/>
        <stp>OPEN_INT</stp>
        <stp>.NDXP250523C20450</stp>
        <tr r="AU181" s="1"/>
        <tr r="AU181" s="1"/>
      </tp>
      <tp>
        <v>47</v>
        <stp/>
        <stp>OPEN_INT</stp>
        <stp>.NDXP250523C21450</stp>
        <tr r="AU141" s="1"/>
        <tr r="AU141" s="1"/>
      </tp>
      <tp>
        <v>6</v>
        <stp/>
        <stp>OPEN_INT</stp>
        <stp>.NDXP250523C20475</stp>
        <tr r="AU180" s="1"/>
        <tr r="AU180" s="1"/>
      </tp>
      <tp>
        <v>6</v>
        <stp/>
        <stp>OPEN_INT</stp>
        <stp>.NDXP250523C21475</stp>
        <tr r="AU140" s="1"/>
        <tr r="AU140" s="1"/>
      </tp>
      <tp>
        <v>31</v>
        <stp/>
        <stp>OPEN_INT</stp>
        <stp>.NDXP250523P20425</stp>
        <tr r="AV182" s="1"/>
        <tr r="AV182" s="1"/>
      </tp>
      <tp>
        <v>7</v>
        <stp/>
        <stp>OPEN_INT</stp>
        <stp>.NDXP250523P21425</stp>
        <tr r="AV142" s="1"/>
        <tr r="AV142" s="1"/>
      </tp>
      <tp>
        <v>110</v>
        <stp/>
        <stp>OPEN_INT</stp>
        <stp>.NDXP250523P20400</stp>
        <tr r="AV183" s="1"/>
        <tr r="AV183" s="1"/>
      </tp>
      <tp>
        <v>17</v>
        <stp/>
        <stp>OPEN_INT</stp>
        <stp>.NDXP250523P21400</stp>
        <tr r="AV143" s="1"/>
        <tr r="AV143" s="1"/>
      </tp>
      <tp>
        <v>19</v>
        <stp/>
        <stp>OPEN_INT</stp>
        <stp>.NDXP250523P20475</stp>
        <tr r="AV180" s="1"/>
        <tr r="AV180" s="1"/>
      </tp>
      <tp>
        <v>4</v>
        <stp/>
        <stp>OPEN_INT</stp>
        <stp>.NDXP250523P21475</stp>
        <tr r="AV140" s="1"/>
        <tr r="AV140" s="1"/>
      </tp>
      <tp>
        <v>21</v>
        <stp/>
        <stp>OPEN_INT</stp>
        <stp>.NDXP250523P20450</stp>
        <tr r="AV181" s="1"/>
        <tr r="AV181" s="1"/>
      </tp>
      <tp>
        <v>4</v>
        <stp/>
        <stp>OPEN_INT</stp>
        <stp>.NDXP250523P21450</stp>
        <tr r="AV141" s="1"/>
        <tr r="AV141" s="1"/>
      </tp>
      <tp>
        <v>-0.04</v>
        <stp/>
        <stp>DELTA</stp>
        <stp>.NDXP250519P20425</stp>
        <tr r="CE182" s="1"/>
        <tr r="CE182" s="1"/>
      </tp>
      <tp>
        <v>-0.05</v>
        <stp/>
        <stp>DELTA</stp>
        <stp>.NDXP250519P21425</stp>
        <tr r="CE142" s="1"/>
        <tr r="CE142" s="1"/>
      </tp>
      <tp>
        <v>0</v>
        <stp/>
        <stp>DELTA</stp>
        <stp>.NDXP250519P20400</stp>
        <tr r="CE183" s="1"/>
        <tr r="CE183" s="1"/>
      </tp>
      <tp>
        <v>0</v>
        <stp/>
        <stp>DELTA</stp>
        <stp>.NDXP250519P21400</stp>
        <tr r="CE143" s="1"/>
        <tr r="CE143" s="1"/>
      </tp>
      <tp>
        <v>-0.04</v>
        <stp/>
        <stp>DELTA</stp>
        <stp>.NDXP250519P20475</stp>
        <tr r="CE180" s="1"/>
        <tr r="CE180" s="1"/>
      </tp>
      <tp>
        <v>-0.85</v>
        <stp/>
        <stp>DELTA</stp>
        <stp>.NDXP250519P21475</stp>
        <tr r="CE140" s="1"/>
        <tr r="CE140" s="1"/>
      </tp>
      <tp>
        <v>-0.04</v>
        <stp/>
        <stp>DELTA</stp>
        <stp>.NDXP250519P20450</stp>
        <tr r="CE181" s="1"/>
        <tr r="CE181" s="1"/>
      </tp>
      <tp>
        <v>-0.61</v>
        <stp/>
        <stp>DELTA</stp>
        <stp>.NDXP250519P21450</stp>
        <tr r="CE141" s="1"/>
        <tr r="CE141" s="1"/>
      </tp>
      <tp>
        <v>1</v>
        <stp/>
        <stp>DELTA</stp>
        <stp>.NDXP250519C20400</stp>
        <tr r="CD183" s="1"/>
        <tr r="CD183" s="1"/>
      </tp>
      <tp>
        <v>1</v>
        <stp/>
        <stp>DELTA</stp>
        <stp>.NDXP250519C21400</stp>
        <tr r="CD143" s="1"/>
        <tr r="CD143" s="1"/>
      </tp>
      <tp>
        <v>1</v>
        <stp/>
        <stp>DELTA</stp>
        <stp>.NDXP250519C20425</stp>
        <tr r="CD182" s="1"/>
        <tr r="CD182" s="1"/>
      </tp>
      <tp>
        <v>1</v>
        <stp/>
        <stp>DELTA</stp>
        <stp>.NDXP250519C21425</stp>
        <tr r="CD142" s="1"/>
        <tr r="CD142" s="1"/>
      </tp>
      <tp>
        <v>1</v>
        <stp/>
        <stp>DELTA</stp>
        <stp>.NDXP250519C20450</stp>
        <tr r="CD181" s="1"/>
        <tr r="CD181" s="1"/>
      </tp>
      <tp>
        <v>0.35</v>
        <stp/>
        <stp>DELTA</stp>
        <stp>.NDXP250519C21450</stp>
        <tr r="CD141" s="1"/>
        <tr r="CD141" s="1"/>
      </tp>
      <tp>
        <v>1</v>
        <stp/>
        <stp>DELTA</stp>
        <stp>.NDXP250519C20475</stp>
        <tr r="CD180" s="1"/>
        <tr r="CD180" s="1"/>
      </tp>
      <tp>
        <v>0.04</v>
        <stp/>
        <stp>DELTA</stp>
        <stp>.NDXP250519C21475</stp>
        <tr r="CD140" s="1"/>
        <tr r="CD140" s="1"/>
      </tp>
      <tp t="s">
        <v>N/A</v>
        <stp/>
        <stp>VOLUME</stp>
        <stp>.NDXP250829C20775</stp>
        <tr r="P169" s="2"/>
      </tp>
      <tp t="s">
        <v>N/A</v>
        <stp/>
        <stp>VOLUME</stp>
        <stp>.NDXP250519C20775</stp>
        <tr r="BA168" s="1"/>
      </tp>
      <tp t="s">
        <v>N/A</v>
        <stp/>
        <stp>VOLUME</stp>
        <stp>.NDXP251128C20675</stp>
        <tr r="V173" s="2"/>
      </tp>
      <tp t="s">
        <v>N/A</v>
        <stp/>
        <stp>VOLUME</stp>
        <stp>.NDXP250829C20750</stp>
        <tr r="P170" s="2"/>
      </tp>
      <tp>
        <v>1</v>
        <stp/>
        <stp>VOLUME</stp>
        <stp>.NDXP250519C20750</stp>
        <tr r="BA169" s="1"/>
        <tr r="BA169" s="1"/>
      </tp>
      <tp t="s">
        <v>N/A</v>
        <stp/>
        <stp>VOLUME</stp>
        <stp>.NDXP251128C20650</stp>
        <tr r="V174" s="2"/>
      </tp>
      <tp t="s">
        <v>N/A</v>
        <stp/>
        <stp>VOLUME</stp>
        <stp>.NDXP251128C20625</stp>
        <tr r="V175" s="2"/>
      </tp>
      <tp t="s">
        <v>N/A</v>
        <stp/>
        <stp>VOLUME</stp>
        <stp>.NDXP250829C20725</stp>
        <tr r="P171" s="2"/>
      </tp>
      <tp t="s">
        <v>N/A</v>
        <stp/>
        <stp>VOLUME</stp>
        <stp>.NDXP250519C20725</stp>
        <tr r="BA170" s="1"/>
      </tp>
      <tp t="s">
        <v>N/A</v>
        <stp/>
        <stp>VOLUME</stp>
        <stp>.NDXP251128C20600</stp>
        <tr r="V176" s="2"/>
      </tp>
      <tp t="s">
        <v>N/A</v>
        <stp/>
        <stp>VOLUME</stp>
        <stp>.NDXP250829C20700</stp>
        <tr r="P172" s="2"/>
      </tp>
      <tp t="s">
        <v>N/A</v>
        <stp/>
        <stp>VOLUME</stp>
        <stp>.NDXP250519C20700</stp>
        <tr r="BA171" s="1"/>
      </tp>
      <tp t="s">
        <v>N/A</v>
        <stp/>
        <stp>VOLUME</stp>
        <stp>.NDXP251128P20650</stp>
        <tr r="V174" s="2"/>
      </tp>
      <tp>
        <v>65</v>
        <stp/>
        <stp>VOLUME</stp>
        <stp>.SPXW250930C6000</stp>
        <tr r="R93" s="2"/>
        <tr r="R93" s="2"/>
      </tp>
      <tp>
        <v>450</v>
        <stp/>
        <stp>VOLUME</stp>
        <stp>.SPXW250630C6000</stp>
        <tr r="L93" s="2"/>
        <tr r="L93" s="2"/>
      </tp>
      <tp t="s">
        <v>N/A</v>
        <stp/>
        <stp>VOLUME</stp>
        <stp>.SPXW250731C6010</stp>
        <tr r="N92" s="2"/>
      </tp>
      <tp>
        <v>2053</v>
        <stp/>
        <stp>VOLUME</stp>
        <stp>.SPXW250530C6000</stp>
        <tr r="G93" s="2"/>
        <tr r="G93" s="2"/>
      </tp>
      <tp t="s">
        <v>N/A</v>
        <stp/>
        <stp>VOLUME</stp>
        <stp>.SPXW251231C6010</stp>
        <tr r="X92" s="2"/>
      </tp>
      <tp t="s">
        <v>N/A</v>
        <stp/>
        <stp>VOLUME</stp>
        <stp>.SPXW251031C6010</stp>
        <tr r="T92" s="2"/>
      </tp>
      <tp t="s">
        <v>N/A</v>
        <stp/>
        <stp>VOLUME</stp>
        <stp>.SPXW251231P6010</stp>
        <tr r="X92" s="2"/>
      </tp>
      <tp t="s">
        <v>N/A</v>
        <stp/>
        <stp>VOLUME</stp>
        <stp>.SPXW251031P6010</stp>
        <tr r="T92" s="2"/>
      </tp>
      <tp>
        <v>11</v>
        <stp/>
        <stp>VOLUME</stp>
        <stp>.SPXW250930P6000</stp>
        <tr r="R93" s="2"/>
        <tr r="R93" s="2"/>
      </tp>
      <tp>
        <v>26</v>
        <stp/>
        <stp>VOLUME</stp>
        <stp>.SPXW250630P6000</stp>
        <tr r="L93" s="2"/>
        <tr r="L93" s="2"/>
      </tp>
      <tp t="s">
        <v>N/A</v>
        <stp/>
        <stp>VOLUME</stp>
        <stp>.SPXW250731P6010</stp>
        <tr r="N92" s="2"/>
      </tp>
      <tp>
        <v>150</v>
        <stp/>
        <stp>VOLUME</stp>
        <stp>.SPXW250530P6000</stp>
        <tr r="G93" s="2"/>
        <tr r="G93" s="2"/>
      </tp>
      <tp t="s">
        <v>N/A</v>
        <stp/>
        <stp>VOLUME</stp>
        <stp>.NDXP250829P20750</stp>
        <tr r="P170" s="2"/>
      </tp>
      <tp>
        <v>169</v>
        <stp/>
        <stp>VOLUME</stp>
        <stp>.NDXP250519P20750</stp>
        <tr r="BB169" s="1"/>
        <tr r="BB169" s="1"/>
      </tp>
      <tp t="s">
        <v>N/A</v>
        <stp/>
        <stp>VOLUME</stp>
        <stp>.SPXW250930C6010</stp>
        <tr r="R92" s="2"/>
      </tp>
      <tp>
        <v>3</v>
        <stp/>
        <stp>VOLUME</stp>
        <stp>.SPXW250630C6010</stp>
        <tr r="L92" s="2"/>
        <tr r="L92" s="2"/>
      </tp>
      <tp>
        <v>2</v>
        <stp/>
        <stp>VOLUME</stp>
        <stp>.SPXW250731C6000</stp>
        <tr r="N93" s="2"/>
        <tr r="N93" s="2"/>
      </tp>
      <tp>
        <v>1358</v>
        <stp/>
        <stp>VOLUME</stp>
        <stp>.SPXW250530C6010</stp>
        <tr r="G92" s="2"/>
        <tr r="G92" s="2"/>
      </tp>
      <tp>
        <v>183</v>
        <stp/>
        <stp>VOLUME</stp>
        <stp>.SPXW251231C6000</stp>
        <tr r="X93" s="2"/>
        <tr r="X93" s="2"/>
      </tp>
      <tp>
        <v>1</v>
        <stp/>
        <stp>VOLUME</stp>
        <stp>.SPXW251031C6000</stp>
        <tr r="T93" s="2"/>
        <tr r="T93" s="2"/>
      </tp>
      <tp>
        <v>5</v>
        <stp/>
        <stp>VOLUME</stp>
        <stp>.SPXW251231P6000</stp>
        <tr r="X93" s="2"/>
        <tr r="X93" s="2"/>
      </tp>
      <tp t="s">
        <v>N/A</v>
        <stp/>
        <stp>VOLUME</stp>
        <stp>.SPXW251031P6000</stp>
        <tr r="T93" s="2"/>
      </tp>
      <tp t="s">
        <v>N/A</v>
        <stp/>
        <stp>VOLUME</stp>
        <stp>.SPXW250930P6010</stp>
        <tr r="R92" s="2"/>
      </tp>
      <tp t="s">
        <v>N/A</v>
        <stp/>
        <stp>VOLUME</stp>
        <stp>.SPXW250630P6010</stp>
        <tr r="L92" s="2"/>
      </tp>
      <tp>
        <v>7</v>
        <stp/>
        <stp>VOLUME</stp>
        <stp>.SPXW250731P6000</stp>
        <tr r="N93" s="2"/>
        <tr r="N93" s="2"/>
      </tp>
      <tp>
        <v>43</v>
        <stp/>
        <stp>VOLUME</stp>
        <stp>.SPXW250530P6010</stp>
        <tr r="G92" s="2"/>
        <tr r="G92" s="2"/>
      </tp>
      <tp t="s">
        <v>N/A</v>
        <stp/>
        <stp>VOLUME</stp>
        <stp>.NDXP251128P20675</stp>
        <tr r="V173" s="2"/>
      </tp>
      <tp t="s">
        <v>N/A</v>
        <stp/>
        <stp>VOLUME</stp>
        <stp>.SPXW250930C6020</stp>
        <tr r="R91" s="2"/>
      </tp>
      <tp>
        <v>2</v>
        <stp/>
        <stp>VOLUME</stp>
        <stp>.SPXW250630C6020</stp>
        <tr r="L91" s="2"/>
        <tr r="L91" s="2"/>
      </tp>
      <tp t="s">
        <v>N/A</v>
        <stp/>
        <stp>VOLUME</stp>
        <stp>.SPXW250731C6030</stp>
        <tr r="N90" s="2"/>
      </tp>
      <tp>
        <v>126</v>
        <stp/>
        <stp>VOLUME</stp>
        <stp>.SPXW250530C6020</stp>
        <tr r="G91" s="2"/>
        <tr r="G91" s="2"/>
      </tp>
      <tp>
        <v>2</v>
        <stp/>
        <stp>VOLUME</stp>
        <stp>.SPXW251231C6030</stp>
        <tr r="X90" s="2"/>
        <tr r="X90" s="2"/>
      </tp>
      <tp t="s">
        <v>N/A</v>
        <stp/>
        <stp>VOLUME</stp>
        <stp>.SPXW251031C6030</stp>
        <tr r="T90" s="2"/>
      </tp>
      <tp>
        <v>2</v>
        <stp/>
        <stp>VOLUME</stp>
        <stp>.SPXW251231P6030</stp>
        <tr r="X90" s="2"/>
        <tr r="X90" s="2"/>
      </tp>
      <tp t="s">
        <v>N/A</v>
        <stp/>
        <stp>VOLUME</stp>
        <stp>.SPXW251031P6030</stp>
        <tr r="T90" s="2"/>
      </tp>
      <tp>
        <v>5</v>
        <stp/>
        <stp>VOLUME</stp>
        <stp>.SPXW250930P6020</stp>
        <tr r="R91" s="2"/>
        <tr r="R91" s="2"/>
      </tp>
      <tp>
        <v>2</v>
        <stp/>
        <stp>VOLUME</stp>
        <stp>.SPXW250630P6020</stp>
        <tr r="L91" s="2"/>
        <tr r="L91" s="2"/>
      </tp>
      <tp t="s">
        <v>N/A</v>
        <stp/>
        <stp>VOLUME</stp>
        <stp>.SPXW250731P6030</stp>
        <tr r="N90" s="2"/>
      </tp>
      <tp>
        <v>45</v>
        <stp/>
        <stp>VOLUME</stp>
        <stp>.SPXW250530P6020</stp>
        <tr r="G91" s="2"/>
        <tr r="G91" s="2"/>
      </tp>
      <tp t="s">
        <v>N/A</v>
        <stp/>
        <stp>VOLUME</stp>
        <stp>.NDXP250829P20775</stp>
        <tr r="P169" s="2"/>
      </tp>
      <tp>
        <v>72</v>
        <stp/>
        <stp>VOLUME</stp>
        <stp>.NDXP250519P20775</stp>
        <tr r="BB168" s="1"/>
        <tr r="BB168" s="1"/>
      </tp>
      <tp t="s">
        <v>N/A</v>
        <stp/>
        <stp>VOLUME</stp>
        <stp>.SPXW250930C6030</stp>
        <tr r="R90" s="2"/>
      </tp>
      <tp>
        <v>1</v>
        <stp/>
        <stp>VOLUME</stp>
        <stp>.SPXW250630C6030</stp>
        <tr r="L90" s="2"/>
        <tr r="L90" s="2"/>
      </tp>
      <tp>
        <v>1</v>
        <stp/>
        <stp>VOLUME</stp>
        <stp>.SPXW250731C6020</stp>
        <tr r="N91" s="2"/>
        <tr r="N91" s="2"/>
      </tp>
      <tp>
        <v>154</v>
        <stp/>
        <stp>VOLUME</stp>
        <stp>.SPXW250530C6030</stp>
        <tr r="G90" s="2"/>
        <tr r="G90" s="2"/>
      </tp>
      <tp>
        <v>3</v>
        <stp/>
        <stp>VOLUME</stp>
        <stp>.SPXW251231C6020</stp>
        <tr r="X91" s="2"/>
        <tr r="X91" s="2"/>
      </tp>
      <tp t="s">
        <v>N/A</v>
        <stp/>
        <stp>VOLUME</stp>
        <stp>.SPXW251031C6020</stp>
        <tr r="T91" s="2"/>
      </tp>
      <tp>
        <v>3</v>
        <stp/>
        <stp>VOLUME</stp>
        <stp>.SPXW251231P6020</stp>
        <tr r="X91" s="2"/>
        <tr r="X91" s="2"/>
      </tp>
      <tp t="s">
        <v>N/A</v>
        <stp/>
        <stp>VOLUME</stp>
        <stp>.SPXW251031P6020</stp>
        <tr r="T91" s="2"/>
      </tp>
      <tp>
        <v>10</v>
        <stp/>
        <stp>VOLUME</stp>
        <stp>.SPXW250930P6030</stp>
        <tr r="R90" s="2"/>
        <tr r="R90" s="2"/>
      </tp>
      <tp>
        <v>2</v>
        <stp/>
        <stp>VOLUME</stp>
        <stp>.SPXW250630P6030</stp>
        <tr r="L90" s="2"/>
        <tr r="L90" s="2"/>
      </tp>
      <tp>
        <v>2</v>
        <stp/>
        <stp>VOLUME</stp>
        <stp>.SPXW250731P6020</stp>
        <tr r="N91" s="2"/>
        <tr r="N91" s="2"/>
      </tp>
      <tp>
        <v>3</v>
        <stp/>
        <stp>VOLUME</stp>
        <stp>.SPXW250530P6030</stp>
        <tr r="G90" s="2"/>
        <tr r="G90" s="2"/>
      </tp>
      <tp t="s">
        <v>N/A</v>
        <stp/>
        <stp>VOLUME</stp>
        <stp>.NDXP250829P20700</stp>
        <tr r="P172" s="2"/>
      </tp>
      <tp>
        <v>521</v>
        <stp/>
        <stp>VOLUME</stp>
        <stp>.NDXP250519P20700</stp>
        <tr r="BB171" s="1"/>
        <tr r="BB171" s="1"/>
      </tp>
      <tp t="s">
        <v>N/A</v>
        <stp/>
        <stp>VOLUME</stp>
        <stp>.SPXW250930C6040</stp>
        <tr r="R89" s="2"/>
      </tp>
      <tp>
        <v>11</v>
        <stp/>
        <stp>VOLUME</stp>
        <stp>.SPXW250630C6040</stp>
        <tr r="L89" s="2"/>
        <tr r="L89" s="2"/>
      </tp>
      <tp>
        <v>9</v>
        <stp/>
        <stp>VOLUME</stp>
        <stp>.SPXW250731C6050</stp>
        <tr r="N88" s="2"/>
        <tr r="N88" s="2"/>
      </tp>
      <tp>
        <v>122</v>
        <stp/>
        <stp>VOLUME</stp>
        <stp>.SPXW250530C6040</stp>
        <tr r="G89" s="2"/>
        <tr r="G89" s="2"/>
      </tp>
      <tp t="s">
        <v>N/A</v>
        <stp/>
        <stp>VOLUME</stp>
        <stp>.SPXW251231C6050</stp>
        <tr r="X88" s="2"/>
      </tp>
      <tp>
        <v>1</v>
        <stp/>
        <stp>VOLUME</stp>
        <stp>.SPXW251031C6050</stp>
        <tr r="T88" s="2"/>
        <tr r="T88" s="2"/>
      </tp>
      <tp t="s">
        <v>N/A</v>
        <stp/>
        <stp>VOLUME</stp>
        <stp>.SPXW251231P6050</stp>
        <tr r="X88" s="2"/>
      </tp>
      <tp t="s">
        <v>N/A</v>
        <stp/>
        <stp>VOLUME</stp>
        <stp>.SPXW251031P6050</stp>
        <tr r="T88" s="2"/>
      </tp>
      <tp t="s">
        <v>N/A</v>
        <stp/>
        <stp>VOLUME</stp>
        <stp>.SPXW250930P6040</stp>
        <tr r="R89" s="2"/>
      </tp>
      <tp t="s">
        <v>N/A</v>
        <stp/>
        <stp>VOLUME</stp>
        <stp>.SPXW250630P6040</stp>
        <tr r="L89" s="2"/>
      </tp>
      <tp>
        <v>5</v>
        <stp/>
        <stp>VOLUME</stp>
        <stp>.SPXW250731P6050</stp>
        <tr r="N88" s="2"/>
        <tr r="N88" s="2"/>
      </tp>
      <tp t="s">
        <v>N/A</v>
        <stp/>
        <stp>VOLUME</stp>
        <stp>.SPXW250530P6040</stp>
        <tr r="G89" s="2"/>
      </tp>
      <tp t="s">
        <v>N/A</v>
        <stp/>
        <stp>VOLUME</stp>
        <stp>.NDXP251128P20600</stp>
        <tr r="V176" s="2"/>
      </tp>
      <tp>
        <v>17</v>
        <stp/>
        <stp>VOLUME</stp>
        <stp>.SPXW250930C6050</stp>
        <tr r="R88" s="2"/>
        <tr r="R88" s="2"/>
      </tp>
      <tp>
        <v>1041</v>
        <stp/>
        <stp>VOLUME</stp>
        <stp>.SPXW250630C6050</stp>
        <tr r="L88" s="2"/>
        <tr r="L88" s="2"/>
      </tp>
      <tp>
        <v>1</v>
        <stp/>
        <stp>VOLUME</stp>
        <stp>.SPXW250731C6040</stp>
        <tr r="N89" s="2"/>
        <tr r="N89" s="2"/>
      </tp>
      <tp>
        <v>531</v>
        <stp/>
        <stp>VOLUME</stp>
        <stp>.SPXW250530C6050</stp>
        <tr r="G88" s="2"/>
        <tr r="G88" s="2"/>
      </tp>
      <tp t="s">
        <v>N/A</v>
        <stp/>
        <stp>VOLUME</stp>
        <stp>.SPXW251231C6040</stp>
        <tr r="X89" s="2"/>
      </tp>
      <tp t="s">
        <v>N/A</v>
        <stp/>
        <stp>VOLUME</stp>
        <stp>.SPXW251031C6040</stp>
        <tr r="T89" s="2"/>
      </tp>
      <tp t="s">
        <v>N/A</v>
        <stp/>
        <stp>VOLUME</stp>
        <stp>.SPXW251231P6040</stp>
        <tr r="X89" s="2"/>
      </tp>
      <tp>
        <v>2</v>
        <stp/>
        <stp>VOLUME</stp>
        <stp>.SPXW251031P6040</stp>
        <tr r="T89" s="2"/>
        <tr r="T89" s="2"/>
      </tp>
      <tp>
        <v>20</v>
        <stp/>
        <stp>VOLUME</stp>
        <stp>.SPXW250930P6050</stp>
        <tr r="R88" s="2"/>
        <tr r="R88" s="2"/>
      </tp>
      <tp>
        <v>1</v>
        <stp/>
        <stp>VOLUME</stp>
        <stp>.SPXW250630P6050</stp>
        <tr r="L88" s="2"/>
        <tr r="L88" s="2"/>
      </tp>
      <tp t="s">
        <v>N/A</v>
        <stp/>
        <stp>VOLUME</stp>
        <stp>.SPXW250731P6040</stp>
        <tr r="N89" s="2"/>
      </tp>
      <tp>
        <v>9</v>
        <stp/>
        <stp>VOLUME</stp>
        <stp>.SPXW250530P6050</stp>
        <tr r="G88" s="2"/>
        <tr r="G88" s="2"/>
      </tp>
      <tp t="s">
        <v>N/A</v>
        <stp/>
        <stp>VOLUME</stp>
        <stp>.NDXP250829P20725</stp>
        <tr r="P171" s="2"/>
      </tp>
      <tp>
        <v>1</v>
        <stp/>
        <stp>VOLUME</stp>
        <stp>.NDXP250519P20725</stp>
        <tr r="BB170" s="1"/>
        <tr r="BB170" s="1"/>
      </tp>
      <tp>
        <v>1</v>
        <stp/>
        <stp>VOLUME</stp>
        <stp>.SPXW250930C6060</stp>
        <tr r="R87" s="2"/>
        <tr r="R87" s="2"/>
      </tp>
      <tp>
        <v>13</v>
        <stp/>
        <stp>VOLUME</stp>
        <stp>.SPXW250630C6060</stp>
        <tr r="L87" s="2"/>
        <tr r="L87" s="2"/>
      </tp>
      <tp>
        <v>2</v>
        <stp/>
        <stp>VOLUME</stp>
        <stp>.SPXW250731C6070</stp>
        <tr r="N86" s="2"/>
        <tr r="N86" s="2"/>
      </tp>
      <tp>
        <v>179</v>
        <stp/>
        <stp>VOLUME</stp>
        <stp>.SPXW250530C6060</stp>
        <tr r="G87" s="2"/>
        <tr r="G87" s="2"/>
      </tp>
      <tp t="s">
        <v>N/A</v>
        <stp/>
        <stp>VOLUME</stp>
        <stp>.SPXW251231C6070</stp>
        <tr r="X86" s="2"/>
      </tp>
      <tp>
        <v>3</v>
        <stp/>
        <stp>VOLUME</stp>
        <stp>.SPXW251031C6070</stp>
        <tr r="T86" s="2"/>
        <tr r="T86" s="2"/>
      </tp>
      <tp t="s">
        <v>N/A</v>
        <stp/>
        <stp>VOLUME</stp>
        <stp>.SPXW251231P6070</stp>
        <tr r="X86" s="2"/>
      </tp>
      <tp t="s">
        <v>N/A</v>
        <stp/>
        <stp>VOLUME</stp>
        <stp>.SPXW251031P6070</stp>
        <tr r="T86" s="2"/>
      </tp>
      <tp t="s">
        <v>N/A</v>
        <stp/>
        <stp>VOLUME</stp>
        <stp>.SPXW250930P6060</stp>
        <tr r="R87" s="2"/>
      </tp>
      <tp t="s">
        <v>N/A</v>
        <stp/>
        <stp>VOLUME</stp>
        <stp>.SPXW250630P6060</stp>
        <tr r="L87" s="2"/>
      </tp>
      <tp t="s">
        <v>N/A</v>
        <stp/>
        <stp>VOLUME</stp>
        <stp>.SPXW250731P6070</stp>
        <tr r="N86" s="2"/>
      </tp>
      <tp t="s">
        <v>N/A</v>
        <stp/>
        <stp>VOLUME</stp>
        <stp>.SPXW250530P6060</stp>
        <tr r="G87" s="2"/>
      </tp>
      <tp t="s">
        <v>N/A</v>
        <stp/>
        <stp>VOLUME</stp>
        <stp>.NDXP251128P20625</stp>
        <tr r="V175" s="2"/>
      </tp>
      <tp>
        <v>1</v>
        <stp/>
        <stp>VOLUME</stp>
        <stp>.SPXW250930C6070</stp>
        <tr r="R86" s="2"/>
        <tr r="R86" s="2"/>
      </tp>
      <tp>
        <v>47</v>
        <stp/>
        <stp>VOLUME</stp>
        <stp>.SPXW250630C6070</stp>
        <tr r="L86" s="2"/>
        <tr r="L86" s="2"/>
      </tp>
      <tp t="s">
        <v>N/A</v>
        <stp/>
        <stp>VOLUME</stp>
        <stp>.SPXW250731C6060</stp>
        <tr r="N87" s="2"/>
      </tp>
      <tp>
        <v>43</v>
        <stp/>
        <stp>VOLUME</stp>
        <stp>.SPXW250530C6070</stp>
        <tr r="G86" s="2"/>
        <tr r="G86" s="2"/>
      </tp>
      <tp t="s">
        <v>N/A</v>
        <stp/>
        <stp>VOLUME</stp>
        <stp>.SPXW251231C6060</stp>
        <tr r="X87" s="2"/>
      </tp>
      <tp>
        <v>3</v>
        <stp/>
        <stp>VOLUME</stp>
        <stp>.SPXW251031C6060</stp>
        <tr r="T87" s="2"/>
        <tr r="T87" s="2"/>
      </tp>
      <tp t="s">
        <v>N/A</v>
        <stp/>
        <stp>VOLUME</stp>
        <stp>.SPXW251231P6060</stp>
        <tr r="X87" s="2"/>
      </tp>
      <tp t="s">
        <v>N/A</v>
        <stp/>
        <stp>VOLUME</stp>
        <stp>.SPXW251031P6060</stp>
        <tr r="T87" s="2"/>
      </tp>
      <tp t="s">
        <v>N/A</v>
        <stp/>
        <stp>VOLUME</stp>
        <stp>.SPXW250930P6070</stp>
        <tr r="R86" s="2"/>
      </tp>
      <tp>
        <v>8</v>
        <stp/>
        <stp>VOLUME</stp>
        <stp>.SPXW250630P6070</stp>
        <tr r="L86" s="2"/>
        <tr r="L86" s="2"/>
      </tp>
      <tp t="s">
        <v>N/A</v>
        <stp/>
        <stp>VOLUME</stp>
        <stp>.SPXW250731P6060</stp>
        <tr r="N87" s="2"/>
      </tp>
      <tp t="s">
        <v>N/A</v>
        <stp/>
        <stp>VOLUME</stp>
        <stp>.SPXW250530P6070</stp>
        <tr r="G86" s="2"/>
      </tp>
      <tp>
        <v>47</v>
        <stp/>
        <stp>OPEN_INT</stp>
        <stp>.NDXP250523C20500</stp>
        <tr r="AU179" s="1"/>
        <tr r="AU179" s="1"/>
      </tp>
      <tp>
        <v>15</v>
        <stp/>
        <stp>OPEN_INT</stp>
        <stp>.NDXP250523C21500</stp>
        <tr r="AU139" s="1"/>
        <tr r="AU139" s="1"/>
      </tp>
      <tp>
        <v>11</v>
        <stp/>
        <stp>OPEN_INT</stp>
        <stp>.NDXP250523C20525</stp>
        <tr r="AU178" s="1"/>
        <tr r="AU178" s="1"/>
      </tp>
      <tp>
        <v>2</v>
        <stp/>
        <stp>OPEN_INT</stp>
        <stp>.NDXP250523C21525</stp>
        <tr r="AU138" s="1"/>
        <tr r="AU138" s="1"/>
      </tp>
      <tp>
        <v>9</v>
        <stp/>
        <stp>OPEN_INT</stp>
        <stp>.NDXP250523C20550</stp>
        <tr r="AU177" s="1"/>
        <tr r="AU177" s="1"/>
      </tp>
      <tp>
        <v>6</v>
        <stp/>
        <stp>OPEN_INT</stp>
        <stp>.NDXP250523C21550</stp>
        <tr r="AU137" s="1"/>
        <tr r="AU137" s="1"/>
      </tp>
      <tp>
        <v>1</v>
        <stp/>
        <stp>OPEN_INT</stp>
        <stp>.NDXP250523C20575</stp>
        <tr r="AU176" s="1"/>
        <tr r="AU176" s="1"/>
      </tp>
      <tp>
        <v>8</v>
        <stp/>
        <stp>OPEN_INT</stp>
        <stp>.NDXP250523P20525</stp>
        <tr r="AV178" s="1"/>
        <tr r="AV178" s="1"/>
      </tp>
      <tp>
        <v>0</v>
        <stp/>
        <stp>OPEN_INT</stp>
        <stp>.NDXP250523P21525</stp>
        <tr r="AV138" s="1"/>
        <tr r="AV138" s="1"/>
      </tp>
      <tp>
        <v>61</v>
        <stp/>
        <stp>OPEN_INT</stp>
        <stp>.NDXP250523P20500</stp>
        <tr r="AV179" s="1"/>
        <tr r="AV179" s="1"/>
      </tp>
      <tp>
        <v>5</v>
        <stp/>
        <stp>OPEN_INT</stp>
        <stp>.NDXP250523P21500</stp>
        <tr r="AV139" s="1"/>
        <tr r="AV139" s="1"/>
      </tp>
      <tp>
        <v>1</v>
        <stp/>
        <stp>OPEN_INT</stp>
        <stp>.NDXP250523P20575</stp>
        <tr r="AV176" s="1"/>
        <tr r="AV176" s="1"/>
      </tp>
      <tp>
        <v>3</v>
        <stp/>
        <stp>OPEN_INT</stp>
        <stp>.NDXP250523P20550</stp>
        <tr r="AV177" s="1"/>
        <tr r="AV177" s="1"/>
      </tp>
      <tp>
        <v>2</v>
        <stp/>
        <stp>OPEN_INT</stp>
        <stp>.NDXP250523P21550</stp>
        <tr r="AV137" s="1"/>
        <tr r="AV137" s="1"/>
      </tp>
      <tp>
        <v>-0.04</v>
        <stp/>
        <stp>DELTA</stp>
        <stp>.NDXP250519P20525</stp>
        <tr r="CE178" s="1"/>
        <tr r="CE178" s="1"/>
      </tp>
      <tp t="s">
        <v>N/A</v>
        <stp/>
        <stp>DELTA</stp>
        <stp>.NDXP250519P21525</stp>
        <tr r="CE138" s="1"/>
      </tp>
      <tp>
        <v>-0.04</v>
        <stp/>
        <stp>DELTA</stp>
        <stp>.NDXP250519P20500</stp>
        <tr r="CE179" s="1"/>
        <tr r="CE179" s="1"/>
      </tp>
      <tp>
        <v>-0.87</v>
        <stp/>
        <stp>DELTA</stp>
        <stp>.NDXP250519P21500</stp>
        <tr r="CE139" s="1"/>
        <tr r="CE139" s="1"/>
      </tp>
      <tp>
        <v>-0.05</v>
        <stp/>
        <stp>DELTA</stp>
        <stp>.NDXP250519P20575</stp>
        <tr r="CE176" s="1"/>
        <tr r="CE176" s="1"/>
      </tp>
      <tp>
        <v>-0.04</v>
        <stp/>
        <stp>DELTA</stp>
        <stp>.NDXP250519P20550</stp>
        <tr r="CE177" s="1"/>
        <tr r="CE177" s="1"/>
      </tp>
      <tp>
        <v>-0.91</v>
        <stp/>
        <stp>DELTA</stp>
        <stp>.NDXP250519P21550</stp>
        <tr r="CE137" s="1"/>
        <tr r="CE137" s="1"/>
      </tp>
      <tp>
        <v>1</v>
        <stp/>
        <stp>DELTA</stp>
        <stp>.NDXP250519C20500</stp>
        <tr r="CD179" s="1"/>
        <tr r="CD179" s="1"/>
      </tp>
      <tp>
        <v>0</v>
        <stp/>
        <stp>DELTA</stp>
        <stp>.NDXP250519C21500</stp>
        <tr r="CD139" s="1"/>
        <tr r="CD139" s="1"/>
      </tp>
      <tp>
        <v>1</v>
        <stp/>
        <stp>DELTA</stp>
        <stp>.NDXP250519C20525</stp>
        <tr r="CD178" s="1"/>
        <tr r="CD178" s="1"/>
      </tp>
      <tp t="s">
        <v>N/A</v>
        <stp/>
        <stp>DELTA</stp>
        <stp>.NDXP250519C21525</stp>
        <tr r="CD138" s="1"/>
      </tp>
      <tp>
        <v>0.98</v>
        <stp/>
        <stp>DELTA</stp>
        <stp>.NDXP250519C20550</stp>
        <tr r="CD177" s="1"/>
        <tr r="CD177" s="1"/>
      </tp>
      <tp>
        <v>0</v>
        <stp/>
        <stp>DELTA</stp>
        <stp>.NDXP250519C21550</stp>
        <tr r="CD137" s="1"/>
        <tr r="CD137" s="1"/>
      </tp>
      <tp>
        <v>0.91</v>
        <stp/>
        <stp>DELTA</stp>
        <stp>.NDXP250519C20575</stp>
        <tr r="CD176" s="1"/>
        <tr r="CD176" s="1"/>
      </tp>
      <tp t="s">
        <v>N/A</v>
        <stp/>
        <stp>VOLUME</stp>
        <stp>.NDXP250829C20675</stp>
        <tr r="P173" s="2"/>
      </tp>
      <tp t="s">
        <v>N/A</v>
        <stp/>
        <stp>VOLUME</stp>
        <stp>.NDXP250519C20675</stp>
        <tr r="BA172" s="1"/>
      </tp>
      <tp t="s">
        <v>N/A</v>
        <stp/>
        <stp>VOLUME</stp>
        <stp>.NDXP251128C20775</stp>
        <tr r="V169" s="2"/>
      </tp>
      <tp t="s">
        <v>N/A</v>
        <stp/>
        <stp>VOLUME</stp>
        <stp>.NDXP250829C20650</stp>
        <tr r="P174" s="2"/>
      </tp>
      <tp t="s">
        <v>N/A</v>
        <stp/>
        <stp>VOLUME</stp>
        <stp>.NDXP250519C20650</stp>
        <tr r="BA173" s="1"/>
      </tp>
      <tp t="s">
        <v>N/A</v>
        <stp/>
        <stp>VOLUME</stp>
        <stp>.NDXP251128C20750</stp>
        <tr r="V170" s="2"/>
      </tp>
      <tp t="s">
        <v>N/A</v>
        <stp/>
        <stp>VOLUME</stp>
        <stp>.NDXP251128C20725</stp>
        <tr r="V171" s="2"/>
      </tp>
      <tp t="s">
        <v>N/A</v>
        <stp/>
        <stp>VOLUME</stp>
        <stp>.NDXP250829C20625</stp>
        <tr r="P175" s="2"/>
      </tp>
      <tp t="s">
        <v>N/A</v>
        <stp/>
        <stp>VOLUME</stp>
        <stp>.NDXP250519C20625</stp>
        <tr r="BA174" s="1"/>
      </tp>
      <tp t="s">
        <v>N/A</v>
        <stp/>
        <stp>VOLUME</stp>
        <stp>.NDXP251128C20700</stp>
        <tr r="V172" s="2"/>
      </tp>
      <tp t="s">
        <v>N/A</v>
        <stp/>
        <stp>VOLUME</stp>
        <stp>.NDXP250829C20600</stp>
        <tr r="P176" s="2"/>
      </tp>
      <tp t="s">
        <v>N/A</v>
        <stp/>
        <stp>VOLUME</stp>
        <stp>.NDXP250519C20600</stp>
        <tr r="BA175" s="1"/>
      </tp>
      <tp t="s">
        <v>N/A</v>
        <stp/>
        <stp>VOLUME</stp>
        <stp>.SPXW250829C6010</stp>
        <tr r="P92" s="2"/>
      </tp>
      <tp t="s">
        <v>N/A</v>
        <stp/>
        <stp>VOLUME</stp>
        <stp>.SPXW251128C6000</stp>
        <tr r="V93" s="2"/>
      </tp>
      <tp t="s">
        <v>N/A</v>
        <stp/>
        <stp>VOLUME</stp>
        <stp>.SPXW251128P6000</stp>
        <tr r="V93" s="2"/>
      </tp>
      <tp t="s">
        <v>N/A</v>
        <stp/>
        <stp>VOLUME</stp>
        <stp>.SPXW250829P6010</stp>
        <tr r="P92" s="2"/>
      </tp>
      <tp>
        <v>203</v>
        <stp/>
        <stp>VOLUME</stp>
        <stp>.SPXW250829C6000</stp>
        <tr r="P93" s="2"/>
        <tr r="P93" s="2"/>
      </tp>
      <tp t="s">
        <v>N/A</v>
        <stp/>
        <stp>VOLUME</stp>
        <stp>.SPXW251128C6010</stp>
        <tr r="V92" s="2"/>
      </tp>
      <tp t="s">
        <v>N/A</v>
        <stp/>
        <stp>VOLUME</stp>
        <stp>.SPXW251128P6010</stp>
        <tr r="V92" s="2"/>
      </tp>
      <tp>
        <v>192</v>
        <stp/>
        <stp>VOLUME</stp>
        <stp>.SPXW250829P6000</stp>
        <tr r="P93" s="2"/>
        <tr r="P93" s="2"/>
      </tp>
      <tp t="s">
        <v>N/A</v>
        <stp/>
        <stp>VOLUME</stp>
        <stp>.SPXW250829C6030</stp>
        <tr r="P90" s="2"/>
      </tp>
      <tp t="s">
        <v>N/A</v>
        <stp/>
        <stp>VOLUME</stp>
        <stp>.SPXW251128C6020</stp>
        <tr r="V91" s="2"/>
      </tp>
      <tp t="s">
        <v>N/A</v>
        <stp/>
        <stp>VOLUME</stp>
        <stp>.SPXW251128P6020</stp>
        <tr r="V91" s="2"/>
      </tp>
      <tp t="s">
        <v>N/A</v>
        <stp/>
        <stp>VOLUME</stp>
        <stp>.SPXW250829P6030</stp>
        <tr r="P90" s="2"/>
      </tp>
      <tp t="s">
        <v>N/A</v>
        <stp/>
        <stp>VOLUME</stp>
        <stp>.SPXW250829C6020</stp>
        <tr r="P91" s="2"/>
      </tp>
      <tp t="s">
        <v>N/A</v>
        <stp/>
        <stp>VOLUME</stp>
        <stp>.SPXW251128C6030</stp>
        <tr r="V90" s="2"/>
      </tp>
      <tp t="s">
        <v>N/A</v>
        <stp/>
        <stp>VOLUME</stp>
        <stp>.SPXW251128P6030</stp>
        <tr r="V90" s="2"/>
      </tp>
      <tp t="s">
        <v>N/A</v>
        <stp/>
        <stp>VOLUME</stp>
        <stp>.SPXW250829P6020</stp>
        <tr r="P91" s="2"/>
      </tp>
      <tp t="s">
        <v>N/A</v>
        <stp/>
        <stp>VOLUME</stp>
        <stp>.SPXW250829C6050</stp>
        <tr r="P88" s="2"/>
      </tp>
      <tp t="s">
        <v>N/A</v>
        <stp/>
        <stp>VOLUME</stp>
        <stp>.SPXW251128C6040</stp>
        <tr r="V89" s="2"/>
      </tp>
      <tp t="s">
        <v>N/A</v>
        <stp/>
        <stp>VOLUME</stp>
        <stp>.SPXW251128P6040</stp>
        <tr r="V89" s="2"/>
      </tp>
      <tp t="s">
        <v>N/A</v>
        <stp/>
        <stp>VOLUME</stp>
        <stp>.SPXW250829P6050</stp>
        <tr r="P88" s="2"/>
      </tp>
      <tp t="s">
        <v>N/A</v>
        <stp/>
        <stp>VOLUME</stp>
        <stp>.SPXW250829C6040</stp>
        <tr r="P89" s="2"/>
      </tp>
      <tp t="s">
        <v>N/A</v>
        <stp/>
        <stp>VOLUME</stp>
        <stp>.SPXW251128C6050</stp>
        <tr r="V88" s="2"/>
      </tp>
      <tp t="s">
        <v>N/A</v>
        <stp/>
        <stp>VOLUME</stp>
        <stp>.SPXW251128P6050</stp>
        <tr r="V88" s="2"/>
      </tp>
      <tp>
        <v>8</v>
        <stp/>
        <stp>VOLUME</stp>
        <stp>.SPXW250829P6040</stp>
        <tr r="P89" s="2"/>
        <tr r="P89" s="2"/>
      </tp>
      <tp t="s">
        <v>N/A</v>
        <stp/>
        <stp>VOLUME</stp>
        <stp>.SPXW250829C6070</stp>
        <tr r="P86" s="2"/>
      </tp>
      <tp t="s">
        <v>N/A</v>
        <stp/>
        <stp>VOLUME</stp>
        <stp>.SPXW251128C6060</stp>
        <tr r="V87" s="2"/>
      </tp>
      <tp t="s">
        <v>N/A</v>
        <stp/>
        <stp>VOLUME</stp>
        <stp>.SPXW251128P6060</stp>
        <tr r="V87" s="2"/>
      </tp>
      <tp>
        <v>2</v>
        <stp/>
        <stp>VOLUME</stp>
        <stp>.SPXW250829P6070</stp>
        <tr r="P86" s="2"/>
        <tr r="P86" s="2"/>
      </tp>
      <tp t="s">
        <v>N/A</v>
        <stp/>
        <stp>VOLUME</stp>
        <stp>.SPXW250829C6060</stp>
        <tr r="P87" s="2"/>
      </tp>
      <tp t="s">
        <v>N/A</v>
        <stp/>
        <stp>VOLUME</stp>
        <stp>.SPXW251128C6070</stp>
        <tr r="V86" s="2"/>
      </tp>
      <tp t="s">
        <v>N/A</v>
        <stp/>
        <stp>VOLUME</stp>
        <stp>.SPXW251128P6070</stp>
        <tr r="V86" s="2"/>
      </tp>
      <tp t="s">
        <v>N/A</v>
        <stp/>
        <stp>VOLUME</stp>
        <stp>.SPXW250829P6060</stp>
        <tr r="P87" s="2"/>
      </tp>
      <tp t="s">
        <v>N/A</v>
        <stp/>
        <stp>VOLUME</stp>
        <stp>.NDXP251128P20750</stp>
        <tr r="V170" s="2"/>
      </tp>
      <tp>
        <v>12961</v>
        <stp/>
        <stp>VOLUME</stp>
        <stp>.SPXW250520C6000</stp>
        <tr r="C93" s="2"/>
        <tr r="C93" s="2"/>
      </tp>
      <tp>
        <v>601</v>
        <stp/>
        <stp>VOLUME</stp>
        <stp>.SPXW250521C6010</stp>
        <tr r="D92" s="2"/>
        <tr r="D92" s="2"/>
      </tp>
      <tp>
        <v>645</v>
        <stp/>
        <stp>VOLUME</stp>
        <stp>.SPXW250522C6020</stp>
        <tr r="E91" s="2"/>
        <tr r="E91" s="2"/>
      </tp>
      <tp>
        <v>604</v>
        <stp/>
        <stp>VOLUME</stp>
        <stp>.SPXW250523C6030</stp>
        <tr r="BC89" s="1"/>
        <tr r="BC89" s="1"/>
      </tp>
      <tp>
        <v>144</v>
        <stp/>
        <stp>VOLUME</stp>
        <stp>.SPXW250520P6000</stp>
        <tr r="C93" s="2"/>
        <tr r="C93" s="2"/>
      </tp>
      <tp>
        <v>44</v>
        <stp/>
        <stp>VOLUME</stp>
        <stp>.SPXW250521P6010</stp>
        <tr r="D92" s="2"/>
        <tr r="D92" s="2"/>
      </tp>
      <tp t="s">
        <v>N/A</v>
        <stp/>
        <stp>VOLUME</stp>
        <stp>.SPXW250522P6020</stp>
        <tr r="E91" s="2"/>
      </tp>
      <tp>
        <v>2</v>
        <stp/>
        <stp>VOLUME</stp>
        <stp>.SPXW250523P6030</stp>
        <tr r="BD89" s="1"/>
        <tr r="BD89" s="1"/>
      </tp>
      <tp t="s">
        <v>N/A</v>
        <stp/>
        <stp>VOLUME</stp>
        <stp>.NDXP250829P20650</stp>
        <tr r="P174" s="2"/>
      </tp>
      <tp>
        <v>109</v>
        <stp/>
        <stp>VOLUME</stp>
        <stp>.NDXP250519P20650</stp>
        <tr r="BB173" s="1"/>
        <tr r="BB173" s="1"/>
      </tp>
      <tp>
        <v>6179</v>
        <stp/>
        <stp>VOLUME</stp>
        <stp>.SPXW250520C6010</stp>
        <tr r="C92" s="2"/>
        <tr r="C92" s="2"/>
      </tp>
      <tp>
        <v>3922</v>
        <stp/>
        <stp>VOLUME</stp>
        <stp>.SPXW250521C6000</stp>
        <tr r="D93" s="2"/>
        <tr r="D93" s="2"/>
      </tp>
      <tp>
        <v>353</v>
        <stp/>
        <stp>VOLUME</stp>
        <stp>.SPXW250522C6030</stp>
        <tr r="E90" s="2"/>
        <tr r="E90" s="2"/>
      </tp>
      <tp>
        <v>627</v>
        <stp/>
        <stp>VOLUME</stp>
        <stp>.SPXW250523C6020</stp>
        <tr r="BC90" s="1"/>
        <tr r="BC90" s="1"/>
      </tp>
      <tp>
        <v>25</v>
        <stp/>
        <stp>VOLUME</stp>
        <stp>.SPXW250520P6010</stp>
        <tr r="C92" s="2"/>
        <tr r="C92" s="2"/>
      </tp>
      <tp>
        <v>102</v>
        <stp/>
        <stp>VOLUME</stp>
        <stp>.SPXW250521P6000</stp>
        <tr r="D93" s="2"/>
        <tr r="D93" s="2"/>
      </tp>
      <tp>
        <v>2</v>
        <stp/>
        <stp>VOLUME</stp>
        <stp>.SPXW250522P6030</stp>
        <tr r="E90" s="2"/>
        <tr r="E90" s="2"/>
      </tp>
      <tp>
        <v>13</v>
        <stp/>
        <stp>VOLUME</stp>
        <stp>.SPXW250523P6020</stp>
        <tr r="BD90" s="1"/>
        <tr r="BD90" s="1"/>
      </tp>
      <tp t="s">
        <v>N/A</v>
        <stp/>
        <stp>VOLUME</stp>
        <stp>.NDXP251128P20775</stp>
        <tr r="V169" s="2"/>
      </tp>
      <tp>
        <v>4983</v>
        <stp/>
        <stp>VOLUME</stp>
        <stp>.SPXW250520C6020</stp>
        <tr r="C91" s="2"/>
        <tr r="C91" s="2"/>
      </tp>
      <tp>
        <v>1367</v>
        <stp/>
        <stp>VOLUME</stp>
        <stp>.SPXW250521C6030</stp>
        <tr r="D90" s="2"/>
        <tr r="D90" s="2"/>
      </tp>
      <tp>
        <v>776</v>
        <stp/>
        <stp>VOLUME</stp>
        <stp>.SPXW250522C6000</stp>
        <tr r="E93" s="2"/>
        <tr r="E93" s="2"/>
      </tp>
      <tp>
        <v>818</v>
        <stp/>
        <stp>VOLUME</stp>
        <stp>.SPXW250523C6010</stp>
        <tr r="BC91" s="1"/>
        <tr r="BC91" s="1"/>
      </tp>
      <tp>
        <v>44</v>
        <stp/>
        <stp>VOLUME</stp>
        <stp>.SPXW250520P6020</stp>
        <tr r="C91" s="2"/>
        <tr r="C91" s="2"/>
      </tp>
      <tp>
        <v>3</v>
        <stp/>
        <stp>VOLUME</stp>
        <stp>.SPXW250521P6030</stp>
        <tr r="D90" s="2"/>
        <tr r="D90" s="2"/>
      </tp>
      <tp>
        <v>25</v>
        <stp/>
        <stp>VOLUME</stp>
        <stp>.SPXW250522P6000</stp>
        <tr r="E93" s="2"/>
        <tr r="E93" s="2"/>
      </tp>
      <tp>
        <v>19</v>
        <stp/>
        <stp>VOLUME</stp>
        <stp>.SPXW250523P6010</stp>
        <tr r="BD91" s="1"/>
        <tr r="BD91" s="1"/>
      </tp>
      <tp t="s">
        <v>N/A</v>
        <stp/>
        <stp>VOLUME</stp>
        <stp>.NDXP250829P20675</stp>
        <tr r="P173" s="2"/>
      </tp>
      <tp>
        <v>12</v>
        <stp/>
        <stp>VOLUME</stp>
        <stp>.NDXP250519P20675</stp>
        <tr r="BB172" s="1"/>
        <tr r="BB172" s="1"/>
      </tp>
      <tp>
        <v>3246</v>
        <stp/>
        <stp>VOLUME</stp>
        <stp>.SPXW250520C6030</stp>
        <tr r="C90" s="2"/>
        <tr r="C90" s="2"/>
      </tp>
      <tp>
        <v>493</v>
        <stp/>
        <stp>VOLUME</stp>
        <stp>.SPXW250521C6020</stp>
        <tr r="D91" s="2"/>
        <tr r="D91" s="2"/>
      </tp>
      <tp>
        <v>917</v>
        <stp/>
        <stp>VOLUME</stp>
        <stp>.SPXW250522C6010</stp>
        <tr r="E92" s="2"/>
        <tr r="E92" s="2"/>
      </tp>
      <tp>
        <v>2308</v>
        <stp/>
        <stp>VOLUME</stp>
        <stp>.SPXW250523C6000</stp>
        <tr r="BC92" s="1"/>
        <tr r="BC92" s="1"/>
      </tp>
      <tp>
        <v>25</v>
        <stp/>
        <stp>VOLUME</stp>
        <stp>.SPXW250520P6030</stp>
        <tr r="C90" s="2"/>
        <tr r="C90" s="2"/>
      </tp>
      <tp>
        <v>5</v>
        <stp/>
        <stp>VOLUME</stp>
        <stp>.SPXW250521P6020</stp>
        <tr r="D91" s="2"/>
        <tr r="D91" s="2"/>
      </tp>
      <tp>
        <v>2</v>
        <stp/>
        <stp>VOLUME</stp>
        <stp>.SPXW250522P6010</stp>
        <tr r="E92" s="2"/>
        <tr r="E92" s="2"/>
      </tp>
      <tp>
        <v>140</v>
        <stp/>
        <stp>VOLUME</stp>
        <stp>.SPXW250523P6000</stp>
        <tr r="BD92" s="1"/>
        <tr r="BD92" s="1"/>
      </tp>
      <tp t="s">
        <v>N/A</v>
        <stp/>
        <stp>VOLUME</stp>
        <stp>.NDXP250829P20600</stp>
        <tr r="P176" s="2"/>
      </tp>
      <tp>
        <v>142</v>
        <stp/>
        <stp>VOLUME</stp>
        <stp>.NDXP250519P20600</stp>
        <tr r="BB175" s="1"/>
        <tr r="BB175" s="1"/>
      </tp>
      <tp>
        <v>1765</v>
        <stp/>
        <stp>VOLUME</stp>
        <stp>.SPXW250520C6040</stp>
        <tr r="C89" s="2"/>
        <tr r="C89" s="2"/>
      </tp>
      <tp>
        <v>1932</v>
        <stp/>
        <stp>VOLUME</stp>
        <stp>.SPXW250521C6050</stp>
        <tr r="D88" s="2"/>
        <tr r="D88" s="2"/>
      </tp>
      <tp>
        <v>879</v>
        <stp/>
        <stp>VOLUME</stp>
        <stp>.SPXW250522C6060</stp>
        <tr r="E87" s="2"/>
        <tr r="E87" s="2"/>
      </tp>
      <tp>
        <v>377</v>
        <stp/>
        <stp>VOLUME</stp>
        <stp>.SPXW250523C6070</stp>
        <tr r="BC85" s="1"/>
        <tr r="BC85" s="1"/>
      </tp>
      <tp>
        <v>206</v>
        <stp/>
        <stp>VOLUME</stp>
        <stp>.SPXW250520P6040</stp>
        <tr r="C89" s="2"/>
        <tr r="C89" s="2"/>
      </tp>
      <tp>
        <v>8</v>
        <stp/>
        <stp>VOLUME</stp>
        <stp>.SPXW250521P6050</stp>
        <tr r="D88" s="2"/>
        <tr r="D88" s="2"/>
      </tp>
      <tp t="s">
        <v>N/A</v>
        <stp/>
        <stp>VOLUME</stp>
        <stp>.SPXW250522P6060</stp>
        <tr r="E87" s="2"/>
      </tp>
      <tp>
        <v>14</v>
        <stp/>
        <stp>VOLUME</stp>
        <stp>.SPXW250523P6070</stp>
        <tr r="BD85" s="1"/>
        <tr r="BD85" s="1"/>
      </tp>
      <tp t="s">
        <v>N/A</v>
        <stp/>
        <stp>VOLUME</stp>
        <stp>.NDXP251128P20700</stp>
        <tr r="V172" s="2"/>
      </tp>
      <tp>
        <v>3032</v>
        <stp/>
        <stp>VOLUME</stp>
        <stp>.SPXW250520C6050</stp>
        <tr r="C88" s="2"/>
        <tr r="C88" s="2"/>
      </tp>
      <tp>
        <v>271</v>
        <stp/>
        <stp>VOLUME</stp>
        <stp>.SPXW250521C6040</stp>
        <tr r="D89" s="2"/>
        <tr r="D89" s="2"/>
      </tp>
      <tp>
        <v>86</v>
        <stp/>
        <stp>VOLUME</stp>
        <stp>.SPXW250522C6070</stp>
        <tr r="E86" s="2"/>
        <tr r="E86" s="2"/>
      </tp>
      <tp>
        <v>443</v>
        <stp/>
        <stp>VOLUME</stp>
        <stp>.SPXW250523C6060</stp>
        <tr r="BC86" s="1"/>
        <tr r="BC86" s="1"/>
      </tp>
      <tp>
        <v>223</v>
        <stp/>
        <stp>VOLUME</stp>
        <stp>.SPXW250520P6050</stp>
        <tr r="C88" s="2"/>
        <tr r="C88" s="2"/>
      </tp>
      <tp>
        <v>2</v>
        <stp/>
        <stp>VOLUME</stp>
        <stp>.SPXW250521P6040</stp>
        <tr r="D89" s="2"/>
        <tr r="D89" s="2"/>
      </tp>
      <tp>
        <v>1</v>
        <stp/>
        <stp>VOLUME</stp>
        <stp>.SPXW250522P6070</stp>
        <tr r="E86" s="2"/>
        <tr r="E86" s="2"/>
      </tp>
      <tp>
        <v>1</v>
        <stp/>
        <stp>VOLUME</stp>
        <stp>.SPXW250523P6060</stp>
        <tr r="BD86" s="1"/>
        <tr r="BD86" s="1"/>
      </tp>
      <tp t="s">
        <v>N/A</v>
        <stp/>
        <stp>VOLUME</stp>
        <stp>.NDXP250829P20625</stp>
        <tr r="P175" s="2"/>
      </tp>
      <tp t="s">
        <v>N/A</v>
        <stp/>
        <stp>VOLUME</stp>
        <stp>.NDXP250519P20625</stp>
        <tr r="BB174" s="1"/>
      </tp>
      <tp>
        <v>954</v>
        <stp/>
        <stp>VOLUME</stp>
        <stp>.SPXW250520C6060</stp>
        <tr r="C87" s="2"/>
        <tr r="C87" s="2"/>
      </tp>
      <tp>
        <v>345</v>
        <stp/>
        <stp>VOLUME</stp>
        <stp>.SPXW250521C6070</stp>
        <tr r="D86" s="2"/>
        <tr r="D86" s="2"/>
      </tp>
      <tp>
        <v>879</v>
        <stp/>
        <stp>VOLUME</stp>
        <stp>.SPXW250522C6040</stp>
        <tr r="E89" s="2"/>
        <tr r="E89" s="2"/>
      </tp>
      <tp>
        <v>3258</v>
        <stp/>
        <stp>VOLUME</stp>
        <stp>.SPXW250523C6050</stp>
        <tr r="BC87" s="1"/>
        <tr r="BC87" s="1"/>
      </tp>
      <tp>
        <v>11</v>
        <stp/>
        <stp>VOLUME</stp>
        <stp>.SPXW250520P6060</stp>
        <tr r="C87" s="2"/>
        <tr r="C87" s="2"/>
      </tp>
      <tp t="s">
        <v>N/A</v>
        <stp/>
        <stp>VOLUME</stp>
        <stp>.SPXW250521P6070</stp>
        <tr r="D86" s="2"/>
      </tp>
      <tp>
        <v>5</v>
        <stp/>
        <stp>VOLUME</stp>
        <stp>.SPXW250522P6040</stp>
        <tr r="E89" s="2"/>
        <tr r="E89" s="2"/>
      </tp>
      <tp>
        <v>18</v>
        <stp/>
        <stp>VOLUME</stp>
        <stp>.SPXW250523P6050</stp>
        <tr r="BD87" s="1"/>
        <tr r="BD87" s="1"/>
      </tp>
      <tp t="s">
        <v>N/A</v>
        <stp/>
        <stp>VOLUME</stp>
        <stp>.NDXP251128P20725</stp>
        <tr r="V171" s="2"/>
      </tp>
      <tp>
        <v>430</v>
        <stp/>
        <stp>VOLUME</stp>
        <stp>.SPXW250520C6070</stp>
        <tr r="C86" s="2"/>
        <tr r="C86" s="2"/>
      </tp>
      <tp>
        <v>242</v>
        <stp/>
        <stp>VOLUME</stp>
        <stp>.SPXW250521C6060</stp>
        <tr r="D87" s="2"/>
        <tr r="D87" s="2"/>
      </tp>
      <tp>
        <v>202</v>
        <stp/>
        <stp>VOLUME</stp>
        <stp>.SPXW250522C6050</stp>
        <tr r="E88" s="2"/>
        <tr r="E88" s="2"/>
      </tp>
      <tp>
        <v>424</v>
        <stp/>
        <stp>VOLUME</stp>
        <stp>.SPXW250523C6040</stp>
        <tr r="BC88" s="1"/>
        <tr r="BC88" s="1"/>
      </tp>
      <tp>
        <v>2</v>
        <stp/>
        <stp>VOLUME</stp>
        <stp>.SPXW250520P6070</stp>
        <tr r="C86" s="2"/>
        <tr r="C86" s="2"/>
      </tp>
      <tp t="s">
        <v>N/A</v>
        <stp/>
        <stp>VOLUME</stp>
        <stp>.SPXW250521P6060</stp>
        <tr r="D87" s="2"/>
      </tp>
      <tp t="s">
        <v>N/A</v>
        <stp/>
        <stp>VOLUME</stp>
        <stp>.SPXW250522P6050</stp>
        <tr r="E88" s="2"/>
      </tp>
      <tp>
        <v>25</v>
        <stp/>
        <stp>VOLUME</stp>
        <stp>.SPXW250523P6040</stp>
        <tr r="BD88" s="1"/>
        <tr r="BD88" s="1"/>
      </tp>
      <tp>
        <v>19</v>
        <stp/>
        <stp>OPEN_INT</stp>
        <stp>.NDXP250523C21200</stp>
        <tr r="AU151" s="1"/>
        <tr r="AU151" s="1"/>
      </tp>
      <tp>
        <v>45</v>
        <stp/>
        <stp>OPEN_INT</stp>
        <stp>.NDXP250519C20800</stp>
        <tr r="AS167" s="1"/>
        <tr r="AS167" s="1"/>
      </tp>
      <tp>
        <v>3</v>
        <stp/>
        <stp>OPEN_INT</stp>
        <stp>.NDXP250523C21225</stp>
        <tr r="AU150" s="1"/>
        <tr r="AU150" s="1"/>
      </tp>
      <tp>
        <v>4</v>
        <stp/>
        <stp>OPEN_INT</stp>
        <stp>.NDXP250519C20825</stp>
        <tr r="AS166" s="1"/>
        <tr r="AS166" s="1"/>
      </tp>
      <tp>
        <v>3</v>
        <stp/>
        <stp>OPEN_INT</stp>
        <stp>.NDXP250523C20250</stp>
        <tr r="AU189" s="1"/>
        <tr r="AU189" s="1"/>
      </tp>
      <tp>
        <v>2</v>
        <stp/>
        <stp>OPEN_INT</stp>
        <stp>.NDXP250523C21250</stp>
        <tr r="AU149" s="1"/>
        <tr r="AU149" s="1"/>
      </tp>
      <tp>
        <v>35</v>
        <stp/>
        <stp>OPEN_INT</stp>
        <stp>.NDXP250519C20850</stp>
        <tr r="AS165" s="1"/>
        <tr r="AS165" s="1"/>
      </tp>
      <tp>
        <v>2</v>
        <stp/>
        <stp>OPEN_INT</stp>
        <stp>.NDXP250523C20275</stp>
        <tr r="AU188" s="1"/>
        <tr r="AU188" s="1"/>
      </tp>
      <tp>
        <v>4</v>
        <stp/>
        <stp>OPEN_INT</stp>
        <stp>.NDXP250523C21275</stp>
        <tr r="AU148" s="1"/>
        <tr r="AU148" s="1"/>
      </tp>
      <tp>
        <v>5</v>
        <stp/>
        <stp>OPEN_INT</stp>
        <stp>.NDXP250519C20875</stp>
        <tr r="AS164" s="1"/>
        <tr r="AS164" s="1"/>
      </tp>
      <tp>
        <v>2</v>
        <stp/>
        <stp>OPEN_INT</stp>
        <stp>.NDXP250523P21225</stp>
        <tr r="AV150" s="1"/>
        <tr r="AV150" s="1"/>
      </tp>
      <tp>
        <v>2</v>
        <stp/>
        <stp>OPEN_INT</stp>
        <stp>.NDXP250519P20825</stp>
        <tr r="AT166" s="1"/>
        <tr r="AT166" s="1"/>
      </tp>
      <tp>
        <v>76</v>
        <stp/>
        <stp>OPEN_INT</stp>
        <stp>.NDXP250523P21200</stp>
        <tr r="AV151" s="1"/>
        <tr r="AV151" s="1"/>
      </tp>
      <tp>
        <v>86</v>
        <stp/>
        <stp>OPEN_INT</stp>
        <stp>.NDXP250519P20800</stp>
        <tr r="AT167" s="1"/>
        <tr r="AT167" s="1"/>
      </tp>
      <tp>
        <v>12</v>
        <stp/>
        <stp>OPEN_INT</stp>
        <stp>.NDXP250523P20275</stp>
        <tr r="AV188" s="1"/>
        <tr r="AV188" s="1"/>
      </tp>
      <tp>
        <v>14</v>
        <stp/>
        <stp>OPEN_INT</stp>
        <stp>.NDXP250523P21275</stp>
        <tr r="AV148" s="1"/>
        <tr r="AV148" s="1"/>
      </tp>
      <tp>
        <v>5</v>
        <stp/>
        <stp>OPEN_INT</stp>
        <stp>.NDXP250519P20875</stp>
        <tr r="AT164" s="1"/>
        <tr r="AT164" s="1"/>
      </tp>
      <tp>
        <v>3</v>
        <stp/>
        <stp>OPEN_INT</stp>
        <stp>.NDXP250523P20250</stp>
        <tr r="AV189" s="1"/>
        <tr r="AV189" s="1"/>
      </tp>
      <tp>
        <v>5</v>
        <stp/>
        <stp>OPEN_INT</stp>
        <stp>.NDXP250523P21250</stp>
        <tr r="AV149" s="1"/>
        <tr r="AV149" s="1"/>
      </tp>
      <tp>
        <v>9</v>
        <stp/>
        <stp>OPEN_INT</stp>
        <stp>.NDXP250519P20850</stp>
        <tr r="AT165" s="1"/>
        <tr r="AT165" s="1"/>
      </tp>
      <tp>
        <v>-0.13</v>
        <stp/>
        <stp>DELTA</stp>
        <stp>.NDXP250523P20825</stp>
        <tr r="CG166" s="1"/>
        <tr r="CG166" s="1"/>
      </tp>
      <tp>
        <v>-0.11</v>
        <stp/>
        <stp>DELTA</stp>
        <stp>.NDXP250519P21225</stp>
        <tr r="CE150" s="1"/>
        <tr r="CE150" s="1"/>
      </tp>
      <tp>
        <v>-0.12</v>
        <stp/>
        <stp>DELTA</stp>
        <stp>.NDXP250523P20800</stp>
        <tr r="CG167" s="1"/>
        <tr r="CG167" s="1"/>
      </tp>
      <tp>
        <v>0</v>
        <stp/>
        <stp>DELTA</stp>
        <stp>.NDXP250519P21200</stp>
        <tr r="CE151" s="1"/>
        <tr r="CE151" s="1"/>
      </tp>
      <tp>
        <v>-0.14000000000000001</v>
        <stp/>
        <stp>DELTA</stp>
        <stp>.NDXP250523P20875</stp>
        <tr r="CG164" s="1"/>
        <tr r="CG164" s="1"/>
      </tp>
      <tp>
        <v>-0.04</v>
        <stp/>
        <stp>DELTA</stp>
        <stp>.NDXP250519P20275</stp>
        <tr r="CE188" s="1"/>
        <tr r="CE188" s="1"/>
      </tp>
      <tp>
        <v>-0.02</v>
        <stp/>
        <stp>DELTA</stp>
        <stp>.NDXP250519P21275</stp>
        <tr r="CE148" s="1"/>
        <tr r="CE148" s="1"/>
      </tp>
      <tp>
        <v>-0.13</v>
        <stp/>
        <stp>DELTA</stp>
        <stp>.NDXP250523P20850</stp>
        <tr r="CG165" s="1"/>
        <tr r="CG165" s="1"/>
      </tp>
      <tp>
        <v>-0.04</v>
        <stp/>
        <stp>DELTA</stp>
        <stp>.NDXP250519P20250</stp>
        <tr r="CE189" s="1"/>
        <tr r="CE189" s="1"/>
      </tp>
      <tp>
        <v>0</v>
        <stp/>
        <stp>DELTA</stp>
        <stp>.NDXP250519P21250</stp>
        <tr r="CE149" s="1"/>
        <tr r="CE149" s="1"/>
      </tp>
      <tp>
        <v>1</v>
        <stp/>
        <stp>DELTA</stp>
        <stp>.NDXP250523C20800</stp>
        <tr r="CF167" s="1"/>
        <tr r="CF167" s="1"/>
      </tp>
      <tp>
        <v>1</v>
        <stp/>
        <stp>DELTA</stp>
        <stp>.NDXP250519C21200</stp>
        <tr r="CD151" s="1"/>
        <tr r="CD151" s="1"/>
      </tp>
      <tp>
        <v>1</v>
        <stp/>
        <stp>DELTA</stp>
        <stp>.NDXP250523C20825</stp>
        <tr r="CF166" s="1"/>
        <tr r="CF166" s="1"/>
      </tp>
      <tp>
        <v>0.95</v>
        <stp/>
        <stp>DELTA</stp>
        <stp>.NDXP250519C21225</stp>
        <tr r="CD150" s="1"/>
        <tr r="CD150" s="1"/>
      </tp>
      <tp>
        <v>1</v>
        <stp/>
        <stp>DELTA</stp>
        <stp>.NDXP250523C20850</stp>
        <tr r="CF165" s="1"/>
        <tr r="CF165" s="1"/>
      </tp>
      <tp>
        <v>1</v>
        <stp/>
        <stp>DELTA</stp>
        <stp>.NDXP250519C20250</stp>
        <tr r="CD189" s="1"/>
        <tr r="CD189" s="1"/>
      </tp>
      <tp>
        <v>1</v>
        <stp/>
        <stp>DELTA</stp>
        <stp>.NDXP250519C21250</stp>
        <tr r="CD149" s="1"/>
        <tr r="CD149" s="1"/>
      </tp>
      <tp>
        <v>1</v>
        <stp/>
        <stp>DELTA</stp>
        <stp>.NDXP250523C20875</stp>
        <tr r="CF164" s="1"/>
        <tr r="CF164" s="1"/>
      </tp>
      <tp>
        <v>1</v>
        <stp/>
        <stp>DELTA</stp>
        <stp>.NDXP250519C20275</stp>
        <tr r="CD188" s="1"/>
        <tr r="CD188" s="1"/>
      </tp>
      <tp>
        <v>1</v>
        <stp/>
        <stp>DELTA</stp>
        <stp>.NDXP250519C21275</stp>
        <tr r="CD148" s="1"/>
        <tr r="CD148" s="1"/>
      </tp>
      <tp t="s">
        <v>N/A</v>
        <stp/>
        <stp>VOLUME</stp>
        <stp>.NDXP250829C21175</stp>
        <tr r="P153" s="2"/>
      </tp>
      <tp t="s">
        <v>N/A</v>
        <stp/>
        <stp>VOLUME</stp>
        <stp>.NDXP250930C20875</stp>
        <tr r="R165" s="2"/>
      </tp>
      <tp>
        <v>18</v>
        <stp/>
        <stp>VOLUME</stp>
        <stp>.NDXP250519C21175</stp>
        <tr r="BA152" s="1"/>
        <tr r="BA152" s="1"/>
      </tp>
      <tp t="s">
        <v>N/A</v>
        <stp/>
        <stp>VOLUME</stp>
        <stp>.NDXP250520C20875</stp>
        <tr r="C165" s="2"/>
      </tp>
      <tp t="s">
        <v>N/A</v>
        <stp/>
        <stp>VOLUME</stp>
        <stp>.NDXP250521C20975</stp>
        <tr r="D161" s="2"/>
      </tp>
      <tp t="s">
        <v>N/A</v>
        <stp/>
        <stp>VOLUME</stp>
        <stp>.NDXP250530C20875</stp>
        <tr r="G165" s="2"/>
      </tp>
      <tp t="s">
        <v>N/A</v>
        <stp/>
        <stp>VOLUME</stp>
        <stp>.NDXP250630C20875</stp>
        <tr r="L165" s="2"/>
      </tp>
      <tp t="s">
        <v>N/A</v>
        <stp/>
        <stp>VOLUME</stp>
        <stp>.NDXP250731C20975</stp>
        <tr r="N161" s="2"/>
      </tp>
      <tp t="s">
        <v>N/A</v>
        <stp/>
        <stp>VOLUME</stp>
        <stp>.NDXP251031C20975</stp>
        <tr r="T161" s="2"/>
      </tp>
      <tp t="s">
        <v>N/A</v>
        <stp/>
        <stp>VOLUME</stp>
        <stp>.NDXP251128C21075</stp>
        <tr r="V157" s="2"/>
      </tp>
      <tp t="s">
        <v>N/A</v>
        <stp/>
        <stp>VOLUME</stp>
        <stp>.NDXP251231C20975</stp>
        <tr r="X161" s="2"/>
      </tp>
      <tp t="s">
        <v>N/A</v>
        <stp/>
        <stp>VOLUME</stp>
        <stp>.NDXP250930C20850</stp>
        <tr r="R166" s="2"/>
      </tp>
      <tp t="s">
        <v>N/A</v>
        <stp/>
        <stp>VOLUME</stp>
        <stp>.NDXP250829C21150</stp>
        <tr r="P154" s="2"/>
      </tp>
      <tp>
        <v>53</v>
        <stp/>
        <stp>VOLUME</stp>
        <stp>.NDXP250519C21150</stp>
        <tr r="BA153" s="1"/>
        <tr r="BA153" s="1"/>
      </tp>
      <tp t="s">
        <v>N/A</v>
        <stp/>
        <stp>VOLUME</stp>
        <stp>.NDXP250520C20850</stp>
        <tr r="C166" s="2"/>
      </tp>
      <tp t="s">
        <v>N/A</v>
        <stp/>
        <stp>VOLUME</stp>
        <stp>.NDXP250521C20950</stp>
        <tr r="D162" s="2"/>
      </tp>
      <tp>
        <v>1</v>
        <stp/>
        <stp>VOLUME</stp>
        <stp>.NDXP250530C20850</stp>
        <tr r="G166" s="2"/>
        <tr r="G166" s="2"/>
      </tp>
      <tp t="s">
        <v>N/A</v>
        <stp/>
        <stp>VOLUME</stp>
        <stp>.NDXP250731C20950</stp>
        <tr r="N162" s="2"/>
      </tp>
      <tp t="s">
        <v>N/A</v>
        <stp/>
        <stp>VOLUME</stp>
        <stp>.NDXP250630C20850</stp>
        <tr r="L166" s="2"/>
      </tp>
      <tp t="s">
        <v>N/A</v>
        <stp/>
        <stp>VOLUME</stp>
        <stp>.NDXP251128C21050</stp>
        <tr r="V158" s="2"/>
      </tp>
      <tp t="s">
        <v>N/A</v>
        <stp/>
        <stp>VOLUME</stp>
        <stp>.NDXP251031C20950</stp>
        <tr r="T162" s="2"/>
      </tp>
      <tp t="s">
        <v>N/A</v>
        <stp/>
        <stp>VOLUME</stp>
        <stp>.NDXP251231C20950</stp>
        <tr r="X162" s="2"/>
      </tp>
      <tp t="s">
        <v>N/A</v>
        <stp/>
        <stp>VOLUME</stp>
        <stp>.NDXP251031C20925</stp>
        <tr r="T163" s="2"/>
      </tp>
      <tp t="s">
        <v>N/A</v>
        <stp/>
        <stp>VOLUME</stp>
        <stp>.NDXP251128C21025</stp>
        <tr r="V159" s="2"/>
      </tp>
      <tp t="s">
        <v>N/A</v>
        <stp/>
        <stp>VOLUME</stp>
        <stp>.NDXP251231C20925</stp>
        <tr r="X163" s="2"/>
      </tp>
      <tp t="s">
        <v>N/A</v>
        <stp/>
        <stp>VOLUME</stp>
        <stp>.NDXP250829C21125</stp>
        <tr r="P155" s="2"/>
      </tp>
      <tp t="s">
        <v>N/A</v>
        <stp/>
        <stp>VOLUME</stp>
        <stp>.NDXP250930C20825</stp>
        <tr r="R167" s="2"/>
      </tp>
      <tp t="s">
        <v>N/A</v>
        <stp/>
        <stp>VOLUME</stp>
        <stp>.NDXP250519C21125</stp>
        <tr r="BA154" s="1"/>
      </tp>
      <tp t="s">
        <v>N/A</v>
        <stp/>
        <stp>VOLUME</stp>
        <stp>.NDXP250520C20825</stp>
        <tr r="C167" s="2"/>
      </tp>
      <tp t="s">
        <v>N/A</v>
        <stp/>
        <stp>VOLUME</stp>
        <stp>.NDXP250521C20925</stp>
        <tr r="D163" s="2"/>
      </tp>
      <tp>
        <v>1</v>
        <stp/>
        <stp>VOLUME</stp>
        <stp>.NDXP250530C20825</stp>
        <tr r="G167" s="2"/>
        <tr r="G167" s="2"/>
      </tp>
      <tp t="s">
        <v>N/A</v>
        <stp/>
        <stp>VOLUME</stp>
        <stp>.NDXP250630C20825</stp>
        <tr r="L167" s="2"/>
      </tp>
      <tp t="s">
        <v>N/A</v>
        <stp/>
        <stp>VOLUME</stp>
        <stp>.NDXP250731C20925</stp>
        <tr r="N163" s="2"/>
      </tp>
      <tp t="s">
        <v>N/A</v>
        <stp/>
        <stp>VOLUME</stp>
        <stp>.NDXP251128C21000</stp>
        <tr r="V160" s="2"/>
      </tp>
      <tp t="s">
        <v>N/A</v>
        <stp/>
        <stp>VOLUME</stp>
        <stp>.NDXP251031C20900</stp>
        <tr r="T164" s="2"/>
      </tp>
      <tp t="s">
        <v>N/A</v>
        <stp/>
        <stp>VOLUME</stp>
        <stp>.NDXP251231C20900</stp>
        <tr r="X164" s="2"/>
      </tp>
      <tp t="s">
        <v>N/A</v>
        <stp/>
        <stp>VOLUME</stp>
        <stp>.NDXP250930C20800</stp>
        <tr r="R168" s="2"/>
      </tp>
      <tp t="s">
        <v>N/A</v>
        <stp/>
        <stp>VOLUME</stp>
        <stp>.NDXP250829C21100</stp>
        <tr r="P156" s="2"/>
      </tp>
      <tp>
        <v>19</v>
        <stp/>
        <stp>VOLUME</stp>
        <stp>.NDXP250519C21100</stp>
        <tr r="BA155" s="1"/>
        <tr r="BA155" s="1"/>
      </tp>
      <tp>
        <v>5</v>
        <stp/>
        <stp>VOLUME</stp>
        <stp>.NDXP250520C20800</stp>
        <tr r="C168" s="2"/>
        <tr r="C168" s="2"/>
      </tp>
      <tp t="s">
        <v>N/A</v>
        <stp/>
        <stp>VOLUME</stp>
        <stp>.NDXP250521C20900</stp>
        <tr r="D164" s="2"/>
      </tp>
      <tp>
        <v>1</v>
        <stp/>
        <stp>VOLUME</stp>
        <stp>.NDXP250530C20800</stp>
        <tr r="G168" s="2"/>
        <tr r="G168" s="2"/>
      </tp>
      <tp t="s">
        <v>N/A</v>
        <stp/>
        <stp>VOLUME</stp>
        <stp>.NDXP250731C20900</stp>
        <tr r="N164" s="2"/>
      </tp>
      <tp t="s">
        <v>N/A</v>
        <stp/>
        <stp>VOLUME</stp>
        <stp>.NDXP250630C20800</stp>
        <tr r="L168" s="2"/>
      </tp>
      <tp t="s">
        <v>N/A</v>
        <stp/>
        <stp>VOLUME</stp>
        <stp>.SPXW250930C5680</stp>
        <tr r="R125" s="2"/>
      </tp>
      <tp t="s">
        <v>N/A</v>
        <stp/>
        <stp>VOLUME</stp>
        <stp>.SPXW250829C5710</stp>
        <tr r="P122" s="2"/>
      </tp>
      <tp>
        <v>7</v>
        <stp/>
        <stp>VOLUME</stp>
        <stp>.SPXW250520C5780</stp>
        <tr r="C115" s="2"/>
        <tr r="C115" s="2"/>
      </tp>
      <tp>
        <v>14</v>
        <stp/>
        <stp>VOLUME</stp>
        <stp>.SPXW250521C5790</stp>
        <tr r="D114" s="2"/>
        <tr r="D114" s="2"/>
      </tp>
      <tp t="s">
        <v>N/A</v>
        <stp/>
        <stp>VOLUME</stp>
        <stp>.SPXW250530C5680</stp>
        <tr r="G125" s="2"/>
      </tp>
      <tp t="s">
        <v>N/A</v>
        <stp/>
        <stp>VOLUME</stp>
        <stp>.SPXW250731C5690</stp>
        <tr r="N124" s="2"/>
      </tp>
      <tp t="s">
        <v>N/A</v>
        <stp/>
        <stp>VOLUME</stp>
        <stp>.SPXW250630C5680</stp>
        <tr r="L125" s="2"/>
      </tp>
      <tp t="s">
        <v>N/A</v>
        <stp/>
        <stp>VOLUME</stp>
        <stp>.SPXW251128C5700</stp>
        <tr r="V123" s="2"/>
      </tp>
      <tp t="s">
        <v>N/A</v>
        <stp/>
        <stp>VOLUME</stp>
        <stp>.SPXW251031C5690</stp>
        <tr r="T124" s="2"/>
      </tp>
      <tp>
        <v>2</v>
        <stp/>
        <stp>VOLUME</stp>
        <stp>.SPXW251231C5690</stp>
        <tr r="X124" s="2"/>
        <tr r="X124" s="2"/>
      </tp>
      <tp t="s">
        <v>N/A</v>
        <stp/>
        <stp>VOLUME</stp>
        <stp>.SPXW251128P5700</stp>
        <tr r="V123" s="2"/>
      </tp>
      <tp t="s">
        <v>N/A</v>
        <stp/>
        <stp>VOLUME</stp>
        <stp>.SPXW251031P5690</stp>
        <tr r="T124" s="2"/>
      </tp>
      <tp t="s">
        <v>N/A</v>
        <stp/>
        <stp>VOLUME</stp>
        <stp>.SPXW251231P5690</stp>
        <tr r="X124" s="2"/>
      </tp>
      <tp t="s">
        <v>N/A</v>
        <stp/>
        <stp>VOLUME</stp>
        <stp>.SPXW250930P5680</stp>
        <tr r="R125" s="2"/>
      </tp>
      <tp t="s">
        <v>N/A</v>
        <stp/>
        <stp>VOLUME</stp>
        <stp>.SPXW250829P5710</stp>
        <tr r="P122" s="2"/>
      </tp>
      <tp>
        <v>787</v>
        <stp/>
        <stp>VOLUME</stp>
        <stp>.SPXW250520P5780</stp>
        <tr r="C115" s="2"/>
        <tr r="C115" s="2"/>
      </tp>
      <tp>
        <v>299</v>
        <stp/>
        <stp>VOLUME</stp>
        <stp>.SPXW250521P5790</stp>
        <tr r="D114" s="2"/>
        <tr r="D114" s="2"/>
      </tp>
      <tp>
        <v>80</v>
        <stp/>
        <stp>VOLUME</stp>
        <stp>.SPXW250530P5680</stp>
        <tr r="G125" s="2"/>
        <tr r="G125" s="2"/>
      </tp>
      <tp>
        <v>11</v>
        <stp/>
        <stp>VOLUME</stp>
        <stp>.SPXW250731P5690</stp>
        <tr r="N124" s="2"/>
        <tr r="N124" s="2"/>
      </tp>
      <tp>
        <v>13</v>
        <stp/>
        <stp>VOLUME</stp>
        <stp>.SPXW250630P5680</stp>
        <tr r="L125" s="2"/>
        <tr r="L125" s="2"/>
      </tp>
      <tp t="s">
        <v>N/A</v>
        <stp/>
        <stp>VOLUME</stp>
        <stp>.SPXW250930C5690</stp>
        <tr r="R124" s="2"/>
      </tp>
      <tp>
        <v>7</v>
        <stp/>
        <stp>VOLUME</stp>
        <stp>.SPXW250829C5700</stp>
        <tr r="P123" s="2"/>
        <tr r="P123" s="2"/>
      </tp>
      <tp>
        <v>6</v>
        <stp/>
        <stp>VOLUME</stp>
        <stp>.SPXW250520C5790</stp>
        <tr r="C114" s="2"/>
        <tr r="C114" s="2"/>
      </tp>
      <tp>
        <v>2</v>
        <stp/>
        <stp>VOLUME</stp>
        <stp>.SPXW250521C5780</stp>
        <tr r="D115" s="2"/>
        <tr r="D115" s="2"/>
      </tp>
      <tp>
        <v>4</v>
        <stp/>
        <stp>VOLUME</stp>
        <stp>.SPXW250530C5690</stp>
        <tr r="G124" s="2"/>
        <tr r="G124" s="2"/>
      </tp>
      <tp t="s">
        <v>N/A</v>
        <stp/>
        <stp>VOLUME</stp>
        <stp>.SPXW250731C5680</stp>
        <tr r="N125" s="2"/>
      </tp>
      <tp t="s">
        <v>N/A</v>
        <stp/>
        <stp>VOLUME</stp>
        <stp>.SPXW250630C5690</stp>
        <tr r="L124" s="2"/>
      </tp>
      <tp t="s">
        <v>N/A</v>
        <stp/>
        <stp>VOLUME</stp>
        <stp>.SPXW251128C5710</stp>
        <tr r="V122" s="2"/>
      </tp>
      <tp t="s">
        <v>N/A</v>
        <stp/>
        <stp>VOLUME</stp>
        <stp>.SPXW251031C5680</stp>
        <tr r="T125" s="2"/>
      </tp>
      <tp t="s">
        <v>N/A</v>
        <stp/>
        <stp>VOLUME</stp>
        <stp>.SPXW251231C5680</stp>
        <tr r="X125" s="2"/>
      </tp>
      <tp t="s">
        <v>N/A</v>
        <stp/>
        <stp>VOLUME</stp>
        <stp>.SPXW251128P5710</stp>
        <tr r="V122" s="2"/>
      </tp>
      <tp t="s">
        <v>N/A</v>
        <stp/>
        <stp>VOLUME</stp>
        <stp>.SPXW251031P5680</stp>
        <tr r="T125" s="2"/>
      </tp>
      <tp t="s">
        <v>N/A</v>
        <stp/>
        <stp>VOLUME</stp>
        <stp>.SPXW251231P5680</stp>
        <tr r="X125" s="2"/>
      </tp>
      <tp>
        <v>1</v>
        <stp/>
        <stp>VOLUME</stp>
        <stp>.SPXW250930P5690</stp>
        <tr r="R124" s="2"/>
        <tr r="R124" s="2"/>
      </tp>
      <tp>
        <v>3</v>
        <stp/>
        <stp>VOLUME</stp>
        <stp>.SPXW250829P5700</stp>
        <tr r="P123" s="2"/>
        <tr r="P123" s="2"/>
      </tp>
      <tp>
        <v>973</v>
        <stp/>
        <stp>VOLUME</stp>
        <stp>.SPXW250520P5790</stp>
        <tr r="C114" s="2"/>
        <tr r="C114" s="2"/>
      </tp>
      <tp>
        <v>352</v>
        <stp/>
        <stp>VOLUME</stp>
        <stp>.SPXW250521P5780</stp>
        <tr r="D115" s="2"/>
        <tr r="D115" s="2"/>
      </tp>
      <tp>
        <v>167</v>
        <stp/>
        <stp>VOLUME</stp>
        <stp>.SPXW250530P5690</stp>
        <tr r="G124" s="2"/>
        <tr r="G124" s="2"/>
      </tp>
      <tp t="s">
        <v>N/A</v>
        <stp/>
        <stp>VOLUME</stp>
        <stp>.SPXW250731P5680</stp>
        <tr r="N125" s="2"/>
      </tp>
      <tp>
        <v>7</v>
        <stp/>
        <stp>VOLUME</stp>
        <stp>.SPXW250630P5690</stp>
        <tr r="L124" s="2"/>
        <tr r="L124" s="2"/>
      </tp>
      <tp t="s">
        <v>N/A</v>
        <stp/>
        <stp>VOLUME</stp>
        <stp>.SPXW250829C5730</stp>
        <tr r="P120" s="2"/>
      </tp>
      <tp>
        <v>10</v>
        <stp/>
        <stp>VOLUME</stp>
        <stp>.SPXW250522C5780</stp>
        <tr r="E115" s="2"/>
        <tr r="E115" s="2"/>
      </tp>
      <tp>
        <v>7</v>
        <stp/>
        <stp>VOLUME</stp>
        <stp>.SPXW250523C5790</stp>
        <tr r="BC113" s="1"/>
        <tr r="BC113" s="1"/>
      </tp>
      <tp t="s">
        <v>N/A</v>
        <stp/>
        <stp>VOLUME</stp>
        <stp>.SPXW251128C5720</stp>
        <tr r="V121" s="2"/>
      </tp>
      <tp t="s">
        <v>N/A</v>
        <stp/>
        <stp>VOLUME</stp>
        <stp>.SPXW251128P5720</stp>
        <tr r="V121" s="2"/>
      </tp>
      <tp t="s">
        <v>N/A</v>
        <stp/>
        <stp>VOLUME</stp>
        <stp>.SPXW250829P5730</stp>
        <tr r="P120" s="2"/>
      </tp>
      <tp>
        <v>106</v>
        <stp/>
        <stp>VOLUME</stp>
        <stp>.SPXW250522P5780</stp>
        <tr r="E115" s="2"/>
        <tr r="E115" s="2"/>
      </tp>
      <tp>
        <v>173</v>
        <stp/>
        <stp>VOLUME</stp>
        <stp>.SPXW250523P5790</stp>
        <tr r="BD113" s="1"/>
        <tr r="BD113" s="1"/>
      </tp>
      <tp t="s">
        <v>N/A</v>
        <stp/>
        <stp>VOLUME</stp>
        <stp>.SPXW250829C5720</stp>
        <tr r="P121" s="2"/>
      </tp>
      <tp t="s">
        <v>N/A</v>
        <stp/>
        <stp>VOLUME</stp>
        <stp>.SPXW250522C5790</stp>
        <tr r="E114" s="2"/>
      </tp>
      <tp>
        <v>7</v>
        <stp/>
        <stp>VOLUME</stp>
        <stp>.SPXW250523C5780</stp>
        <tr r="BC114" s="1"/>
        <tr r="BC114" s="1"/>
      </tp>
      <tp t="s">
        <v>N/A</v>
        <stp/>
        <stp>VOLUME</stp>
        <stp>.SPXW251128C5730</stp>
        <tr r="V120" s="2"/>
      </tp>
      <tp t="s">
        <v>N/A</v>
        <stp/>
        <stp>VOLUME</stp>
        <stp>.SPXW251128P5730</stp>
        <tr r="V120" s="2"/>
      </tp>
      <tp t="s">
        <v>N/A</v>
        <stp/>
        <stp>VOLUME</stp>
        <stp>.SPXW250829P5720</stp>
        <tr r="P121" s="2"/>
      </tp>
      <tp>
        <v>135</v>
        <stp/>
        <stp>VOLUME</stp>
        <stp>.SPXW250522P5790</stp>
        <tr r="E114" s="2"/>
        <tr r="E114" s="2"/>
      </tp>
      <tp>
        <v>173</v>
        <stp/>
        <stp>VOLUME</stp>
        <stp>.SPXW250523P5780</stp>
        <tr r="BD114" s="1"/>
        <tr r="BD114" s="1"/>
      </tp>
      <tp t="s">
        <v>N/A</v>
        <stp/>
        <stp>VOLUME</stp>
        <stp>.SPXW250829C5750</stp>
        <tr r="P118" s="2"/>
      </tp>
      <tp t="s">
        <v>N/A</v>
        <stp/>
        <stp>VOLUME</stp>
        <stp>.SPXW251128C5740</stp>
        <tr r="V119" s="2"/>
      </tp>
      <tp t="s">
        <v>N/A</v>
        <stp/>
        <stp>VOLUME</stp>
        <stp>.SPXW251128P5740</stp>
        <tr r="V119" s="2"/>
      </tp>
      <tp>
        <v>7</v>
        <stp/>
        <stp>VOLUME</stp>
        <stp>.SPXW250829P5750</stp>
        <tr r="P118" s="2"/>
        <tr r="P118" s="2"/>
      </tp>
      <tp t="s">
        <v>N/A</v>
        <stp/>
        <stp>VOLUME</stp>
        <stp>.SPXW250829C5740</stp>
        <tr r="P119" s="2"/>
      </tp>
      <tp t="s">
        <v>N/A</v>
        <stp/>
        <stp>VOLUME</stp>
        <stp>.SPXW251128C5750</stp>
        <tr r="V118" s="2"/>
      </tp>
      <tp t="s">
        <v>N/A</v>
        <stp/>
        <stp>VOLUME</stp>
        <stp>.SPXW251128P5750</stp>
        <tr r="V118" s="2"/>
      </tp>
      <tp>
        <v>2</v>
        <stp/>
        <stp>VOLUME</stp>
        <stp>.SPXW250829P5740</stp>
        <tr r="P119" s="2"/>
        <tr r="P119" s="2"/>
      </tp>
      <tp>
        <v>5</v>
        <stp/>
        <stp>VOLUME</stp>
        <stp>.SPXW250829C5770</stp>
        <tr r="P116" s="2"/>
        <tr r="P116" s="2"/>
      </tp>
      <tp t="s">
        <v>N/A</v>
        <stp/>
        <stp>VOLUME</stp>
        <stp>.SPXW251128C5760</stp>
        <tr r="V117" s="2"/>
      </tp>
      <tp t="s">
        <v>N/A</v>
        <stp/>
        <stp>VOLUME</stp>
        <stp>.SPXW251128P5760</stp>
        <tr r="V117" s="2"/>
      </tp>
      <tp t="s">
        <v>N/A</v>
        <stp/>
        <stp>VOLUME</stp>
        <stp>.SPXW250829P5770</stp>
        <tr r="P116" s="2"/>
      </tp>
      <tp t="s">
        <v>N/A</v>
        <stp/>
        <stp>VOLUME</stp>
        <stp>.SPXW250829C5760</stp>
        <tr r="P117" s="2"/>
      </tp>
      <tp t="s">
        <v>N/A</v>
        <stp/>
        <stp>VOLUME</stp>
        <stp>.SPXW251128C5770</stp>
        <tr r="V116" s="2"/>
      </tp>
      <tp t="s">
        <v>N/A</v>
        <stp/>
        <stp>VOLUME</stp>
        <stp>.SPXW251128P5770</stp>
        <tr r="V116" s="2"/>
      </tp>
      <tp t="s">
        <v>N/A</v>
        <stp/>
        <stp>VOLUME</stp>
        <stp>.SPXW250829P5760</stp>
        <tr r="P117" s="2"/>
      </tp>
      <tp t="s">
        <v>N/A</v>
        <stp/>
        <stp>VOLUME</stp>
        <stp>.NDXP251128P21050</stp>
        <tr r="V158" s="2"/>
      </tp>
      <tp t="s">
        <v>N/A</v>
        <stp/>
        <stp>VOLUME</stp>
        <stp>.NDXP251031P20950</stp>
        <tr r="T162" s="2"/>
      </tp>
      <tp t="s">
        <v>N/A</v>
        <stp/>
        <stp>VOLUME</stp>
        <stp>.NDXP251231P20950</stp>
        <tr r="X162" s="2"/>
      </tp>
      <tp t="s">
        <v>N/A</v>
        <stp/>
        <stp>VOLUME</stp>
        <stp>.SPXW250829C5790</stp>
        <tr r="P114" s="2"/>
      </tp>
      <tp>
        <v>211</v>
        <stp/>
        <stp>VOLUME</stp>
        <stp>.SPXW250520C5700</stp>
        <tr r="C123" s="2"/>
        <tr r="C123" s="2"/>
      </tp>
      <tp>
        <v>7</v>
        <stp/>
        <stp>VOLUME</stp>
        <stp>.SPXW250521C5710</stp>
        <tr r="D122" s="2"/>
        <tr r="D122" s="2"/>
      </tp>
      <tp>
        <v>1</v>
        <stp/>
        <stp>VOLUME</stp>
        <stp>.SPXW250522C5720</stp>
        <tr r="E121" s="2"/>
        <tr r="E121" s="2"/>
      </tp>
      <tp>
        <v>12</v>
        <stp/>
        <stp>VOLUME</stp>
        <stp>.SPXW250523C5730</stp>
        <tr r="BC119" s="1"/>
        <tr r="BC119" s="1"/>
      </tp>
      <tp t="s">
        <v>N/A</v>
        <stp/>
        <stp>VOLUME</stp>
        <stp>.SPXW251128C5780</stp>
        <tr r="V115" s="2"/>
      </tp>
      <tp t="s">
        <v>N/A</v>
        <stp/>
        <stp>VOLUME</stp>
        <stp>.SPXW251128P5780</stp>
        <tr r="V115" s="2"/>
      </tp>
      <tp t="s">
        <v>N/A</v>
        <stp/>
        <stp>VOLUME</stp>
        <stp>.SPXW250829P5790</stp>
        <tr r="P114" s="2"/>
      </tp>
      <tp>
        <v>1244</v>
        <stp/>
        <stp>VOLUME</stp>
        <stp>.SPXW250520P5700</stp>
        <tr r="C123" s="2"/>
        <tr r="C123" s="2"/>
      </tp>
      <tp>
        <v>132</v>
        <stp/>
        <stp>VOLUME</stp>
        <stp>.SPXW250521P5710</stp>
        <tr r="D122" s="2"/>
        <tr r="D122" s="2"/>
      </tp>
      <tp>
        <v>69</v>
        <stp/>
        <stp>VOLUME</stp>
        <stp>.SPXW250522P5720</stp>
        <tr r="E121" s="2"/>
        <tr r="E121" s="2"/>
      </tp>
      <tp>
        <v>227</v>
        <stp/>
        <stp>VOLUME</stp>
        <stp>.SPXW250523P5730</stp>
        <tr r="BD119" s="1"/>
        <tr r="BD119" s="1"/>
      </tp>
      <tp t="s">
        <v>N/A</v>
        <stp/>
        <stp>VOLUME</stp>
        <stp>.NDXP250930P20850</stp>
        <tr r="R166" s="2"/>
      </tp>
      <tp t="s">
        <v>N/A</v>
        <stp/>
        <stp>VOLUME</stp>
        <stp>.NDXP250829P21150</stp>
        <tr r="P154" s="2"/>
      </tp>
      <tp>
        <v>545</v>
        <stp/>
        <stp>VOLUME</stp>
        <stp>.NDXP250519P21150</stp>
        <tr r="BB153" s="1"/>
        <tr r="BB153" s="1"/>
      </tp>
      <tp>
        <v>5</v>
        <stp/>
        <stp>VOLUME</stp>
        <stp>.NDXP250520P20850</stp>
        <tr r="C166" s="2"/>
        <tr r="C166" s="2"/>
      </tp>
      <tp>
        <v>1</v>
        <stp/>
        <stp>VOLUME</stp>
        <stp>.NDXP250521P20950</stp>
        <tr r="D162" s="2"/>
        <tr r="D162" s="2"/>
      </tp>
      <tp>
        <v>2</v>
        <stp/>
        <stp>VOLUME</stp>
        <stp>.NDXP250530P20850</stp>
        <tr r="G166" s="2"/>
        <tr r="G166" s="2"/>
      </tp>
      <tp t="s">
        <v>N/A</v>
        <stp/>
        <stp>VOLUME</stp>
        <stp>.NDXP250731P20950</stp>
        <tr r="N162" s="2"/>
      </tp>
      <tp t="s">
        <v>N/A</v>
        <stp/>
        <stp>VOLUME</stp>
        <stp>.NDXP250630P20850</stp>
        <tr r="L166" s="2"/>
      </tp>
      <tp t="s">
        <v>N/A</v>
        <stp/>
        <stp>VOLUME</stp>
        <stp>.SPXW250829C5780</stp>
        <tr r="P115" s="2"/>
      </tp>
      <tp>
        <v>28</v>
        <stp/>
        <stp>VOLUME</stp>
        <stp>.SPXW250520C5710</stp>
        <tr r="C122" s="2"/>
        <tr r="C122" s="2"/>
      </tp>
      <tp>
        <v>308</v>
        <stp/>
        <stp>VOLUME</stp>
        <stp>.SPXW250521C5700</stp>
        <tr r="D123" s="2"/>
        <tr r="D123" s="2"/>
      </tp>
      <tp t="s">
        <v>N/A</v>
        <stp/>
        <stp>VOLUME</stp>
        <stp>.SPXW250522C5730</stp>
        <tr r="E120" s="2"/>
      </tp>
      <tp>
        <v>37</v>
        <stp/>
        <stp>VOLUME</stp>
        <stp>.SPXW250523C5720</stp>
        <tr r="BC120" s="1"/>
        <tr r="BC120" s="1"/>
      </tp>
      <tp t="s">
        <v>N/A</v>
        <stp/>
        <stp>VOLUME</stp>
        <stp>.SPXW251128C5790</stp>
        <tr r="V114" s="2"/>
      </tp>
      <tp t="s">
        <v>N/A</v>
        <stp/>
        <stp>VOLUME</stp>
        <stp>.SPXW251128P5790</stp>
        <tr r="V114" s="2"/>
      </tp>
      <tp>
        <v>1</v>
        <stp/>
        <stp>VOLUME</stp>
        <stp>.SPXW250829P5780</stp>
        <tr r="P115" s="2"/>
        <tr r="P115" s="2"/>
      </tp>
      <tp>
        <v>186</v>
        <stp/>
        <stp>VOLUME</stp>
        <stp>.SPXW250520P5710</stp>
        <tr r="C122" s="2"/>
        <tr r="C122" s="2"/>
      </tp>
      <tp>
        <v>1150</v>
        <stp/>
        <stp>VOLUME</stp>
        <stp>.SPXW250521P5700</stp>
        <tr r="D123" s="2"/>
        <tr r="D123" s="2"/>
      </tp>
      <tp>
        <v>137</v>
        <stp/>
        <stp>VOLUME</stp>
        <stp>.SPXW250522P5730</stp>
        <tr r="E120" s="2"/>
        <tr r="E120" s="2"/>
      </tp>
      <tp>
        <v>168</v>
        <stp/>
        <stp>VOLUME</stp>
        <stp>.SPXW250523P5720</stp>
        <tr r="BD120" s="1"/>
        <tr r="BD120" s="1"/>
      </tp>
      <tp t="s">
        <v>N/A</v>
        <stp/>
        <stp>VOLUME</stp>
        <stp>.NDXP251031P20975</stp>
        <tr r="T161" s="2"/>
      </tp>
      <tp t="s">
        <v>N/A</v>
        <stp/>
        <stp>VOLUME</stp>
        <stp>.NDXP251128P21075</stp>
        <tr r="V157" s="2"/>
      </tp>
      <tp t="s">
        <v>N/A</v>
        <stp/>
        <stp>VOLUME</stp>
        <stp>.NDXP251231P20975</stp>
        <tr r="X161" s="2"/>
      </tp>
      <tp t="s">
        <v>N/A</v>
        <stp/>
        <stp>VOLUME</stp>
        <stp>.SPXW250930C5620</stp>
        <tr r="R131" s="2"/>
      </tp>
      <tp>
        <v>129</v>
        <stp/>
        <stp>VOLUME</stp>
        <stp>.SPXW250520C5720</stp>
        <tr r="C121" s="2"/>
        <tr r="C121" s="2"/>
      </tp>
      <tp>
        <v>5</v>
        <stp/>
        <stp>VOLUME</stp>
        <stp>.SPXW250521C5730</stp>
        <tr r="D120" s="2"/>
        <tr r="D120" s="2"/>
      </tp>
      <tp>
        <v>45</v>
        <stp/>
        <stp>VOLUME</stp>
        <stp>.SPXW250522C5700</stp>
        <tr r="E123" s="2"/>
        <tr r="E123" s="2"/>
      </tp>
      <tp>
        <v>231</v>
        <stp/>
        <stp>VOLUME</stp>
        <stp>.SPXW250523C5710</stp>
        <tr r="BC121" s="1"/>
        <tr r="BC121" s="1"/>
      </tp>
      <tp>
        <v>4</v>
        <stp/>
        <stp>VOLUME</stp>
        <stp>.SPXW250530C5620</stp>
        <tr r="G131" s="2"/>
        <tr r="G131" s="2"/>
      </tp>
      <tp t="s">
        <v>N/A</v>
        <stp/>
        <stp>VOLUME</stp>
        <stp>.SPXW250731C5630</stp>
        <tr r="N130" s="2"/>
      </tp>
      <tp t="s">
        <v>N/A</v>
        <stp/>
        <stp>VOLUME</stp>
        <stp>.SPXW250630C5620</stp>
        <tr r="L131" s="2"/>
      </tp>
      <tp t="s">
        <v>N/A</v>
        <stp/>
        <stp>VOLUME</stp>
        <stp>.SPXW251031C5630</stp>
        <tr r="T130" s="2"/>
      </tp>
      <tp t="s">
        <v>N/A</v>
        <stp/>
        <stp>VOLUME</stp>
        <stp>.SPXW251231C5630</stp>
        <tr r="X130" s="2"/>
      </tp>
      <tp t="s">
        <v>N/A</v>
        <stp/>
        <stp>VOLUME</stp>
        <stp>.SPXW251031P5630</stp>
        <tr r="T130" s="2"/>
      </tp>
      <tp t="s">
        <v>N/A</v>
        <stp/>
        <stp>VOLUME</stp>
        <stp>.SPXW251231P5630</stp>
        <tr r="X130" s="2"/>
      </tp>
      <tp>
        <v>2</v>
        <stp/>
        <stp>VOLUME</stp>
        <stp>.SPXW250930P5620</stp>
        <tr r="R131" s="2"/>
        <tr r="R131" s="2"/>
      </tp>
      <tp>
        <v>2042</v>
        <stp/>
        <stp>VOLUME</stp>
        <stp>.SPXW250520P5720</stp>
        <tr r="C121" s="2"/>
        <tr r="C121" s="2"/>
      </tp>
      <tp>
        <v>372</v>
        <stp/>
        <stp>VOLUME</stp>
        <stp>.SPXW250521P5730</stp>
        <tr r="D120" s="2"/>
        <tr r="D120" s="2"/>
      </tp>
      <tp>
        <v>528</v>
        <stp/>
        <stp>VOLUME</stp>
        <stp>.SPXW250522P5700</stp>
        <tr r="E123" s="2"/>
        <tr r="E123" s="2"/>
      </tp>
      <tp>
        <v>148</v>
        <stp/>
        <stp>VOLUME</stp>
        <stp>.SPXW250523P5710</stp>
        <tr r="BD121" s="1"/>
        <tr r="BD121" s="1"/>
      </tp>
      <tp>
        <v>269</v>
        <stp/>
        <stp>VOLUME</stp>
        <stp>.SPXW250530P5620</stp>
        <tr r="G131" s="2"/>
        <tr r="G131" s="2"/>
      </tp>
      <tp>
        <v>14</v>
        <stp/>
        <stp>VOLUME</stp>
        <stp>.SPXW250731P5630</stp>
        <tr r="N130" s="2"/>
        <tr r="N130" s="2"/>
      </tp>
      <tp>
        <v>10</v>
        <stp/>
        <stp>VOLUME</stp>
        <stp>.SPXW250630P5620</stp>
        <tr r="L131" s="2"/>
        <tr r="L131" s="2"/>
      </tp>
      <tp t="s">
        <v>N/A</v>
        <stp/>
        <stp>VOLUME</stp>
        <stp>.NDXP250829P21175</stp>
        <tr r="P153" s="2"/>
      </tp>
      <tp t="s">
        <v>N/A</v>
        <stp/>
        <stp>VOLUME</stp>
        <stp>.NDXP250930P20875</stp>
        <tr r="R165" s="2"/>
      </tp>
      <tp>
        <v>96</v>
        <stp/>
        <stp>VOLUME</stp>
        <stp>.NDXP250519P21175</stp>
        <tr r="BB152" s="1"/>
        <tr r="BB152" s="1"/>
      </tp>
      <tp>
        <v>3</v>
        <stp/>
        <stp>VOLUME</stp>
        <stp>.NDXP250520P20875</stp>
        <tr r="C165" s="2"/>
        <tr r="C165" s="2"/>
      </tp>
      <tp>
        <v>2</v>
        <stp/>
        <stp>VOLUME</stp>
        <stp>.NDXP250521P20975</stp>
        <tr r="D161" s="2"/>
        <tr r="D161" s="2"/>
      </tp>
      <tp t="s">
        <v>N/A</v>
        <stp/>
        <stp>VOLUME</stp>
        <stp>.NDXP250530P20875</stp>
        <tr r="G165" s="2"/>
      </tp>
      <tp t="s">
        <v>N/A</v>
        <stp/>
        <stp>VOLUME</stp>
        <stp>.NDXP250630P20875</stp>
        <tr r="L165" s="2"/>
      </tp>
      <tp t="s">
        <v>N/A</v>
        <stp/>
        <stp>VOLUME</stp>
        <stp>.NDXP250731P20975</stp>
        <tr r="N161" s="2"/>
      </tp>
      <tp t="s">
        <v>N/A</v>
        <stp/>
        <stp>VOLUME</stp>
        <stp>.SPXW250930C5630</stp>
        <tr r="R130" s="2"/>
      </tp>
      <tp>
        <v>7</v>
        <stp/>
        <stp>VOLUME</stp>
        <stp>.SPXW250520C5730</stp>
        <tr r="C120" s="2"/>
        <tr r="C120" s="2"/>
      </tp>
      <tp>
        <v>37</v>
        <stp/>
        <stp>VOLUME</stp>
        <stp>.SPXW250521C5720</stp>
        <tr r="D121" s="2"/>
        <tr r="D121" s="2"/>
      </tp>
      <tp t="s">
        <v>N/A</v>
        <stp/>
        <stp>VOLUME</stp>
        <stp>.SPXW250522C5710</stp>
        <tr r="E122" s="2"/>
      </tp>
      <tp>
        <v>250</v>
        <stp/>
        <stp>VOLUME</stp>
        <stp>.SPXW250523C5700</stp>
        <tr r="BC122" s="1"/>
        <tr r="BC122" s="1"/>
      </tp>
      <tp>
        <v>49</v>
        <stp/>
        <stp>VOLUME</stp>
        <stp>.SPXW250530C5630</stp>
        <tr r="G130" s="2"/>
        <tr r="G130" s="2"/>
      </tp>
      <tp t="s">
        <v>N/A</v>
        <stp/>
        <stp>VOLUME</stp>
        <stp>.SPXW250731C5620</stp>
        <tr r="N131" s="2"/>
      </tp>
      <tp t="s">
        <v>N/A</v>
        <stp/>
        <stp>VOLUME</stp>
        <stp>.SPXW250630C5630</stp>
        <tr r="L130" s="2"/>
      </tp>
      <tp t="s">
        <v>N/A</v>
        <stp/>
        <stp>VOLUME</stp>
        <stp>.SPXW251031C5620</stp>
        <tr r="T131" s="2"/>
      </tp>
      <tp t="s">
        <v>N/A</v>
        <stp/>
        <stp>VOLUME</stp>
        <stp>.SPXW251231C5620</stp>
        <tr r="X131" s="2"/>
      </tp>
      <tp t="s">
        <v>N/A</v>
        <stp/>
        <stp>VOLUME</stp>
        <stp>.SPXW251031P5620</stp>
        <tr r="T131" s="2"/>
      </tp>
      <tp t="s">
        <v>N/A</v>
        <stp/>
        <stp>VOLUME</stp>
        <stp>.SPXW251231P5620</stp>
        <tr r="X131" s="2"/>
      </tp>
      <tp t="s">
        <v>N/A</v>
        <stp/>
        <stp>VOLUME</stp>
        <stp>.SPXW250930P5630</stp>
        <tr r="R130" s="2"/>
      </tp>
      <tp>
        <v>2808</v>
        <stp/>
        <stp>VOLUME</stp>
        <stp>.SPXW250520P5730</stp>
        <tr r="C120" s="2"/>
        <tr r="C120" s="2"/>
      </tp>
      <tp>
        <v>960</v>
        <stp/>
        <stp>VOLUME</stp>
        <stp>.SPXW250521P5720</stp>
        <tr r="D121" s="2"/>
        <tr r="D121" s="2"/>
      </tp>
      <tp>
        <v>39</v>
        <stp/>
        <stp>VOLUME</stp>
        <stp>.SPXW250522P5710</stp>
        <tr r="E122" s="2"/>
        <tr r="E122" s="2"/>
      </tp>
      <tp>
        <v>1314</v>
        <stp/>
        <stp>VOLUME</stp>
        <stp>.SPXW250523P5700</stp>
        <tr r="BD122" s="1"/>
        <tr r="BD122" s="1"/>
      </tp>
      <tp>
        <v>15</v>
        <stp/>
        <stp>VOLUME</stp>
        <stp>.SPXW250530P5630</stp>
        <tr r="G130" s="2"/>
        <tr r="G130" s="2"/>
      </tp>
      <tp t="s">
        <v>N/A</v>
        <stp/>
        <stp>VOLUME</stp>
        <stp>.SPXW250731P5620</stp>
        <tr r="N131" s="2"/>
      </tp>
      <tp>
        <v>2</v>
        <stp/>
        <stp>VOLUME</stp>
        <stp>.SPXW250630P5630</stp>
        <tr r="L130" s="2"/>
        <tr r="L130" s="2"/>
      </tp>
      <tp t="s">
        <v>N/A</v>
        <stp/>
        <stp>VOLUME</stp>
        <stp>.QQQP508</stp>
        <tr r="B70" s="2"/>
        <tr r="F70" s="2"/>
        <tr r="J70" s="2"/>
      </tp>
      <tp t="s">
        <v>N/A</v>
        <stp/>
        <stp>VOLUME</stp>
        <stp>.QQQC508</stp>
        <tr r="B70" s="2"/>
        <tr r="F70" s="2"/>
        <tr r="J70" s="2"/>
      </tp>
      <tp t="s">
        <v>N/A</v>
        <stp/>
        <stp>VOLUME</stp>
        <stp>.QQQP509</stp>
        <tr r="F69" s="2"/>
        <tr r="J69" s="2"/>
        <tr r="B69" s="2"/>
      </tp>
      <tp t="s">
        <v>N/A</v>
        <stp/>
        <stp>VOLUME</stp>
        <stp>.QQQC509</stp>
        <tr r="F69" s="2"/>
        <tr r="J69" s="2"/>
        <tr r="B69" s="2"/>
      </tp>
      <tp t="s">
        <v>N/A</v>
        <stp/>
        <stp>VOLUME</stp>
        <stp>.QQQP504</stp>
        <tr r="F74" s="2"/>
        <tr r="B74" s="2"/>
        <tr r="J74" s="2"/>
      </tp>
      <tp t="s">
        <v>N/A</v>
        <stp/>
        <stp>VOLUME</stp>
        <stp>.QQQC504</stp>
        <tr r="F74" s="2"/>
        <tr r="B74" s="2"/>
        <tr r="J74" s="2"/>
      </tp>
      <tp t="s">
        <v>N/A</v>
        <stp/>
        <stp>VOLUME</stp>
        <stp>.QQQP505</stp>
        <tr r="B73" s="2"/>
        <tr r="F73" s="2"/>
        <tr r="J73" s="2"/>
      </tp>
      <tp t="s">
        <v>N/A</v>
        <stp/>
        <stp>VOLUME</stp>
        <stp>.QQQC505</stp>
        <tr r="B73" s="2"/>
        <tr r="F73" s="2"/>
        <tr r="J73" s="2"/>
      </tp>
      <tp t="s">
        <v>N/A</v>
        <stp/>
        <stp>VOLUME</stp>
        <stp>.QQQP506</stp>
        <tr r="J72" s="2"/>
        <tr r="B72" s="2"/>
        <tr r="F72" s="2"/>
      </tp>
      <tp t="s">
        <v>N/A</v>
        <stp/>
        <stp>VOLUME</stp>
        <stp>.QQQC506</stp>
        <tr r="J72" s="2"/>
        <tr r="B72" s="2"/>
        <tr r="F72" s="2"/>
      </tp>
      <tp t="s">
        <v>N/A</v>
        <stp/>
        <stp>VOLUME</stp>
        <stp>.QQQP507</stp>
        <tr r="F71" s="2"/>
        <tr r="J71" s="2"/>
        <tr r="B71" s="2"/>
      </tp>
      <tp t="s">
        <v>N/A</v>
        <stp/>
        <stp>VOLUME</stp>
        <stp>.QQQC507</stp>
        <tr r="F71" s="2"/>
        <tr r="J71" s="2"/>
        <tr r="B71" s="2"/>
      </tp>
      <tp t="s">
        <v>N/A</v>
        <stp/>
        <stp>VOLUME</stp>
        <stp>.QQQP500</stp>
        <tr r="J78" s="2"/>
        <tr r="B78" s="2"/>
        <tr r="F78" s="2"/>
      </tp>
      <tp t="s">
        <v>N/A</v>
        <stp/>
        <stp>VOLUME</stp>
        <stp>.QQQC500</stp>
        <tr r="J78" s="2"/>
        <tr r="B78" s="2"/>
        <tr r="F78" s="2"/>
      </tp>
      <tp t="s">
        <v>N/A</v>
        <stp/>
        <stp>VOLUME</stp>
        <stp>.QQQP501</stp>
        <tr r="B77" s="2"/>
        <tr r="J77" s="2"/>
        <tr r="F77" s="2"/>
      </tp>
      <tp t="s">
        <v>N/A</v>
        <stp/>
        <stp>VOLUME</stp>
        <stp>.QQQC501</stp>
        <tr r="B77" s="2"/>
        <tr r="J77" s="2"/>
        <tr r="F77" s="2"/>
      </tp>
      <tp t="s">
        <v>N/A</v>
        <stp/>
        <stp>VOLUME</stp>
        <stp>.QQQP502</stp>
        <tr r="B76" s="2"/>
        <tr r="J76" s="2"/>
        <tr r="F76" s="2"/>
      </tp>
      <tp t="s">
        <v>N/A</v>
        <stp/>
        <stp>VOLUME</stp>
        <stp>.QQQC502</stp>
        <tr r="B76" s="2"/>
        <tr r="J76" s="2"/>
        <tr r="F76" s="2"/>
      </tp>
      <tp t="s">
        <v>N/A</v>
        <stp/>
        <stp>VOLUME</stp>
        <stp>.QQQP503</stp>
        <tr r="J75" s="2"/>
        <tr r="F75" s="2"/>
        <tr r="B75" s="2"/>
      </tp>
      <tp t="s">
        <v>N/A</v>
        <stp/>
        <stp>VOLUME</stp>
        <stp>.QQQC503</stp>
        <tr r="J75" s="2"/>
        <tr r="F75" s="2"/>
        <tr r="B75" s="2"/>
      </tp>
      <tp>
        <v>1</v>
        <stp/>
        <stp>VOLUME</stp>
        <stp>.NDXP250930P20800</stp>
        <tr r="R168" s="2"/>
        <tr r="R168" s="2"/>
      </tp>
      <tp t="s">
        <v>N/A</v>
        <stp/>
        <stp>VOLUME</stp>
        <stp>.NDXP250829P21100</stp>
        <tr r="P156" s="2"/>
      </tp>
      <tp>
        <v>486</v>
        <stp/>
        <stp>VOLUME</stp>
        <stp>.NDXP250519P21100</stp>
        <tr r="BB155" s="1"/>
        <tr r="BB155" s="1"/>
      </tp>
      <tp>
        <v>54</v>
        <stp/>
        <stp>VOLUME</stp>
        <stp>.NDXP250520P20800</stp>
        <tr r="C168" s="2"/>
        <tr r="C168" s="2"/>
      </tp>
      <tp>
        <v>10</v>
        <stp/>
        <stp>VOLUME</stp>
        <stp>.NDXP250521P20900</stp>
        <tr r="D164" s="2"/>
        <tr r="D164" s="2"/>
      </tp>
      <tp>
        <v>7</v>
        <stp/>
        <stp>VOLUME</stp>
        <stp>.NDXP250530P20800</stp>
        <tr r="G168" s="2"/>
        <tr r="G168" s="2"/>
      </tp>
      <tp t="s">
        <v>N/A</v>
        <stp/>
        <stp>VOLUME</stp>
        <stp>.NDXP250731P20900</stp>
        <tr r="N164" s="2"/>
      </tp>
      <tp t="s">
        <v>N/A</v>
        <stp/>
        <stp>VOLUME</stp>
        <stp>.NDXP250630P20800</stp>
        <tr r="L168" s="2"/>
      </tp>
      <tp t="s">
        <v>N/A</v>
        <stp/>
        <stp>VOLUME</stp>
        <stp>.SPXW250930C5640</stp>
        <tr r="R129" s="2"/>
      </tp>
      <tp>
        <v>46</v>
        <stp/>
        <stp>VOLUME</stp>
        <stp>.SPXW250520C5740</stp>
        <tr r="C119" s="2"/>
        <tr r="C119" s="2"/>
      </tp>
      <tp>
        <v>30</v>
        <stp/>
        <stp>VOLUME</stp>
        <stp>.SPXW250521C5750</stp>
        <tr r="D118" s="2"/>
        <tr r="D118" s="2"/>
      </tp>
      <tp>
        <v>1</v>
        <stp/>
        <stp>VOLUME</stp>
        <stp>.SPXW250522C5760</stp>
        <tr r="E117" s="2"/>
        <tr r="E117" s="2"/>
      </tp>
      <tp>
        <v>12</v>
        <stp/>
        <stp>VOLUME</stp>
        <stp>.SPXW250523C5770</stp>
        <tr r="BC115" s="1"/>
        <tr r="BC115" s="1"/>
      </tp>
      <tp t="s">
        <v>N/A</v>
        <stp/>
        <stp>VOLUME</stp>
        <stp>.SPXW250530C5640</stp>
        <tr r="G129" s="2"/>
      </tp>
      <tp t="s">
        <v>N/A</v>
        <stp/>
        <stp>VOLUME</stp>
        <stp>.SPXW250731C5650</stp>
        <tr r="N128" s="2"/>
      </tp>
      <tp t="s">
        <v>N/A</v>
        <stp/>
        <stp>VOLUME</stp>
        <stp>.SPXW250630C5640</stp>
        <tr r="L129" s="2"/>
      </tp>
      <tp t="s">
        <v>N/A</v>
        <stp/>
        <stp>VOLUME</stp>
        <stp>.SPXW251031C5650</stp>
        <tr r="T128" s="2"/>
      </tp>
      <tp t="s">
        <v>N/A</v>
        <stp/>
        <stp>VOLUME</stp>
        <stp>.SPXW251231C5650</stp>
        <tr r="X128" s="2"/>
      </tp>
      <tp>
        <v>2</v>
        <stp/>
        <stp>VOLUME</stp>
        <stp>.SPXW251031P5650</stp>
        <tr r="T128" s="2"/>
        <tr r="T128" s="2"/>
      </tp>
      <tp t="s">
        <v>N/A</v>
        <stp/>
        <stp>VOLUME</stp>
        <stp>.SPXW251231P5650</stp>
        <tr r="X128" s="2"/>
      </tp>
      <tp t="s">
        <v>N/A</v>
        <stp/>
        <stp>VOLUME</stp>
        <stp>.SPXW250930P5640</stp>
        <tr r="R129" s="2"/>
      </tp>
      <tp>
        <v>505</v>
        <stp/>
        <stp>VOLUME</stp>
        <stp>.SPXW250520P5740</stp>
        <tr r="C119" s="2"/>
        <tr r="C119" s="2"/>
      </tp>
      <tp>
        <v>1438</v>
        <stp/>
        <stp>VOLUME</stp>
        <stp>.SPXW250521P5750</stp>
        <tr r="D118" s="2"/>
        <tr r="D118" s="2"/>
      </tp>
      <tp>
        <v>52</v>
        <stp/>
        <stp>VOLUME</stp>
        <stp>.SPXW250522P5760</stp>
        <tr r="E117" s="2"/>
        <tr r="E117" s="2"/>
      </tp>
      <tp>
        <v>233</v>
        <stp/>
        <stp>VOLUME</stp>
        <stp>.SPXW250523P5770</stp>
        <tr r="BD115" s="1"/>
        <tr r="BD115" s="1"/>
      </tp>
      <tp>
        <v>4</v>
        <stp/>
        <stp>VOLUME</stp>
        <stp>.SPXW250530P5640</stp>
        <tr r="G129" s="2"/>
        <tr r="G129" s="2"/>
      </tp>
      <tp>
        <v>2</v>
        <stp/>
        <stp>VOLUME</stp>
        <stp>.SPXW250731P5650</stp>
        <tr r="N128" s="2"/>
        <tr r="N128" s="2"/>
      </tp>
      <tp>
        <v>124</v>
        <stp/>
        <stp>VOLUME</stp>
        <stp>.SPXW250630P5640</stp>
        <tr r="L129" s="2"/>
        <tr r="L129" s="2"/>
      </tp>
      <tp t="s">
        <v>N/A</v>
        <stp/>
        <stp>VOLUME</stp>
        <stp>.QQQP518</stp>
        <tr r="B60" s="2"/>
        <tr r="F60" s="2"/>
        <tr r="J60" s="2"/>
      </tp>
      <tp t="s">
        <v>N/A</v>
        <stp/>
        <stp>VOLUME</stp>
        <stp>.QQQC518</stp>
        <tr r="B60" s="2"/>
        <tr r="F60" s="2"/>
        <tr r="J60" s="2"/>
      </tp>
      <tp t="s">
        <v>N/A</v>
        <stp/>
        <stp>VOLUME</stp>
        <stp>.QQQP519</stp>
        <tr r="J59" s="2"/>
        <tr r="F59" s="2"/>
        <tr r="B59" s="2"/>
      </tp>
      <tp t="s">
        <v>N/A</v>
        <stp/>
        <stp>VOLUME</stp>
        <stp>.QQQC519</stp>
        <tr r="J59" s="2"/>
        <tr r="F59" s="2"/>
        <tr r="B59" s="2"/>
      </tp>
      <tp t="s">
        <v>N/A</v>
        <stp/>
        <stp>VOLUME</stp>
        <stp>.QQQP514</stp>
        <tr r="B64" s="2"/>
        <tr r="J64" s="2"/>
        <tr r="F64" s="2"/>
      </tp>
      <tp t="s">
        <v>N/A</v>
        <stp/>
        <stp>VOLUME</stp>
        <stp>.QQQC514</stp>
        <tr r="B64" s="2"/>
        <tr r="J64" s="2"/>
        <tr r="F64" s="2"/>
      </tp>
      <tp t="s">
        <v>N/A</v>
        <stp/>
        <stp>VOLUME</stp>
        <stp>.QQQP515</stp>
        <tr r="B63" s="2"/>
        <tr r="J63" s="2"/>
        <tr r="F63" s="2"/>
      </tp>
      <tp t="s">
        <v>N/A</v>
        <stp/>
        <stp>VOLUME</stp>
        <stp>.QQQC515</stp>
        <tr r="B63" s="2"/>
        <tr r="J63" s="2"/>
        <tr r="F63" s="2"/>
      </tp>
      <tp t="s">
        <v>N/A</v>
        <stp/>
        <stp>VOLUME</stp>
        <stp>.QQQP516</stp>
        <tr r="J62" s="2"/>
        <tr r="F62" s="2"/>
        <tr r="B62" s="2"/>
      </tp>
      <tp t="s">
        <v>N/A</v>
        <stp/>
        <stp>VOLUME</stp>
        <stp>.QQQC516</stp>
        <tr r="J62" s="2"/>
        <tr r="F62" s="2"/>
        <tr r="B62" s="2"/>
      </tp>
      <tp t="s">
        <v>N/A</v>
        <stp/>
        <stp>VOLUME</stp>
        <stp>.QQQP517</stp>
        <tr r="B61" s="2"/>
        <tr r="F61" s="2"/>
        <tr r="J61" s="2"/>
      </tp>
      <tp t="s">
        <v>N/A</v>
        <stp/>
        <stp>VOLUME</stp>
        <stp>.QQQC517</stp>
        <tr r="B61" s="2"/>
        <tr r="F61" s="2"/>
        <tr r="J61" s="2"/>
      </tp>
      <tp t="s">
        <v>N/A</v>
        <stp/>
        <stp>VOLUME</stp>
        <stp>.QQQP510</stp>
        <tr r="F68" s="2"/>
        <tr r="J68" s="2"/>
        <tr r="B68" s="2"/>
      </tp>
      <tp t="s">
        <v>N/A</v>
        <stp/>
        <stp>VOLUME</stp>
        <stp>.QQQC510</stp>
        <tr r="F68" s="2"/>
        <tr r="J68" s="2"/>
        <tr r="B68" s="2"/>
      </tp>
      <tp t="s">
        <v>N/A</v>
        <stp/>
        <stp>VOLUME</stp>
        <stp>.QQQP511</stp>
        <tr r="J67" s="2"/>
        <tr r="F67" s="2"/>
        <tr r="B67" s="2"/>
      </tp>
      <tp t="s">
        <v>N/A</v>
        <stp/>
        <stp>VOLUME</stp>
        <stp>.QQQC511</stp>
        <tr r="J67" s="2"/>
        <tr r="F67" s="2"/>
        <tr r="B67" s="2"/>
      </tp>
      <tp t="s">
        <v>N/A</v>
        <stp/>
        <stp>VOLUME</stp>
        <stp>.QQQP512</stp>
        <tr r="B66" s="2"/>
        <tr r="F66" s="2"/>
        <tr r="J66" s="2"/>
      </tp>
      <tp t="s">
        <v>N/A</v>
        <stp/>
        <stp>VOLUME</stp>
        <stp>.QQQC512</stp>
        <tr r="B66" s="2"/>
        <tr r="F66" s="2"/>
        <tr r="J66" s="2"/>
      </tp>
      <tp t="s">
        <v>N/A</v>
        <stp/>
        <stp>VOLUME</stp>
        <stp>.QQQP513</stp>
        <tr r="J65" s="2"/>
        <tr r="F65" s="2"/>
        <tr r="B65" s="2"/>
      </tp>
      <tp t="s">
        <v>N/A</v>
        <stp/>
        <stp>VOLUME</stp>
        <stp>.QQQC513</stp>
        <tr r="J65" s="2"/>
        <tr r="F65" s="2"/>
        <tr r="B65" s="2"/>
      </tp>
      <tp t="s">
        <v>N/A</v>
        <stp/>
        <stp>VOLUME</stp>
        <stp>.NDXP251128P21000</stp>
        <tr r="V160" s="2"/>
      </tp>
      <tp t="s">
        <v>N/A</v>
        <stp/>
        <stp>VOLUME</stp>
        <stp>.NDXP251031P20900</stp>
        <tr r="T164" s="2"/>
      </tp>
      <tp t="s">
        <v>N/A</v>
        <stp/>
        <stp>VOLUME</stp>
        <stp>.NDXP251231P20900</stp>
        <tr r="X164" s="2"/>
      </tp>
      <tp t="s">
        <v>N/A</v>
        <stp/>
        <stp>VOLUME</stp>
        <stp>.SPXW250930C5650</stp>
        <tr r="R128" s="2"/>
      </tp>
      <tp>
        <v>43</v>
        <stp/>
        <stp>VOLUME</stp>
        <stp>.SPXW250520C5750</stp>
        <tr r="C118" s="2"/>
        <tr r="C118" s="2"/>
      </tp>
      <tp>
        <v>2</v>
        <stp/>
        <stp>VOLUME</stp>
        <stp>.SPXW250521C5740</stp>
        <tr r="D119" s="2"/>
        <tr r="D119" s="2"/>
      </tp>
      <tp>
        <v>11</v>
        <stp/>
        <stp>VOLUME</stp>
        <stp>.SPXW250522C5770</stp>
        <tr r="E116" s="2"/>
        <tr r="E116" s="2"/>
      </tp>
      <tp>
        <v>6</v>
        <stp/>
        <stp>VOLUME</stp>
        <stp>.SPXW250523C5760</stp>
        <tr r="BC116" s="1"/>
        <tr r="BC116" s="1"/>
      </tp>
      <tp>
        <v>30</v>
        <stp/>
        <stp>VOLUME</stp>
        <stp>.SPXW250530C5650</stp>
        <tr r="G128" s="2"/>
        <tr r="G128" s="2"/>
      </tp>
      <tp t="s">
        <v>N/A</v>
        <stp/>
        <stp>VOLUME</stp>
        <stp>.SPXW250731C5640</stp>
        <tr r="N129" s="2"/>
      </tp>
      <tp>
        <v>3</v>
        <stp/>
        <stp>VOLUME</stp>
        <stp>.SPXW250630C5650</stp>
        <tr r="L128" s="2"/>
        <tr r="L128" s="2"/>
      </tp>
      <tp t="s">
        <v>N/A</v>
        <stp/>
        <stp>VOLUME</stp>
        <stp>.SPXW251031C5640</stp>
        <tr r="T129" s="2"/>
      </tp>
      <tp t="s">
        <v>N/A</v>
        <stp/>
        <stp>VOLUME</stp>
        <stp>.SPXW251231C5640</stp>
        <tr r="X129" s="2"/>
      </tp>
      <tp t="s">
        <v>N/A</v>
        <stp/>
        <stp>VOLUME</stp>
        <stp>.SPXW251031P5640</stp>
        <tr r="T129" s="2"/>
      </tp>
      <tp t="s">
        <v>N/A</v>
        <stp/>
        <stp>VOLUME</stp>
        <stp>.SPXW251231P5640</stp>
        <tr r="X129" s="2"/>
      </tp>
      <tp>
        <v>5</v>
        <stp/>
        <stp>VOLUME</stp>
        <stp>.SPXW250930P5650</stp>
        <tr r="R128" s="2"/>
        <tr r="R128" s="2"/>
      </tp>
      <tp>
        <v>2914</v>
        <stp/>
        <stp>VOLUME</stp>
        <stp>.SPXW250520P5750</stp>
        <tr r="C118" s="2"/>
        <tr r="C118" s="2"/>
      </tp>
      <tp>
        <v>82</v>
        <stp/>
        <stp>VOLUME</stp>
        <stp>.SPXW250521P5740</stp>
        <tr r="D119" s="2"/>
        <tr r="D119" s="2"/>
      </tp>
      <tp>
        <v>82</v>
        <stp/>
        <stp>VOLUME</stp>
        <stp>.SPXW250522P5770</stp>
        <tr r="E116" s="2"/>
        <tr r="E116" s="2"/>
      </tp>
      <tp>
        <v>166</v>
        <stp/>
        <stp>VOLUME</stp>
        <stp>.SPXW250523P5760</stp>
        <tr r="BD116" s="1"/>
        <tr r="BD116" s="1"/>
      </tp>
      <tp>
        <v>235</v>
        <stp/>
        <stp>VOLUME</stp>
        <stp>.SPXW250530P5650</stp>
        <tr r="G128" s="2"/>
        <tr r="G128" s="2"/>
      </tp>
      <tp t="s">
        <v>N/A</v>
        <stp/>
        <stp>VOLUME</stp>
        <stp>.SPXW250731P5640</stp>
        <tr r="N129" s="2"/>
      </tp>
      <tp>
        <v>95</v>
        <stp/>
        <stp>VOLUME</stp>
        <stp>.SPXW250630P5650</stp>
        <tr r="L128" s="2"/>
        <tr r="L128" s="2"/>
      </tp>
      <tp t="s">
        <v>N/A</v>
        <stp/>
        <stp>VOLUME</stp>
        <stp>.QQQP528</stp>
        <tr r="J50" s="2"/>
        <tr r="F50" s="2"/>
        <tr r="B50" s="2"/>
      </tp>
      <tp t="s">
        <v>N/A</v>
        <stp/>
        <stp>VOLUME</stp>
        <stp>.QQQC528</stp>
        <tr r="J50" s="2"/>
        <tr r="F50" s="2"/>
        <tr r="B50" s="2"/>
      </tp>
      <tp t="s">
        <v>N/A</v>
        <stp/>
        <stp>VOLUME</stp>
        <stp>.QQQP529</stp>
        <tr r="J49" s="2"/>
        <tr r="F49" s="2"/>
        <tr r="B49" s="2"/>
      </tp>
      <tp t="s">
        <v>N/A</v>
        <stp/>
        <stp>VOLUME</stp>
        <stp>.QQQC529</stp>
        <tr r="J49" s="2"/>
        <tr r="F49" s="2"/>
        <tr r="B49" s="2"/>
      </tp>
      <tp t="s">
        <v>N/A</v>
        <stp/>
        <stp>VOLUME</stp>
        <stp>.QQQP524</stp>
        <tr r="J54" s="2"/>
        <tr r="F54" s="2"/>
        <tr r="B54" s="2"/>
      </tp>
      <tp t="s">
        <v>N/A</v>
        <stp/>
        <stp>VOLUME</stp>
        <stp>.QQQC524</stp>
        <tr r="J54" s="2"/>
        <tr r="F54" s="2"/>
        <tr r="B54" s="2"/>
      </tp>
      <tp t="s">
        <v>N/A</v>
        <stp/>
        <stp>VOLUME</stp>
        <stp>.QQQP525</stp>
        <tr r="J53" s="2"/>
        <tr r="F53" s="2"/>
        <tr r="B53" s="2"/>
      </tp>
      <tp t="s">
        <v>N/A</v>
        <stp/>
        <stp>VOLUME</stp>
        <stp>.QQQC525</stp>
        <tr r="J53" s="2"/>
        <tr r="F53" s="2"/>
        <tr r="B53" s="2"/>
      </tp>
      <tp t="s">
        <v>N/A</v>
        <stp/>
        <stp>VOLUME</stp>
        <stp>.QQQP526</stp>
        <tr r="J52" s="2"/>
        <tr r="F52" s="2"/>
        <tr r="B52" s="2"/>
      </tp>
      <tp t="s">
        <v>N/A</v>
        <stp/>
        <stp>VOLUME</stp>
        <stp>.QQQC526</stp>
        <tr r="J52" s="2"/>
        <tr r="F52" s="2"/>
        <tr r="B52" s="2"/>
      </tp>
      <tp t="s">
        <v>N/A</v>
        <stp/>
        <stp>VOLUME</stp>
        <stp>.QQQP527</stp>
        <tr r="J51" s="2"/>
        <tr r="F51" s="2"/>
        <tr r="B51" s="2"/>
      </tp>
      <tp t="s">
        <v>N/A</v>
        <stp/>
        <stp>VOLUME</stp>
        <stp>.QQQC527</stp>
        <tr r="J51" s="2"/>
        <tr r="F51" s="2"/>
        <tr r="B51" s="2"/>
      </tp>
      <tp t="s">
        <v>N/A</v>
        <stp/>
        <stp>VOLUME</stp>
        <stp>.QQQP520</stp>
        <tr r="J58" s="2"/>
        <tr r="F58" s="2"/>
        <tr r="B58" s="2"/>
      </tp>
      <tp t="s">
        <v>N/A</v>
        <stp/>
        <stp>VOLUME</stp>
        <stp>.QQQC520</stp>
        <tr r="J58" s="2"/>
        <tr r="F58" s="2"/>
        <tr r="B58" s="2"/>
      </tp>
      <tp t="s">
        <v>N/A</v>
        <stp/>
        <stp>VOLUME</stp>
        <stp>.QQQP521</stp>
        <tr r="J57" s="2"/>
        <tr r="B57" s="2"/>
        <tr r="F57" s="2"/>
      </tp>
      <tp t="s">
        <v>N/A</v>
        <stp/>
        <stp>VOLUME</stp>
        <stp>.QQQC521</stp>
        <tr r="J57" s="2"/>
        <tr r="B57" s="2"/>
        <tr r="F57" s="2"/>
      </tp>
      <tp t="s">
        <v>N/A</v>
        <stp/>
        <stp>VOLUME</stp>
        <stp>.QQQP522</stp>
        <tr r="J56" s="2"/>
        <tr r="F56" s="2"/>
        <tr r="B56" s="2"/>
      </tp>
      <tp t="s">
        <v>N/A</v>
        <stp/>
        <stp>VOLUME</stp>
        <stp>.QQQC522</stp>
        <tr r="J56" s="2"/>
        <tr r="F56" s="2"/>
        <tr r="B56" s="2"/>
      </tp>
      <tp t="s">
        <v>N/A</v>
        <stp/>
        <stp>VOLUME</stp>
        <stp>.QQQP523</stp>
        <tr r="J55" s="2"/>
        <tr r="B55" s="2"/>
        <tr r="F55" s="2"/>
      </tp>
      <tp t="s">
        <v>N/A</v>
        <stp/>
        <stp>VOLUME</stp>
        <stp>.QQQC523</stp>
        <tr r="J55" s="2"/>
        <tr r="B55" s="2"/>
        <tr r="F55" s="2"/>
      </tp>
      <tp t="s">
        <v>N/A</v>
        <stp/>
        <stp>VOLUME</stp>
        <stp>.NDXP250829P21125</stp>
        <tr r="P155" s="2"/>
      </tp>
      <tp t="s">
        <v>N/A</v>
        <stp/>
        <stp>VOLUME</stp>
        <stp>.NDXP250930P20825</stp>
        <tr r="R167" s="2"/>
      </tp>
      <tp>
        <v>309</v>
        <stp/>
        <stp>VOLUME</stp>
        <stp>.NDXP250519P21125</stp>
        <tr r="BB154" s="1"/>
        <tr r="BB154" s="1"/>
      </tp>
      <tp>
        <v>19</v>
        <stp/>
        <stp>VOLUME</stp>
        <stp>.NDXP250520P20825</stp>
        <tr r="C167" s="2"/>
        <tr r="C167" s="2"/>
      </tp>
      <tp>
        <v>2</v>
        <stp/>
        <stp>VOLUME</stp>
        <stp>.NDXP250521P20925</stp>
        <tr r="D163" s="2"/>
        <tr r="D163" s="2"/>
      </tp>
      <tp>
        <v>5</v>
        <stp/>
        <stp>VOLUME</stp>
        <stp>.NDXP250530P20825</stp>
        <tr r="G167" s="2"/>
        <tr r="G167" s="2"/>
      </tp>
      <tp t="s">
        <v>N/A</v>
        <stp/>
        <stp>VOLUME</stp>
        <stp>.NDXP250630P20825</stp>
        <tr r="L167" s="2"/>
      </tp>
      <tp t="s">
        <v>N/A</v>
        <stp/>
        <stp>VOLUME</stp>
        <stp>.NDXP250731P20925</stp>
        <tr r="N163" s="2"/>
      </tp>
      <tp t="s">
        <v>N/A</v>
        <stp/>
        <stp>VOLUME</stp>
        <stp>.SPXW250930C5660</stp>
        <tr r="R127" s="2"/>
      </tp>
      <tp>
        <v>16</v>
        <stp/>
        <stp>VOLUME</stp>
        <stp>.SPXW250520C5760</stp>
        <tr r="C117" s="2"/>
        <tr r="C117" s="2"/>
      </tp>
      <tp>
        <v>15</v>
        <stp/>
        <stp>VOLUME</stp>
        <stp>.SPXW250521C5770</stp>
        <tr r="D116" s="2"/>
        <tr r="D116" s="2"/>
      </tp>
      <tp>
        <v>56</v>
        <stp/>
        <stp>VOLUME</stp>
        <stp>.SPXW250522C5740</stp>
        <tr r="E119" s="2"/>
        <tr r="E119" s="2"/>
      </tp>
      <tp>
        <v>25</v>
        <stp/>
        <stp>VOLUME</stp>
        <stp>.SPXW250523C5750</stp>
        <tr r="BC117" s="1"/>
        <tr r="BC117" s="1"/>
      </tp>
      <tp>
        <v>2</v>
        <stp/>
        <stp>VOLUME</stp>
        <stp>.SPXW250530C5660</stp>
        <tr r="G127" s="2"/>
        <tr r="G127" s="2"/>
      </tp>
      <tp t="s">
        <v>N/A</v>
        <stp/>
        <stp>VOLUME</stp>
        <stp>.SPXW250731C5670</stp>
        <tr r="N126" s="2"/>
      </tp>
      <tp>
        <v>1</v>
        <stp/>
        <stp>VOLUME</stp>
        <stp>.SPXW250630C5660</stp>
        <tr r="L127" s="2"/>
        <tr r="L127" s="2"/>
      </tp>
      <tp t="s">
        <v>N/A</v>
        <stp/>
        <stp>VOLUME</stp>
        <stp>.SPXW251031C5670</stp>
        <tr r="T126" s="2"/>
      </tp>
      <tp t="s">
        <v>N/A</v>
        <stp/>
        <stp>VOLUME</stp>
        <stp>.SPXW251231C5670</stp>
        <tr r="X126" s="2"/>
      </tp>
      <tp t="s">
        <v>N/A</v>
        <stp/>
        <stp>VOLUME</stp>
        <stp>.SPXW251031P5670</stp>
        <tr r="T126" s="2"/>
      </tp>
      <tp t="s">
        <v>N/A</v>
        <stp/>
        <stp>VOLUME</stp>
        <stp>.SPXW251231P5670</stp>
        <tr r="X126" s="2"/>
      </tp>
      <tp>
        <v>3</v>
        <stp/>
        <stp>VOLUME</stp>
        <stp>.SPXW250930P5660</stp>
        <tr r="R127" s="2"/>
        <tr r="R127" s="2"/>
      </tp>
      <tp>
        <v>717</v>
        <stp/>
        <stp>VOLUME</stp>
        <stp>.SPXW250520P5760</stp>
        <tr r="C117" s="2"/>
        <tr r="C117" s="2"/>
      </tp>
      <tp>
        <v>212</v>
        <stp/>
        <stp>VOLUME</stp>
        <stp>.SPXW250521P5770</stp>
        <tr r="D116" s="2"/>
        <tr r="D116" s="2"/>
      </tp>
      <tp>
        <v>274</v>
        <stp/>
        <stp>VOLUME</stp>
        <stp>.SPXW250522P5740</stp>
        <tr r="E119" s="2"/>
        <tr r="E119" s="2"/>
      </tp>
      <tp>
        <v>1865</v>
        <stp/>
        <stp>VOLUME</stp>
        <stp>.SPXW250523P5750</stp>
        <tr r="BD117" s="1"/>
        <tr r="BD117" s="1"/>
      </tp>
      <tp>
        <v>36</v>
        <stp/>
        <stp>VOLUME</stp>
        <stp>.SPXW250530P5660</stp>
        <tr r="G127" s="2"/>
        <tr r="G127" s="2"/>
      </tp>
      <tp>
        <v>9</v>
        <stp/>
        <stp>VOLUME</stp>
        <stp>.SPXW250731P5670</stp>
        <tr r="N126" s="2"/>
        <tr r="N126" s="2"/>
      </tp>
      <tp>
        <v>1</v>
        <stp/>
        <stp>VOLUME</stp>
        <stp>.SPXW250630P5660</stp>
        <tr r="L127" s="2"/>
        <tr r="L127" s="2"/>
      </tp>
      <tp t="s">
        <v>N/A</v>
        <stp/>
        <stp>VOLUME</stp>
        <stp>.QQQP530</stp>
        <tr r="J48" s="2"/>
        <tr r="F48" s="2"/>
        <tr r="B48" s="2"/>
      </tp>
      <tp t="s">
        <v>N/A</v>
        <stp/>
        <stp>VOLUME</stp>
        <stp>.QQQC530</stp>
        <tr r="J48" s="2"/>
        <tr r="F48" s="2"/>
        <tr r="B48" s="2"/>
      </tp>
      <tp t="s">
        <v>N/A</v>
        <stp/>
        <stp>VOLUME</stp>
        <stp>.QQQP531</stp>
        <tr r="J47" s="2"/>
        <tr r="F47" s="2"/>
        <tr r="B47" s="2"/>
      </tp>
      <tp t="s">
        <v>N/A</v>
        <stp/>
        <stp>VOLUME</stp>
        <stp>.QQQC531</stp>
        <tr r="J47" s="2"/>
        <tr r="F47" s="2"/>
        <tr r="B47" s="2"/>
      </tp>
      <tp t="s">
        <v>N/A</v>
        <stp/>
        <stp>VOLUME</stp>
        <stp>.QQQP532</stp>
        <tr r="J46" s="2"/>
        <tr r="F46" s="2"/>
        <tr r="B46" s="2"/>
      </tp>
      <tp t="s">
        <v>N/A</v>
        <stp/>
        <stp>VOLUME</stp>
        <stp>.QQQC532</stp>
        <tr r="J46" s="2"/>
        <tr r="F46" s="2"/>
        <tr r="B46" s="2"/>
      </tp>
      <tp t="s">
        <v>N/A</v>
        <stp/>
        <stp>VOLUME</stp>
        <stp>.NDXP251031P20925</stp>
        <tr r="T163" s="2"/>
      </tp>
      <tp t="s">
        <v>N/A</v>
        <stp/>
        <stp>VOLUME</stp>
        <stp>.NDXP251128P21025</stp>
        <tr r="V159" s="2"/>
      </tp>
      <tp t="s">
        <v>N/A</v>
        <stp/>
        <stp>VOLUME</stp>
        <stp>.NDXP251231P20925</stp>
        <tr r="X163" s="2"/>
      </tp>
      <tp t="s">
        <v>N/A</v>
        <stp/>
        <stp>VOLUME</stp>
        <stp>.SPXW250930C5670</stp>
        <tr r="R126" s="2"/>
      </tp>
      <tp>
        <v>3</v>
        <stp/>
        <stp>VOLUME</stp>
        <stp>.SPXW250520C5770</stp>
        <tr r="C116" s="2"/>
        <tr r="C116" s="2"/>
      </tp>
      <tp t="s">
        <v>N/A</v>
        <stp/>
        <stp>VOLUME</stp>
        <stp>.SPXW250521C5760</stp>
        <tr r="D117" s="2"/>
      </tp>
      <tp>
        <v>23</v>
        <stp/>
        <stp>VOLUME</stp>
        <stp>.SPXW250522C5750</stp>
        <tr r="E118" s="2"/>
        <tr r="E118" s="2"/>
      </tp>
      <tp>
        <v>41</v>
        <stp/>
        <stp>VOLUME</stp>
        <stp>.SPXW250523C5740</stp>
        <tr r="BC118" s="1"/>
        <tr r="BC118" s="1"/>
      </tp>
      <tp>
        <v>1</v>
        <stp/>
        <stp>VOLUME</stp>
        <stp>.SPXW250530C5670</stp>
        <tr r="G126" s="2"/>
        <tr r="G126" s="2"/>
      </tp>
      <tp t="s">
        <v>N/A</v>
        <stp/>
        <stp>VOLUME</stp>
        <stp>.SPXW250731C5660</stp>
        <tr r="N127" s="2"/>
      </tp>
      <tp t="s">
        <v>N/A</v>
        <stp/>
        <stp>VOLUME</stp>
        <stp>.SPXW250630C5670</stp>
        <tr r="L126" s="2"/>
      </tp>
      <tp t="s">
        <v>N/A</v>
        <stp/>
        <stp>VOLUME</stp>
        <stp>.SPXW251031C5660</stp>
        <tr r="T127" s="2"/>
      </tp>
      <tp t="s">
        <v>N/A</v>
        <stp/>
        <stp>VOLUME</stp>
        <stp>.SPXW251231C5660</stp>
        <tr r="X127" s="2"/>
      </tp>
      <tp t="s">
        <v>N/A</v>
        <stp/>
        <stp>VOLUME</stp>
        <stp>.SPXW251031P5660</stp>
        <tr r="T127" s="2"/>
      </tp>
      <tp t="s">
        <v>N/A</v>
        <stp/>
        <stp>VOLUME</stp>
        <stp>.SPXW251231P5660</stp>
        <tr r="X127" s="2"/>
      </tp>
      <tp t="s">
        <v>N/A</v>
        <stp/>
        <stp>VOLUME</stp>
        <stp>.SPXW250930P5670</stp>
        <tr r="R126" s="2"/>
      </tp>
      <tp>
        <v>484</v>
        <stp/>
        <stp>VOLUME</stp>
        <stp>.SPXW250520P5770</stp>
        <tr r="C116" s="2"/>
        <tr r="C116" s="2"/>
      </tp>
      <tp>
        <v>243</v>
        <stp/>
        <stp>VOLUME</stp>
        <stp>.SPXW250521P5760</stp>
        <tr r="D117" s="2"/>
        <tr r="D117" s="2"/>
      </tp>
      <tp>
        <v>224</v>
        <stp/>
        <stp>VOLUME</stp>
        <stp>.SPXW250522P5750</stp>
        <tr r="E118" s="2"/>
        <tr r="E118" s="2"/>
      </tp>
      <tp>
        <v>295</v>
        <stp/>
        <stp>VOLUME</stp>
        <stp>.SPXW250523P5740</stp>
        <tr r="BD118" s="1"/>
        <tr r="BD118" s="1"/>
      </tp>
      <tp>
        <v>14</v>
        <stp/>
        <stp>VOLUME</stp>
        <stp>.SPXW250530P5670</stp>
        <tr r="G126" s="2"/>
        <tr r="G126" s="2"/>
      </tp>
      <tp t="s">
        <v>N/A</v>
        <stp/>
        <stp>VOLUME</stp>
        <stp>.SPXW250731P5660</stp>
        <tr r="N127" s="2"/>
      </tp>
      <tp>
        <v>225</v>
        <stp/>
        <stp>VOLUME</stp>
        <stp>.SPXW250630P5670</stp>
        <tr r="L126" s="2"/>
        <tr r="L126" s="2"/>
      </tp>
      <tp>
        <v>4</v>
        <stp/>
        <stp>OPEN_INT</stp>
        <stp>.NDXP250523C20300</stp>
        <tr r="AU187" s="1"/>
        <tr r="AU187" s="1"/>
      </tp>
      <tp>
        <v>2</v>
        <stp/>
        <stp>OPEN_INT</stp>
        <stp>.NDXP250523C21300</stp>
        <tr r="AU147" s="1"/>
        <tr r="AU147" s="1"/>
      </tp>
      <tp>
        <v>116</v>
        <stp/>
        <stp>OPEN_INT</stp>
        <stp>.NDXP250519C20900</stp>
        <tr r="AS163" s="1"/>
        <tr r="AS163" s="1"/>
      </tp>
      <tp>
        <v>4</v>
        <stp/>
        <stp>OPEN_INT</stp>
        <stp>.NDXP250523C20325</stp>
        <tr r="AU186" s="1"/>
        <tr r="AU186" s="1"/>
      </tp>
      <tp>
        <v>29</v>
        <stp/>
        <stp>OPEN_INT</stp>
        <stp>.NDXP250523C21325</stp>
        <tr r="AU146" s="1"/>
        <tr r="AU146" s="1"/>
      </tp>
      <tp>
        <v>2</v>
        <stp/>
        <stp>OPEN_INT</stp>
        <stp>.NDXP250519C20925</stp>
        <tr r="AS162" s="1"/>
        <tr r="AS162" s="1"/>
      </tp>
      <tp>
        <v>3</v>
        <stp/>
        <stp>OPEN_INT</stp>
        <stp>.NDXP250523C20350</stp>
        <tr r="AU185" s="1"/>
        <tr r="AU185" s="1"/>
      </tp>
      <tp>
        <v>16</v>
        <stp/>
        <stp>OPEN_INT</stp>
        <stp>.NDXP250523C21350</stp>
        <tr r="AU145" s="1"/>
        <tr r="AU145" s="1"/>
      </tp>
      <tp>
        <v>0</v>
        <stp/>
        <stp>OPEN_INT</stp>
        <stp>.NDXP250519C20950</stp>
        <tr r="AS161" s="1"/>
        <tr r="AS161" s="1"/>
      </tp>
      <tp>
        <v>4</v>
        <stp/>
        <stp>OPEN_INT</stp>
        <stp>.NDXP250523C20375</stp>
        <tr r="AU184" s="1"/>
        <tr r="AU184" s="1"/>
      </tp>
      <tp>
        <v>18</v>
        <stp/>
        <stp>OPEN_INT</stp>
        <stp>.NDXP250523C21375</stp>
        <tr r="AU144" s="1"/>
        <tr r="AU144" s="1"/>
      </tp>
      <tp>
        <v>4</v>
        <stp/>
        <stp>OPEN_INT</stp>
        <stp>.NDXP250519C20975</stp>
        <tr r="AS160" s="1"/>
        <tr r="AS160" s="1"/>
      </tp>
      <tp>
        <v>13</v>
        <stp/>
        <stp>OPEN_INT</stp>
        <stp>.NDXP250523P20325</stp>
        <tr r="AV186" s="1"/>
        <tr r="AV186" s="1"/>
      </tp>
      <tp>
        <v>17</v>
        <stp/>
        <stp>OPEN_INT</stp>
        <stp>.NDXP250523P21325</stp>
        <tr r="AV146" s="1"/>
        <tr r="AV146" s="1"/>
      </tp>
      <tp>
        <v>3</v>
        <stp/>
        <stp>OPEN_INT</stp>
        <stp>.NDXP250519P20925</stp>
        <tr r="AT162" s="1"/>
        <tr r="AT162" s="1"/>
      </tp>
      <tp>
        <v>25</v>
        <stp/>
        <stp>OPEN_INT</stp>
        <stp>.NDXP250523P20300</stp>
        <tr r="AV187" s="1"/>
        <tr r="AV187" s="1"/>
      </tp>
      <tp>
        <v>13</v>
        <stp/>
        <stp>OPEN_INT</stp>
        <stp>.NDXP250523P21300</stp>
        <tr r="AV147" s="1"/>
        <tr r="AV147" s="1"/>
      </tp>
      <tp>
        <v>85</v>
        <stp/>
        <stp>OPEN_INT</stp>
        <stp>.NDXP250519P20900</stp>
        <tr r="AT163" s="1"/>
        <tr r="AT163" s="1"/>
      </tp>
      <tp>
        <v>27</v>
        <stp/>
        <stp>OPEN_INT</stp>
        <stp>.NDXP250523P20375</stp>
        <tr r="AV184" s="1"/>
        <tr r="AV184" s="1"/>
      </tp>
      <tp>
        <v>16</v>
        <stp/>
        <stp>OPEN_INT</stp>
        <stp>.NDXP250523P21375</stp>
        <tr r="AV144" s="1"/>
        <tr r="AV144" s="1"/>
      </tp>
      <tp>
        <v>1</v>
        <stp/>
        <stp>OPEN_INT</stp>
        <stp>.NDXP250519P20975</stp>
        <tr r="AT160" s="1"/>
        <tr r="AT160" s="1"/>
      </tp>
      <tp>
        <v>20</v>
        <stp/>
        <stp>OPEN_INT</stp>
        <stp>.NDXP250523P20350</stp>
        <tr r="AV185" s="1"/>
        <tr r="AV185" s="1"/>
      </tp>
      <tp>
        <v>5</v>
        <stp/>
        <stp>OPEN_INT</stp>
        <stp>.NDXP250523P21350</stp>
        <tr r="AV145" s="1"/>
        <tr r="AV145" s="1"/>
      </tp>
      <tp>
        <v>12</v>
        <stp/>
        <stp>OPEN_INT</stp>
        <stp>.NDXP250519P20950</stp>
        <tr r="AT161" s="1"/>
        <tr r="AT161" s="1"/>
      </tp>
      <tp>
        <v>-0.16</v>
        <stp/>
        <stp>DELTA</stp>
        <stp>.NDXP250523P20925</stp>
        <tr r="CG162" s="1"/>
        <tr r="CG162" s="1"/>
      </tp>
      <tp>
        <v>-0.04</v>
        <stp/>
        <stp>DELTA</stp>
        <stp>.NDXP250519P20325</stp>
        <tr r="CE186" s="1"/>
        <tr r="CE186" s="1"/>
      </tp>
      <tp>
        <v>-0.16</v>
        <stp/>
        <stp>DELTA</stp>
        <stp>.NDXP250519P21325</stp>
        <tr r="CE146" s="1"/>
        <tr r="CE146" s="1"/>
      </tp>
      <tp>
        <v>-0.15</v>
        <stp/>
        <stp>DELTA</stp>
        <stp>.NDXP250523P20900</stp>
        <tr r="CG163" s="1"/>
        <tr r="CG163" s="1"/>
      </tp>
      <tp>
        <v>-0.04</v>
        <stp/>
        <stp>DELTA</stp>
        <stp>.NDXP250519P20300</stp>
        <tr r="CE187" s="1"/>
        <tr r="CE187" s="1"/>
      </tp>
      <tp>
        <v>0</v>
        <stp/>
        <stp>DELTA</stp>
        <stp>.NDXP250519P21300</stp>
        <tr r="CE147" s="1"/>
        <tr r="CE147" s="1"/>
      </tp>
      <tp>
        <v>-0.18</v>
        <stp/>
        <stp>DELTA</stp>
        <stp>.NDXP250523P20975</stp>
        <tr r="CG160" s="1"/>
        <tr r="CG160" s="1"/>
      </tp>
      <tp>
        <v>0</v>
        <stp/>
        <stp>DELTA</stp>
        <stp>.NDXP250519P20375</stp>
        <tr r="CE184" s="1"/>
        <tr r="CE184" s="1"/>
      </tp>
      <tp>
        <v>-0.06</v>
        <stp/>
        <stp>DELTA</stp>
        <stp>.NDXP250519P21375</stp>
        <tr r="CE144" s="1"/>
        <tr r="CE144" s="1"/>
      </tp>
      <tp>
        <v>-0.17</v>
        <stp/>
        <stp>DELTA</stp>
        <stp>.NDXP250523P20950</stp>
        <tr r="CG161" s="1"/>
        <tr r="CG161" s="1"/>
      </tp>
      <tp>
        <v>-0.04</v>
        <stp/>
        <stp>DELTA</stp>
        <stp>.NDXP250519P20350</stp>
        <tr r="CE185" s="1"/>
        <tr r="CE185" s="1"/>
      </tp>
      <tp>
        <v>0</v>
        <stp/>
        <stp>DELTA</stp>
        <stp>.NDXP250519P21350</stp>
        <tr r="CE145" s="1"/>
        <tr r="CE145" s="1"/>
      </tp>
      <tp>
        <v>0.98</v>
        <stp/>
        <stp>DELTA</stp>
        <stp>.NDXP250523C20900</stp>
        <tr r="CF163" s="1"/>
        <tr r="CF163" s="1"/>
      </tp>
      <tp>
        <v>1</v>
        <stp/>
        <stp>DELTA</stp>
        <stp>.NDXP250519C20300</stp>
        <tr r="CD187" s="1"/>
        <tr r="CD187" s="1"/>
      </tp>
      <tp>
        <v>1</v>
        <stp/>
        <stp>DELTA</stp>
        <stp>.NDXP250519C21300</stp>
        <tr r="CD147" s="1"/>
        <tr r="CD147" s="1"/>
      </tp>
      <tp>
        <v>0.96</v>
        <stp/>
        <stp>DELTA</stp>
        <stp>.NDXP250523C20925</stp>
        <tr r="CF162" s="1"/>
        <tr r="CF162" s="1"/>
      </tp>
      <tp>
        <v>1</v>
        <stp/>
        <stp>DELTA</stp>
        <stp>.NDXP250519C20325</stp>
        <tr r="CD186" s="1"/>
        <tr r="CD186" s="1"/>
      </tp>
      <tp>
        <v>1</v>
        <stp/>
        <stp>DELTA</stp>
        <stp>.NDXP250519C21325</stp>
        <tr r="CD146" s="1"/>
        <tr r="CD146" s="1"/>
      </tp>
      <tp>
        <v>0.93</v>
        <stp/>
        <stp>DELTA</stp>
        <stp>.NDXP250523C20950</stp>
        <tr r="CF161" s="1"/>
        <tr r="CF161" s="1"/>
      </tp>
      <tp>
        <v>1</v>
        <stp/>
        <stp>DELTA</stp>
        <stp>.NDXP250519C20350</stp>
        <tr r="CD185" s="1"/>
        <tr r="CD185" s="1"/>
      </tp>
      <tp>
        <v>1</v>
        <stp/>
        <stp>DELTA</stp>
        <stp>.NDXP250519C21350</stp>
        <tr r="CD145" s="1"/>
        <tr r="CD145" s="1"/>
      </tp>
      <tp>
        <v>0.9</v>
        <stp/>
        <stp>DELTA</stp>
        <stp>.NDXP250523C20975</stp>
        <tr r="CF160" s="1"/>
        <tr r="CF160" s="1"/>
      </tp>
      <tp>
        <v>1</v>
        <stp/>
        <stp>DELTA</stp>
        <stp>.NDXP250519C20375</stp>
        <tr r="CD184" s="1"/>
        <tr r="CD184" s="1"/>
      </tp>
      <tp>
        <v>1</v>
        <stp/>
        <stp>DELTA</stp>
        <stp>.NDXP250519C21375</stp>
        <tr r="CD144" s="1"/>
        <tr r="CD144" s="1"/>
      </tp>
      <tp t="s">
        <v>N/A</v>
        <stp/>
        <stp>VOLUME</stp>
        <stp>.NDXP250829C21075</stp>
        <tr r="P157" s="2"/>
      </tp>
      <tp t="s">
        <v>N/A</v>
        <stp/>
        <stp>VOLUME</stp>
        <stp>.NDXP250930C20975</stp>
        <tr r="R161" s="2"/>
      </tp>
      <tp t="s">
        <v>N/A</v>
        <stp/>
        <stp>VOLUME</stp>
        <stp>.NDXP250519C21075</stp>
        <tr r="BA156" s="1"/>
      </tp>
      <tp t="s">
        <v>N/A</v>
        <stp/>
        <stp>VOLUME</stp>
        <stp>.NDXP250520C20975</stp>
        <tr r="C161" s="2"/>
      </tp>
      <tp t="s">
        <v>N/A</v>
        <stp/>
        <stp>VOLUME</stp>
        <stp>.NDXP250521C20875</stp>
        <tr r="D165" s="2"/>
      </tp>
      <tp t="s">
        <v>N/A</v>
        <stp/>
        <stp>VOLUME</stp>
        <stp>.NDXP250530C20975</stp>
        <tr r="G161" s="2"/>
      </tp>
      <tp t="s">
        <v>N/A</v>
        <stp/>
        <stp>VOLUME</stp>
        <stp>.NDXP250630C20975</stp>
        <tr r="L161" s="2"/>
      </tp>
      <tp t="s">
        <v>N/A</v>
        <stp/>
        <stp>VOLUME</stp>
        <stp>.NDXP250731C20875</stp>
        <tr r="N165" s="2"/>
      </tp>
      <tp t="s">
        <v>N/A</v>
        <stp/>
        <stp>VOLUME</stp>
        <stp>.NDXP251031C20875</stp>
        <tr r="T165" s="2"/>
      </tp>
      <tp t="s">
        <v>N/A</v>
        <stp/>
        <stp>VOLUME</stp>
        <stp>.NDXP251128C21175</stp>
        <tr r="V153" s="2"/>
      </tp>
      <tp t="s">
        <v>N/A</v>
        <stp/>
        <stp>VOLUME</stp>
        <stp>.NDXP251231C20875</stp>
        <tr r="X165" s="2"/>
      </tp>
      <tp t="s">
        <v>N/A</v>
        <stp/>
        <stp>VOLUME</stp>
        <stp>.NDXP250930C20950</stp>
        <tr r="R162" s="2"/>
      </tp>
      <tp t="s">
        <v>N/A</v>
        <stp/>
        <stp>VOLUME</stp>
        <stp>.NDXP250829C21050</stp>
        <tr r="P158" s="2"/>
      </tp>
      <tp t="s">
        <v>N/A</v>
        <stp/>
        <stp>VOLUME</stp>
        <stp>.NDXP250519C21050</stp>
        <tr r="BA157" s="1"/>
      </tp>
      <tp t="s">
        <v>N/A</v>
        <stp/>
        <stp>VOLUME</stp>
        <stp>.NDXP250520C20950</stp>
        <tr r="C162" s="2"/>
      </tp>
      <tp>
        <v>2</v>
        <stp/>
        <stp>VOLUME</stp>
        <stp>.NDXP250521C20850</stp>
        <tr r="D166" s="2"/>
        <tr r="D166" s="2"/>
      </tp>
      <tp t="s">
        <v>N/A</v>
        <stp/>
        <stp>VOLUME</stp>
        <stp>.NDXP250530C20950</stp>
        <tr r="G162" s="2"/>
      </tp>
      <tp t="s">
        <v>N/A</v>
        <stp/>
        <stp>VOLUME</stp>
        <stp>.NDXP250731C20850</stp>
        <tr r="N166" s="2"/>
      </tp>
      <tp t="s">
        <v>N/A</v>
        <stp/>
        <stp>VOLUME</stp>
        <stp>.NDXP250630C20950</stp>
        <tr r="L162" s="2"/>
      </tp>
      <tp t="s">
        <v>N/A</v>
        <stp/>
        <stp>VOLUME</stp>
        <stp>.NDXP251128C21150</stp>
        <tr r="V154" s="2"/>
      </tp>
      <tp t="s">
        <v>N/A</v>
        <stp/>
        <stp>VOLUME</stp>
        <stp>.NDXP251031C20850</stp>
        <tr r="T166" s="2"/>
      </tp>
      <tp t="s">
        <v>N/A</v>
        <stp/>
        <stp>VOLUME</stp>
        <stp>.NDXP251231C20850</stp>
        <tr r="X166" s="2"/>
      </tp>
      <tp t="s">
        <v>N/A</v>
        <stp/>
        <stp>VOLUME</stp>
        <stp>.NDXP251031C20825</stp>
        <tr r="T167" s="2"/>
      </tp>
      <tp t="s">
        <v>N/A</v>
        <stp/>
        <stp>VOLUME</stp>
        <stp>.NDXP251128C21125</stp>
        <tr r="V155" s="2"/>
      </tp>
      <tp t="s">
        <v>N/A</v>
        <stp/>
        <stp>VOLUME</stp>
        <stp>.NDXP251231C20825</stp>
        <tr r="X167" s="2"/>
      </tp>
      <tp t="s">
        <v>N/A</v>
        <stp/>
        <stp>VOLUME</stp>
        <stp>.NDXP250829C21025</stp>
        <tr r="P159" s="2"/>
      </tp>
      <tp t="s">
        <v>N/A</v>
        <stp/>
        <stp>VOLUME</stp>
        <stp>.NDXP250930C20925</stp>
        <tr r="R163" s="2"/>
      </tp>
      <tp t="s">
        <v>N/A</v>
        <stp/>
        <stp>VOLUME</stp>
        <stp>.NDXP250519C21025</stp>
        <tr r="BA158" s="1"/>
      </tp>
      <tp t="s">
        <v>N/A</v>
        <stp/>
        <stp>VOLUME</stp>
        <stp>.NDXP250520C20925</stp>
        <tr r="C163" s="2"/>
      </tp>
      <tp t="s">
        <v>N/A</v>
        <stp/>
        <stp>VOLUME</stp>
        <stp>.NDXP250521C20825</stp>
        <tr r="D167" s="2"/>
      </tp>
      <tp>
        <v>1</v>
        <stp/>
        <stp>VOLUME</stp>
        <stp>.NDXP250530C20925</stp>
        <tr r="G163" s="2"/>
        <tr r="G163" s="2"/>
      </tp>
      <tp t="s">
        <v>N/A</v>
        <stp/>
        <stp>VOLUME</stp>
        <stp>.NDXP250630C20925</stp>
        <tr r="L163" s="2"/>
      </tp>
      <tp t="s">
        <v>N/A</v>
        <stp/>
        <stp>VOLUME</stp>
        <stp>.NDXP250731C20825</stp>
        <tr r="N167" s="2"/>
      </tp>
      <tp t="s">
        <v>N/A</v>
        <stp/>
        <stp>VOLUME</stp>
        <stp>.NDXP251128C21100</stp>
        <tr r="V156" s="2"/>
      </tp>
      <tp t="s">
        <v>N/A</v>
        <stp/>
        <stp>VOLUME</stp>
        <stp>.NDXP251031C20800</stp>
        <tr r="T168" s="2"/>
      </tp>
      <tp t="s">
        <v>N/A</v>
        <stp/>
        <stp>VOLUME</stp>
        <stp>.NDXP251231C20800</stp>
        <tr r="X168" s="2"/>
      </tp>
      <tp t="s">
        <v>N/A</v>
        <stp/>
        <stp>VOLUME</stp>
        <stp>.NDXP250930C20900</stp>
        <tr r="R164" s="2"/>
      </tp>
      <tp t="s">
        <v>N/A</v>
        <stp/>
        <stp>VOLUME</stp>
        <stp>.NDXP250829C21000</stp>
        <tr r="P160" s="2"/>
      </tp>
      <tp>
        <v>4</v>
        <stp/>
        <stp>VOLUME</stp>
        <stp>.NDXP250519C21000</stp>
        <tr r="BA159" s="1"/>
        <tr r="BA159" s="1"/>
      </tp>
      <tp t="s">
        <v>N/A</v>
        <stp/>
        <stp>VOLUME</stp>
        <stp>.NDXP250520C20900</stp>
        <tr r="C164" s="2"/>
      </tp>
      <tp t="s">
        <v>N/A</v>
        <stp/>
        <stp>VOLUME</stp>
        <stp>.NDXP250521C20800</stp>
        <tr r="D168" s="2"/>
      </tp>
      <tp t="s">
        <v>N/A</v>
        <stp/>
        <stp>VOLUME</stp>
        <stp>.NDXP250530C20900</stp>
        <tr r="G164" s="2"/>
      </tp>
      <tp t="s">
        <v>N/A</v>
        <stp/>
        <stp>VOLUME</stp>
        <stp>.NDXP250731C20800</stp>
        <tr r="N168" s="2"/>
      </tp>
      <tp t="s">
        <v>N/A</v>
        <stp/>
        <stp>VOLUME</stp>
        <stp>.NDXP250630C20900</stp>
        <tr r="L164" s="2"/>
      </tp>
      <tp t="s">
        <v>N/A</v>
        <stp/>
        <stp>VOLUME</stp>
        <stp>.SPXW250930C5780</stp>
        <tr r="R115" s="2"/>
      </tp>
      <tp>
        <v>1</v>
        <stp/>
        <stp>VOLUME</stp>
        <stp>.SPXW250520C5680</stp>
        <tr r="C125" s="2"/>
        <tr r="C125" s="2"/>
      </tp>
      <tp t="s">
        <v>N/A</v>
        <stp/>
        <stp>VOLUME</stp>
        <stp>.SPXW250521C5690</stp>
        <tr r="D124" s="2"/>
      </tp>
      <tp>
        <v>44</v>
        <stp/>
        <stp>VOLUME</stp>
        <stp>.SPXW250530C5780</stp>
        <tr r="G115" s="2"/>
        <tr r="G115" s="2"/>
      </tp>
      <tp t="s">
        <v>N/A</v>
        <stp/>
        <stp>VOLUME</stp>
        <stp>.SPXW250731C5790</stp>
        <tr r="N114" s="2"/>
      </tp>
      <tp t="s">
        <v>N/A</v>
        <stp/>
        <stp>VOLUME</stp>
        <stp>.SPXW250630C5780</stp>
        <tr r="L115" s="2"/>
      </tp>
      <tp t="s">
        <v>N/A</v>
        <stp/>
        <stp>VOLUME</stp>
        <stp>.SPXW251031C5790</stp>
        <tr r="T114" s="2"/>
      </tp>
      <tp t="s">
        <v>N/A</v>
        <stp/>
        <stp>VOLUME</stp>
        <stp>.SPXW251231C5790</stp>
        <tr r="X114" s="2"/>
      </tp>
      <tp t="s">
        <v>N/A</v>
        <stp/>
        <stp>VOLUME</stp>
        <stp>.SPXW251031P5790</stp>
        <tr r="T114" s="2"/>
      </tp>
      <tp t="s">
        <v>N/A</v>
        <stp/>
        <stp>VOLUME</stp>
        <stp>.SPXW251231P5790</stp>
        <tr r="X114" s="2"/>
      </tp>
      <tp t="s">
        <v>N/A</v>
        <stp/>
        <stp>VOLUME</stp>
        <stp>.SPXW250930P5780</stp>
        <tr r="R115" s="2"/>
      </tp>
      <tp>
        <v>83</v>
        <stp/>
        <stp>VOLUME</stp>
        <stp>.SPXW250520P5680</stp>
        <tr r="C125" s="2"/>
        <tr r="C125" s="2"/>
      </tp>
      <tp>
        <v>469</v>
        <stp/>
        <stp>VOLUME</stp>
        <stp>.SPXW250521P5690</stp>
        <tr r="D124" s="2"/>
        <tr r="D124" s="2"/>
      </tp>
      <tp>
        <v>86</v>
        <stp/>
        <stp>VOLUME</stp>
        <stp>.SPXW250530P5780</stp>
        <tr r="G115" s="2"/>
        <tr r="G115" s="2"/>
      </tp>
      <tp>
        <v>1</v>
        <stp/>
        <stp>VOLUME</stp>
        <stp>.SPXW250731P5790</stp>
        <tr r="N114" s="2"/>
        <tr r="N114" s="2"/>
      </tp>
      <tp>
        <v>7</v>
        <stp/>
        <stp>VOLUME</stp>
        <stp>.SPXW250630P5780</stp>
        <tr r="L115" s="2"/>
        <tr r="L115" s="2"/>
      </tp>
      <tp t="s">
        <v>N/A</v>
        <stp/>
        <stp>VOLUME</stp>
        <stp>.SPXW250930C5790</stp>
        <tr r="R114" s="2"/>
      </tp>
      <tp>
        <v>20</v>
        <stp/>
        <stp>VOLUME</stp>
        <stp>.SPXW250520C5690</stp>
        <tr r="C124" s="2"/>
        <tr r="C124" s="2"/>
      </tp>
      <tp>
        <v>13</v>
        <stp/>
        <stp>VOLUME</stp>
        <stp>.SPXW250521C5680</stp>
        <tr r="D125" s="2"/>
        <tr r="D125" s="2"/>
      </tp>
      <tp>
        <v>2</v>
        <stp/>
        <stp>VOLUME</stp>
        <stp>.SPXW250530C5790</stp>
        <tr r="G114" s="2"/>
        <tr r="G114" s="2"/>
      </tp>
      <tp t="s">
        <v>N/A</v>
        <stp/>
        <stp>VOLUME</stp>
        <stp>.SPXW250731C5780</stp>
        <tr r="N115" s="2"/>
      </tp>
      <tp t="s">
        <v>N/A</v>
        <stp/>
        <stp>VOLUME</stp>
        <stp>.SPXW250630C5790</stp>
        <tr r="L114" s="2"/>
      </tp>
      <tp t="s">
        <v>N/A</v>
        <stp/>
        <stp>VOLUME</stp>
        <stp>.SPXW251031C5780</stp>
        <tr r="T115" s="2"/>
      </tp>
      <tp t="s">
        <v>N/A</v>
        <stp/>
        <stp>VOLUME</stp>
        <stp>.SPXW251231C5780</stp>
        <tr r="X115" s="2"/>
      </tp>
      <tp t="s">
        <v>N/A</v>
        <stp/>
        <stp>VOLUME</stp>
        <stp>.SPXW251031P5780</stp>
        <tr r="T115" s="2"/>
      </tp>
      <tp t="s">
        <v>N/A</v>
        <stp/>
        <stp>VOLUME</stp>
        <stp>.SPXW251231P5780</stp>
        <tr r="X115" s="2"/>
      </tp>
      <tp t="s">
        <v>N/A</v>
        <stp/>
        <stp>VOLUME</stp>
        <stp>.SPXW250930P5790</stp>
        <tr r="R114" s="2"/>
      </tp>
      <tp>
        <v>104</v>
        <stp/>
        <stp>VOLUME</stp>
        <stp>.SPXW250520P5690</stp>
        <tr r="C124" s="2"/>
        <tr r="C124" s="2"/>
      </tp>
      <tp>
        <v>1995</v>
        <stp/>
        <stp>VOLUME</stp>
        <stp>.SPXW250521P5680</stp>
        <tr r="D125" s="2"/>
        <tr r="D125" s="2"/>
      </tp>
      <tp>
        <v>235</v>
        <stp/>
        <stp>VOLUME</stp>
        <stp>.SPXW250530P5790</stp>
        <tr r="G114" s="2"/>
        <tr r="G114" s="2"/>
      </tp>
      <tp>
        <v>1</v>
        <stp/>
        <stp>VOLUME</stp>
        <stp>.SPXW250731P5780</stp>
        <tr r="N115" s="2"/>
        <tr r="N115" s="2"/>
      </tp>
      <tp t="s">
        <v>N/A</v>
        <stp/>
        <stp>VOLUME</stp>
        <stp>.SPXW250630P5790</stp>
        <tr r="L114" s="2"/>
      </tp>
      <tp t="s">
        <v>N/A</v>
        <stp/>
        <stp>VOLUME</stp>
        <stp>.SPXW250829C5630</stp>
        <tr r="P130" s="2"/>
      </tp>
      <tp>
        <v>10</v>
        <stp/>
        <stp>VOLUME</stp>
        <stp>.SPXW250522C5680</stp>
        <tr r="E125" s="2"/>
        <tr r="E125" s="2"/>
      </tp>
      <tp>
        <v>5</v>
        <stp/>
        <stp>VOLUME</stp>
        <stp>.SPXW250523C5690</stp>
        <tr r="BC123" s="1"/>
        <tr r="BC123" s="1"/>
      </tp>
      <tp t="s">
        <v>N/A</v>
        <stp/>
        <stp>VOLUME</stp>
        <stp>.SPXW251128C5620</stp>
        <tr r="V131" s="2"/>
      </tp>
      <tp t="s">
        <v>N/A</v>
        <stp/>
        <stp>VOLUME</stp>
        <stp>.SPXW251128P5620</stp>
        <tr r="V131" s="2"/>
      </tp>
      <tp t="s">
        <v>N/A</v>
        <stp/>
        <stp>VOLUME</stp>
        <stp>.SPXW250829P5630</stp>
        <tr r="P130" s="2"/>
      </tp>
      <tp>
        <v>29</v>
        <stp/>
        <stp>VOLUME</stp>
        <stp>.SPXW250522P5680</stp>
        <tr r="E125" s="2"/>
        <tr r="E125" s="2"/>
      </tp>
      <tp>
        <v>151</v>
        <stp/>
        <stp>VOLUME</stp>
        <stp>.SPXW250523P5690</stp>
        <tr r="BD123" s="1"/>
        <tr r="BD123" s="1"/>
      </tp>
      <tp t="s">
        <v>N/A</v>
        <stp/>
        <stp>VOLUME</stp>
        <stp>.SPXW250829C5620</stp>
        <tr r="P131" s="2"/>
      </tp>
      <tp t="s">
        <v>N/A</v>
        <stp/>
        <stp>VOLUME</stp>
        <stp>.SPXW250522C5690</stp>
        <tr r="E124" s="2"/>
      </tp>
      <tp>
        <v>2</v>
        <stp/>
        <stp>VOLUME</stp>
        <stp>.SPXW250523C5680</stp>
        <tr r="BC124" s="1"/>
        <tr r="BC124" s="1"/>
      </tp>
      <tp t="s">
        <v>N/A</v>
        <stp/>
        <stp>VOLUME</stp>
        <stp>.SPXW251128C5630</stp>
        <tr r="V130" s="2"/>
      </tp>
      <tp t="s">
        <v>N/A</v>
        <stp/>
        <stp>VOLUME</stp>
        <stp>.SPXW251128P5630</stp>
        <tr r="V130" s="2"/>
      </tp>
      <tp t="s">
        <v>N/A</v>
        <stp/>
        <stp>VOLUME</stp>
        <stp>.SPXW250829P5620</stp>
        <tr r="P131" s="2"/>
      </tp>
      <tp>
        <v>249</v>
        <stp/>
        <stp>VOLUME</stp>
        <stp>.SPXW250522P5690</stp>
        <tr r="E124" s="2"/>
        <tr r="E124" s="2"/>
      </tp>
      <tp>
        <v>194</v>
        <stp/>
        <stp>VOLUME</stp>
        <stp>.SPXW250523P5680</stp>
        <tr r="BD124" s="1"/>
        <tr r="BD124" s="1"/>
      </tp>
      <tp t="s">
        <v>N/A</v>
        <stp/>
        <stp>VOLUME</stp>
        <stp>.SPXW250829C5650</stp>
        <tr r="P128" s="2"/>
      </tp>
      <tp t="s">
        <v>N/A</v>
        <stp/>
        <stp>VOLUME</stp>
        <stp>.SPXW251128C5640</stp>
        <tr r="V129" s="2"/>
      </tp>
      <tp t="s">
        <v>N/A</v>
        <stp/>
        <stp>VOLUME</stp>
        <stp>.SPXW251128P5640</stp>
        <tr r="V129" s="2"/>
      </tp>
      <tp>
        <v>106</v>
        <stp/>
        <stp>VOLUME</stp>
        <stp>.SPXW250829P5650</stp>
        <tr r="P128" s="2"/>
        <tr r="P128" s="2"/>
      </tp>
      <tp t="s">
        <v>N/A</v>
        <stp/>
        <stp>VOLUME</stp>
        <stp>.QQQP498</stp>
        <tr r="J80" s="2"/>
        <tr r="B80" s="2"/>
        <tr r="F80" s="2"/>
      </tp>
      <tp t="s">
        <v>N/A</v>
        <stp/>
        <stp>VOLUME</stp>
        <stp>.QQQC498</stp>
        <tr r="J80" s="2"/>
        <tr r="B80" s="2"/>
        <tr r="F80" s="2"/>
      </tp>
      <tp t="s">
        <v>N/A</v>
        <stp/>
        <stp>VOLUME</stp>
        <stp>.QQQP499</stp>
        <tr r="B79" s="2"/>
        <tr r="J79" s="2"/>
        <tr r="F79" s="2"/>
      </tp>
      <tp t="s">
        <v>N/A</v>
        <stp/>
        <stp>VOLUME</stp>
        <stp>.QQQC499</stp>
        <tr r="B79" s="2"/>
        <tr r="J79" s="2"/>
        <tr r="F79" s="2"/>
      </tp>
      <tp t="s">
        <v>N/A</v>
        <stp/>
        <stp>VOLUME</stp>
        <stp>.SPXW250829C5640</stp>
        <tr r="P129" s="2"/>
      </tp>
      <tp t="s">
        <v>N/A</v>
        <stp/>
        <stp>VOLUME</stp>
        <stp>.SPXW251128C5650</stp>
        <tr r="V128" s="2"/>
      </tp>
      <tp t="s">
        <v>N/A</v>
        <stp/>
        <stp>VOLUME</stp>
        <stp>.SPXW251128P5650</stp>
        <tr r="V128" s="2"/>
      </tp>
      <tp t="s">
        <v>N/A</v>
        <stp/>
        <stp>VOLUME</stp>
        <stp>.SPXW250829P5640</stp>
        <tr r="P129" s="2"/>
      </tp>
      <tp t="s">
        <v>N/A</v>
        <stp/>
        <stp>VOLUME</stp>
        <stp>.SPXW250829C5670</stp>
        <tr r="P126" s="2"/>
      </tp>
      <tp t="s">
        <v>N/A</v>
        <stp/>
        <stp>VOLUME</stp>
        <stp>.SPXW251128C5660</stp>
        <tr r="V127" s="2"/>
      </tp>
      <tp t="s">
        <v>N/A</v>
        <stp/>
        <stp>VOLUME</stp>
        <stp>.SPXW251128P5660</stp>
        <tr r="V127" s="2"/>
      </tp>
      <tp t="s">
        <v>N/A</v>
        <stp/>
        <stp>VOLUME</stp>
        <stp>.SPXW250829P5670</stp>
        <tr r="P126" s="2"/>
      </tp>
      <tp t="s">
        <v>N/A</v>
        <stp/>
        <stp>VOLUME</stp>
        <stp>.SPXW250829C5660</stp>
        <tr r="P127" s="2"/>
      </tp>
      <tp t="s">
        <v>N/A</v>
        <stp/>
        <stp>VOLUME</stp>
        <stp>.SPXW251128C5670</stp>
        <tr r="V126" s="2"/>
      </tp>
      <tp t="s">
        <v>N/A</v>
        <stp/>
        <stp>VOLUME</stp>
        <stp>.SPXW251128P5670</stp>
        <tr r="V126" s="2"/>
      </tp>
      <tp t="s">
        <v>N/A</v>
        <stp/>
        <stp>VOLUME</stp>
        <stp>.SPXW250829P5660</stp>
        <tr r="P127" s="2"/>
      </tp>
      <tp t="s">
        <v>N/A</v>
        <stp/>
        <stp>VOLUME</stp>
        <stp>.NDXP251128P21150</stp>
        <tr r="V154" s="2"/>
      </tp>
      <tp t="s">
        <v>N/A</v>
        <stp/>
        <stp>VOLUME</stp>
        <stp>.NDXP251031P20850</stp>
        <tr r="T166" s="2"/>
      </tp>
      <tp t="s">
        <v>N/A</v>
        <stp/>
        <stp>VOLUME</stp>
        <stp>.NDXP251231P20850</stp>
        <tr r="X166" s="2"/>
      </tp>
      <tp>
        <v>2</v>
        <stp/>
        <stp>VOLUME</stp>
        <stp>.SPXW250930C5700</stp>
        <tr r="R123" s="2"/>
        <tr r="R123" s="2"/>
      </tp>
      <tp t="s">
        <v>N/A</v>
        <stp/>
        <stp>VOLUME</stp>
        <stp>.SPXW250829C5690</stp>
        <tr r="P124" s="2"/>
      </tp>
      <tp>
        <v>1</v>
        <stp/>
        <stp>VOLUME</stp>
        <stp>.SPXW250522C5620</stp>
        <tr r="E131" s="2"/>
        <tr r="E131" s="2"/>
      </tp>
      <tp t="s">
        <v>N/A</v>
        <stp/>
        <stp>VOLUME</stp>
        <stp>.SPXW250523C5630</stp>
        <tr r="BC129" s="1"/>
      </tp>
      <tp>
        <v>74</v>
        <stp/>
        <stp>VOLUME</stp>
        <stp>.SPXW250530C5700</stp>
        <tr r="G123" s="2"/>
        <tr r="G123" s="2"/>
      </tp>
      <tp t="s">
        <v>N/A</v>
        <stp/>
        <stp>VOLUME</stp>
        <stp>.SPXW250731C5710</stp>
        <tr r="N122" s="2"/>
      </tp>
      <tp>
        <v>6</v>
        <stp/>
        <stp>VOLUME</stp>
        <stp>.SPXW250630C5700</stp>
        <tr r="L123" s="2"/>
        <tr r="L123" s="2"/>
      </tp>
      <tp t="s">
        <v>N/A</v>
        <stp/>
        <stp>VOLUME</stp>
        <stp>.SPXW251128C5680</stp>
        <tr r="V125" s="2"/>
      </tp>
      <tp t="s">
        <v>N/A</v>
        <stp/>
        <stp>VOLUME</stp>
        <stp>.SPXW251031C5710</stp>
        <tr r="T122" s="2"/>
      </tp>
      <tp t="s">
        <v>N/A</v>
        <stp/>
        <stp>VOLUME</stp>
        <stp>.SPXW251231C5710</stp>
        <tr r="X122" s="2"/>
      </tp>
      <tp t="s">
        <v>N/A</v>
        <stp/>
        <stp>VOLUME</stp>
        <stp>.SPXW251128P5680</stp>
        <tr r="V125" s="2"/>
      </tp>
      <tp t="s">
        <v>N/A</v>
        <stp/>
        <stp>VOLUME</stp>
        <stp>.SPXW251031P5710</stp>
        <tr r="T122" s="2"/>
      </tp>
      <tp t="s">
        <v>N/A</v>
        <stp/>
        <stp>VOLUME</stp>
        <stp>.SPXW251231P5710</stp>
        <tr r="X122" s="2"/>
      </tp>
      <tp>
        <v>2</v>
        <stp/>
        <stp>VOLUME</stp>
        <stp>.SPXW250930P5700</stp>
        <tr r="R123" s="2"/>
        <tr r="R123" s="2"/>
      </tp>
      <tp t="s">
        <v>N/A</v>
        <stp/>
        <stp>VOLUME</stp>
        <stp>.SPXW250829P5690</stp>
        <tr r="P124" s="2"/>
      </tp>
      <tp>
        <v>1</v>
        <stp/>
        <stp>VOLUME</stp>
        <stp>.SPXW250522P5620</stp>
        <tr r="E131" s="2"/>
        <tr r="E131" s="2"/>
      </tp>
      <tp t="s">
        <v>N/A</v>
        <stp/>
        <stp>VOLUME</stp>
        <stp>.SPXW250523P5630</stp>
        <tr r="BD129" s="1"/>
      </tp>
      <tp>
        <v>6659</v>
        <stp/>
        <stp>VOLUME</stp>
        <stp>.SPXW250530P5700</stp>
        <tr r="G123" s="2"/>
        <tr r="G123" s="2"/>
      </tp>
      <tp>
        <v>2</v>
        <stp/>
        <stp>VOLUME</stp>
        <stp>.SPXW250731P5710</stp>
        <tr r="N122" s="2"/>
        <tr r="N122" s="2"/>
      </tp>
      <tp>
        <v>126</v>
        <stp/>
        <stp>VOLUME</stp>
        <stp>.SPXW250630P5700</stp>
        <tr r="L123" s="2"/>
        <tr r="L123" s="2"/>
      </tp>
      <tp t="s">
        <v>N/A</v>
        <stp/>
        <stp>VOLUME</stp>
        <stp>.NDXP250930P20950</stp>
        <tr r="R162" s="2"/>
      </tp>
      <tp t="s">
        <v>N/A</v>
        <stp/>
        <stp>VOLUME</stp>
        <stp>.NDXP250829P21050</stp>
        <tr r="P158" s="2"/>
      </tp>
      <tp>
        <v>393</v>
        <stp/>
        <stp>VOLUME</stp>
        <stp>.NDXP250519P21050</stp>
        <tr r="BB157" s="1"/>
        <tr r="BB157" s="1"/>
      </tp>
      <tp>
        <v>60</v>
        <stp/>
        <stp>VOLUME</stp>
        <stp>.NDXP250520P20950</stp>
        <tr r="C162" s="2"/>
        <tr r="C162" s="2"/>
      </tp>
      <tp t="s">
        <v>N/A</v>
        <stp/>
        <stp>VOLUME</stp>
        <stp>.NDXP250521P20850</stp>
        <tr r="D166" s="2"/>
      </tp>
      <tp>
        <v>2</v>
        <stp/>
        <stp>VOLUME</stp>
        <stp>.NDXP250530P20950</stp>
        <tr r="G162" s="2"/>
        <tr r="G162" s="2"/>
      </tp>
      <tp t="s">
        <v>N/A</v>
        <stp/>
        <stp>VOLUME</stp>
        <stp>.NDXP250731P20850</stp>
        <tr r="N166" s="2"/>
      </tp>
      <tp t="s">
        <v>N/A</v>
        <stp/>
        <stp>VOLUME</stp>
        <stp>.NDXP250630P20950</stp>
        <tr r="L162" s="2"/>
      </tp>
      <tp>
        <v>1</v>
        <stp/>
        <stp>VOLUME</stp>
        <stp>.SPXW250930C5710</stp>
        <tr r="R122" s="2"/>
        <tr r="R122" s="2"/>
      </tp>
      <tp t="s">
        <v>N/A</v>
        <stp/>
        <stp>VOLUME</stp>
        <stp>.SPXW250829C5680</stp>
        <tr r="P125" s="2"/>
      </tp>
      <tp t="s">
        <v>N/A</v>
        <stp/>
        <stp>VOLUME</stp>
        <stp>.SPXW250522C5630</stp>
        <tr r="E130" s="2"/>
      </tp>
      <tp>
        <v>1</v>
        <stp/>
        <stp>VOLUME</stp>
        <stp>.SPXW250523C5620</stp>
        <tr r="BC130" s="1"/>
        <tr r="BC130" s="1"/>
      </tp>
      <tp>
        <v>2</v>
        <stp/>
        <stp>VOLUME</stp>
        <stp>.SPXW250530C5710</stp>
        <tr r="G122" s="2"/>
        <tr r="G122" s="2"/>
      </tp>
      <tp>
        <v>3</v>
        <stp/>
        <stp>VOLUME</stp>
        <stp>.SPXW250731C5700</stp>
        <tr r="N123" s="2"/>
        <tr r="N123" s="2"/>
      </tp>
      <tp>
        <v>2</v>
        <stp/>
        <stp>VOLUME</stp>
        <stp>.SPXW250630C5710</stp>
        <tr r="L122" s="2"/>
        <tr r="L122" s="2"/>
      </tp>
      <tp t="s">
        <v>N/A</v>
        <stp/>
        <stp>VOLUME</stp>
        <stp>.SPXW251128C5690</stp>
        <tr r="V124" s="2"/>
      </tp>
      <tp>
        <v>4</v>
        <stp/>
        <stp>VOLUME</stp>
        <stp>.SPXW251031C5700</stp>
        <tr r="T123" s="2"/>
        <tr r="T123" s="2"/>
      </tp>
      <tp t="s">
        <v>N/A</v>
        <stp/>
        <stp>VOLUME</stp>
        <stp>.SPXW251231C5700</stp>
        <tr r="X123" s="2"/>
      </tp>
      <tp t="s">
        <v>N/A</v>
        <stp/>
        <stp>VOLUME</stp>
        <stp>.SPXW251128P5690</stp>
        <tr r="V124" s="2"/>
      </tp>
      <tp>
        <v>40</v>
        <stp/>
        <stp>VOLUME</stp>
        <stp>.SPXW251031P5700</stp>
        <tr r="T123" s="2"/>
        <tr r="T123" s="2"/>
      </tp>
      <tp>
        <v>2</v>
        <stp/>
        <stp>VOLUME</stp>
        <stp>.SPXW251231P5700</stp>
        <tr r="X123" s="2"/>
        <tr r="X123" s="2"/>
      </tp>
      <tp>
        <v>3</v>
        <stp/>
        <stp>VOLUME</stp>
        <stp>.SPXW250930P5710</stp>
        <tr r="R122" s="2"/>
        <tr r="R122" s="2"/>
      </tp>
      <tp t="s">
        <v>N/A</v>
        <stp/>
        <stp>VOLUME</stp>
        <stp>.SPXW250829P5680</stp>
        <tr r="P125" s="2"/>
      </tp>
      <tp>
        <v>62</v>
        <stp/>
        <stp>VOLUME</stp>
        <stp>.SPXW250522P5630</stp>
        <tr r="E130" s="2"/>
        <tr r="E130" s="2"/>
      </tp>
      <tp>
        <v>164</v>
        <stp/>
        <stp>VOLUME</stp>
        <stp>.SPXW250523P5620</stp>
        <tr r="BD130" s="1"/>
        <tr r="BD130" s="1"/>
      </tp>
      <tp>
        <v>65</v>
        <stp/>
        <stp>VOLUME</stp>
        <stp>.SPXW250530P5710</stp>
        <tr r="G122" s="2"/>
        <tr r="G122" s="2"/>
      </tp>
      <tp>
        <v>102</v>
        <stp/>
        <stp>VOLUME</stp>
        <stp>.SPXW250731P5700</stp>
        <tr r="N123" s="2"/>
        <tr r="N123" s="2"/>
      </tp>
      <tp>
        <v>3</v>
        <stp/>
        <stp>VOLUME</stp>
        <stp>.SPXW250630P5710</stp>
        <tr r="L122" s="2"/>
        <tr r="L122" s="2"/>
      </tp>
      <tp t="s">
        <v>N/A</v>
        <stp/>
        <stp>VOLUME</stp>
        <stp>.NDXP251031P20875</stp>
        <tr r="T165" s="2"/>
      </tp>
      <tp t="s">
        <v>N/A</v>
        <stp/>
        <stp>VOLUME</stp>
        <stp>.NDXP251128P21175</stp>
        <tr r="V153" s="2"/>
      </tp>
      <tp t="s">
        <v>N/A</v>
        <stp/>
        <stp>VOLUME</stp>
        <stp>.NDXP251231P20875</stp>
        <tr r="X165" s="2"/>
      </tp>
      <tp t="s">
        <v>N/A</v>
        <stp/>
        <stp>VOLUME</stp>
        <stp>.SPXW250930C5720</stp>
        <tr r="R121" s="2"/>
      </tp>
      <tp>
        <v>33</v>
        <stp/>
        <stp>VOLUME</stp>
        <stp>.SPXW250520C5620</stp>
        <tr r="C131" s="2"/>
        <tr r="C131" s="2"/>
      </tp>
      <tp>
        <v>170</v>
        <stp/>
        <stp>VOLUME</stp>
        <stp>.SPXW250521C5630</stp>
        <tr r="D130" s="2"/>
        <tr r="D130" s="2"/>
      </tp>
      <tp>
        <v>11</v>
        <stp/>
        <stp>VOLUME</stp>
        <stp>.SPXW250530C5720</stp>
        <tr r="G121" s="2"/>
        <tr r="G121" s="2"/>
      </tp>
      <tp t="s">
        <v>N/A</v>
        <stp/>
        <stp>VOLUME</stp>
        <stp>.SPXW250731C5730</stp>
        <tr r="N120" s="2"/>
      </tp>
      <tp t="s">
        <v>N/A</v>
        <stp/>
        <stp>VOLUME</stp>
        <stp>.SPXW250630C5720</stp>
        <tr r="L121" s="2"/>
      </tp>
      <tp t="s">
        <v>N/A</v>
        <stp/>
        <stp>VOLUME</stp>
        <stp>.SPXW251031C5730</stp>
        <tr r="T120" s="2"/>
      </tp>
      <tp>
        <v>2</v>
        <stp/>
        <stp>VOLUME</stp>
        <stp>.SPXW251231C5730</stp>
        <tr r="X120" s="2"/>
        <tr r="X120" s="2"/>
      </tp>
      <tp t="s">
        <v>N/A</v>
        <stp/>
        <stp>VOLUME</stp>
        <stp>.SPXW251031P5730</stp>
        <tr r="T120" s="2"/>
      </tp>
      <tp t="s">
        <v>N/A</v>
        <stp/>
        <stp>VOLUME</stp>
        <stp>.SPXW251231P5730</stp>
        <tr r="X120" s="2"/>
      </tp>
      <tp t="s">
        <v>N/A</v>
        <stp/>
        <stp>VOLUME</stp>
        <stp>.SPXW250930P5720</stp>
        <tr r="R121" s="2"/>
      </tp>
      <tp>
        <v>251</v>
        <stp/>
        <stp>VOLUME</stp>
        <stp>.SPXW250520P5620</stp>
        <tr r="C131" s="2"/>
        <tr r="C131" s="2"/>
      </tp>
      <tp>
        <v>256</v>
        <stp/>
        <stp>VOLUME</stp>
        <stp>.SPXW250521P5630</stp>
        <tr r="D130" s="2"/>
        <tr r="D130" s="2"/>
      </tp>
      <tp>
        <v>49</v>
        <stp/>
        <stp>VOLUME</stp>
        <stp>.SPXW250530P5720</stp>
        <tr r="G121" s="2"/>
        <tr r="G121" s="2"/>
      </tp>
      <tp>
        <v>13</v>
        <stp/>
        <stp>VOLUME</stp>
        <stp>.SPXW250731P5730</stp>
        <tr r="N120" s="2"/>
        <tr r="N120" s="2"/>
      </tp>
      <tp>
        <v>1</v>
        <stp/>
        <stp>VOLUME</stp>
        <stp>.SPXW250630P5720</stp>
        <tr r="L121" s="2"/>
        <tr r="L121" s="2"/>
      </tp>
      <tp t="s">
        <v>N/A</v>
        <stp/>
        <stp>VOLUME</stp>
        <stp>.NDXP250829P21075</stp>
        <tr r="P157" s="2"/>
      </tp>
      <tp t="s">
        <v>N/A</v>
        <stp/>
        <stp>VOLUME</stp>
        <stp>.NDXP250930P20975</stp>
        <tr r="R161" s="2"/>
      </tp>
      <tp>
        <v>197</v>
        <stp/>
        <stp>VOLUME</stp>
        <stp>.NDXP250519P21075</stp>
        <tr r="BB156" s="1"/>
        <tr r="BB156" s="1"/>
      </tp>
      <tp>
        <v>4</v>
        <stp/>
        <stp>VOLUME</stp>
        <stp>.NDXP250520P20975</stp>
        <tr r="C161" s="2"/>
        <tr r="C161" s="2"/>
      </tp>
      <tp t="s">
        <v>N/A</v>
        <stp/>
        <stp>VOLUME</stp>
        <stp>.NDXP250521P20875</stp>
        <tr r="D165" s="2"/>
      </tp>
      <tp t="s">
        <v>N/A</v>
        <stp/>
        <stp>VOLUME</stp>
        <stp>.NDXP250530P20975</stp>
        <tr r="G161" s="2"/>
      </tp>
      <tp t="s">
        <v>N/A</v>
        <stp/>
        <stp>VOLUME</stp>
        <stp>.NDXP250630P20975</stp>
        <tr r="L161" s="2"/>
      </tp>
      <tp t="s">
        <v>N/A</v>
        <stp/>
        <stp>VOLUME</stp>
        <stp>.NDXP250731P20875</stp>
        <tr r="N165" s="2"/>
      </tp>
      <tp>
        <v>1</v>
        <stp/>
        <stp>VOLUME</stp>
        <stp>.SPXW250930C5730</stp>
        <tr r="R120" s="2"/>
        <tr r="R120" s="2"/>
      </tp>
      <tp t="s">
        <v>N/A</v>
        <stp/>
        <stp>VOLUME</stp>
        <stp>.SPXW250520C5630</stp>
        <tr r="C130" s="2"/>
      </tp>
      <tp>
        <v>21</v>
        <stp/>
        <stp>VOLUME</stp>
        <stp>.SPXW250521C5620</stp>
        <tr r="D131" s="2"/>
        <tr r="D131" s="2"/>
      </tp>
      <tp>
        <v>7</v>
        <stp/>
        <stp>VOLUME</stp>
        <stp>.SPXW250530C5730</stp>
        <tr r="G120" s="2"/>
        <tr r="G120" s="2"/>
      </tp>
      <tp t="s">
        <v>N/A</v>
        <stp/>
        <stp>VOLUME</stp>
        <stp>.SPXW250731C5720</stp>
        <tr r="N121" s="2"/>
      </tp>
      <tp t="s">
        <v>N/A</v>
        <stp/>
        <stp>VOLUME</stp>
        <stp>.SPXW250630C5730</stp>
        <tr r="L120" s="2"/>
      </tp>
      <tp t="s">
        <v>N/A</v>
        <stp/>
        <stp>VOLUME</stp>
        <stp>.SPXW251031C5720</stp>
        <tr r="T121" s="2"/>
      </tp>
      <tp t="s">
        <v>N/A</v>
        <stp/>
        <stp>VOLUME</stp>
        <stp>.SPXW251231C5720</stp>
        <tr r="X121" s="2"/>
      </tp>
      <tp t="s">
        <v>N/A</v>
        <stp/>
        <stp>VOLUME</stp>
        <stp>.SPXW251031P5720</stp>
        <tr r="T121" s="2"/>
      </tp>
      <tp t="s">
        <v>N/A</v>
        <stp/>
        <stp>VOLUME</stp>
        <stp>.SPXW251231P5720</stp>
        <tr r="X121" s="2"/>
      </tp>
      <tp t="s">
        <v>N/A</v>
        <stp/>
        <stp>VOLUME</stp>
        <stp>.SPXW250930P5730</stp>
        <tr r="R120" s="2"/>
      </tp>
      <tp>
        <v>2575</v>
        <stp/>
        <stp>VOLUME</stp>
        <stp>.SPXW250520P5630</stp>
        <tr r="C130" s="2"/>
        <tr r="C130" s="2"/>
      </tp>
      <tp>
        <v>312</v>
        <stp/>
        <stp>VOLUME</stp>
        <stp>.SPXW250521P5620</stp>
        <tr r="D131" s="2"/>
        <tr r="D131" s="2"/>
      </tp>
      <tp>
        <v>68</v>
        <stp/>
        <stp>VOLUME</stp>
        <stp>.SPXW250530P5730</stp>
        <tr r="G120" s="2"/>
        <tr r="G120" s="2"/>
      </tp>
      <tp>
        <v>4</v>
        <stp/>
        <stp>VOLUME</stp>
        <stp>.SPXW250731P5720</stp>
        <tr r="N121" s="2"/>
        <tr r="N121" s="2"/>
      </tp>
      <tp t="s">
        <v>N/A</v>
        <stp/>
        <stp>VOLUME</stp>
        <stp>.SPXW250630P5730</stp>
        <tr r="L120" s="2"/>
      </tp>
      <tp t="s">
        <v>N/A</v>
        <stp/>
        <stp>VOLUME</stp>
        <stp>.NDXP250930P20900</stp>
        <tr r="R164" s="2"/>
      </tp>
      <tp t="s">
        <v>N/A</v>
        <stp/>
        <stp>VOLUME</stp>
        <stp>.NDXP250829P21000</stp>
        <tr r="P160" s="2"/>
      </tp>
      <tp>
        <v>351</v>
        <stp/>
        <stp>VOLUME</stp>
        <stp>.NDXP250519P21000</stp>
        <tr r="BB159" s="1"/>
        <tr r="BB159" s="1"/>
      </tp>
      <tp>
        <v>27</v>
        <stp/>
        <stp>VOLUME</stp>
        <stp>.NDXP250520P20900</stp>
        <tr r="C164" s="2"/>
        <tr r="C164" s="2"/>
      </tp>
      <tp>
        <v>7</v>
        <stp/>
        <stp>VOLUME</stp>
        <stp>.NDXP250521P20800</stp>
        <tr r="D168" s="2"/>
        <tr r="D168" s="2"/>
      </tp>
      <tp>
        <v>3</v>
        <stp/>
        <stp>VOLUME</stp>
        <stp>.NDXP250530P20900</stp>
        <tr r="G164" s="2"/>
        <tr r="G164" s="2"/>
      </tp>
      <tp t="s">
        <v>N/A</v>
        <stp/>
        <stp>VOLUME</stp>
        <stp>.NDXP250731P20800</stp>
        <tr r="N168" s="2"/>
      </tp>
      <tp t="s">
        <v>N/A</v>
        <stp/>
        <stp>VOLUME</stp>
        <stp>.NDXP250630P20900</stp>
        <tr r="L164" s="2"/>
      </tp>
      <tp t="s">
        <v>N/A</v>
        <stp/>
        <stp>VOLUME</stp>
        <stp>.SPXW250930C5740</stp>
        <tr r="R119" s="2"/>
      </tp>
      <tp>
        <v>2</v>
        <stp/>
        <stp>VOLUME</stp>
        <stp>.SPXW250520C5640</stp>
        <tr r="C129" s="2"/>
        <tr r="C129" s="2"/>
      </tp>
      <tp>
        <v>26</v>
        <stp/>
        <stp>VOLUME</stp>
        <stp>.SPXW250521C5650</stp>
        <tr r="D128" s="2"/>
        <tr r="D128" s="2"/>
      </tp>
      <tp>
        <v>17</v>
        <stp/>
        <stp>VOLUME</stp>
        <stp>.SPXW250522C5660</stp>
        <tr r="E127" s="2"/>
        <tr r="E127" s="2"/>
      </tp>
      <tp>
        <v>5</v>
        <stp/>
        <stp>VOLUME</stp>
        <stp>.SPXW250523C5670</stp>
        <tr r="BC125" s="1"/>
        <tr r="BC125" s="1"/>
      </tp>
      <tp>
        <v>1</v>
        <stp/>
        <stp>VOLUME</stp>
        <stp>.SPXW250530C5740</stp>
        <tr r="G119" s="2"/>
        <tr r="G119" s="2"/>
      </tp>
      <tp t="s">
        <v>N/A</v>
        <stp/>
        <stp>VOLUME</stp>
        <stp>.SPXW250731C5750</stp>
        <tr r="N118" s="2"/>
      </tp>
      <tp>
        <v>1</v>
        <stp/>
        <stp>VOLUME</stp>
        <stp>.SPXW250630C5740</stp>
        <tr r="L119" s="2"/>
        <tr r="L119" s="2"/>
      </tp>
      <tp>
        <v>4</v>
        <stp/>
        <stp>VOLUME</stp>
        <stp>.SPXW251031C5750</stp>
        <tr r="T118" s="2"/>
        <tr r="T118" s="2"/>
      </tp>
      <tp>
        <v>4</v>
        <stp/>
        <stp>VOLUME</stp>
        <stp>.SPXW251231C5750</stp>
        <tr r="X118" s="2"/>
        <tr r="X118" s="2"/>
      </tp>
      <tp t="s">
        <v>N/A</v>
        <stp/>
        <stp>VOLUME</stp>
        <stp>.SPXW251031P5750</stp>
        <tr r="T118" s="2"/>
      </tp>
      <tp t="s">
        <v>N/A</v>
        <stp/>
        <stp>VOLUME</stp>
        <stp>.SPXW251231P5750</stp>
        <tr r="X118" s="2"/>
      </tp>
      <tp t="s">
        <v>N/A</v>
        <stp/>
        <stp>VOLUME</stp>
        <stp>.SPXW250930P5740</stp>
        <tr r="R119" s="2"/>
      </tp>
      <tp>
        <v>118</v>
        <stp/>
        <stp>VOLUME</stp>
        <stp>.SPXW250520P5640</stp>
        <tr r="C129" s="2"/>
        <tr r="C129" s="2"/>
      </tp>
      <tp>
        <v>29</v>
        <stp/>
        <stp>VOLUME</stp>
        <stp>.SPXW250521P5650</stp>
        <tr r="D128" s="2"/>
        <tr r="D128" s="2"/>
      </tp>
      <tp>
        <v>19</v>
        <stp/>
        <stp>VOLUME</stp>
        <stp>.SPXW250522P5660</stp>
        <tr r="E127" s="2"/>
        <tr r="E127" s="2"/>
      </tp>
      <tp>
        <v>352</v>
        <stp/>
        <stp>VOLUME</stp>
        <stp>.SPXW250523P5670</stp>
        <tr r="BD125" s="1"/>
        <tr r="BD125" s="1"/>
      </tp>
      <tp>
        <v>18</v>
        <stp/>
        <stp>VOLUME</stp>
        <stp>.SPXW250530P5740</stp>
        <tr r="G119" s="2"/>
        <tr r="G119" s="2"/>
      </tp>
      <tp>
        <v>103</v>
        <stp/>
        <stp>VOLUME</stp>
        <stp>.SPXW250731P5750</stp>
        <tr r="N118" s="2"/>
        <tr r="N118" s="2"/>
      </tp>
      <tp>
        <v>3</v>
        <stp/>
        <stp>VOLUME</stp>
        <stp>.SPXW250630P5740</stp>
        <tr r="L119" s="2"/>
        <tr r="L119" s="2"/>
      </tp>
      <tp t="s">
        <v>N/A</v>
        <stp/>
        <stp>VOLUME</stp>
        <stp>.SPYP600</stp>
        <tr r="F7" s="2"/>
        <tr r="B7" s="2"/>
        <tr r="J7" s="2"/>
      </tp>
      <tp t="s">
        <v>N/A</v>
        <stp/>
        <stp>VOLUME</stp>
        <stp>.SPYC600</stp>
        <tr r="F7" s="2"/>
        <tr r="B7" s="2"/>
        <tr r="J7" s="2"/>
      </tp>
      <tp t="s">
        <v>N/A</v>
        <stp/>
        <stp>VOLUME</stp>
        <stp>.SPYP601</stp>
        <tr r="J6" s="2"/>
        <tr r="B6" s="2"/>
        <tr r="F6" s="2"/>
      </tp>
      <tp t="s">
        <v>N/A</v>
        <stp/>
        <stp>VOLUME</stp>
        <stp>.SPYC601</stp>
        <tr r="J6" s="2"/>
        <tr r="B6" s="2"/>
        <tr r="F6" s="2"/>
      </tp>
      <tp t="s">
        <v>N/A</v>
        <stp/>
        <stp>VOLUME</stp>
        <stp>.SPYP602</stp>
        <tr r="J5" s="2"/>
        <tr r="F5" s="2"/>
        <tr r="B5" s="2"/>
      </tp>
      <tp t="s">
        <v>N/A</v>
        <stp/>
        <stp>VOLUME</stp>
        <stp>.SPYC602</stp>
        <tr r="J5" s="2"/>
        <tr r="F5" s="2"/>
        <tr r="B5" s="2"/>
      </tp>
      <tp t="s">
        <v>N/A</v>
        <stp/>
        <stp>VOLUME</stp>
        <stp>.NDXP251128P21100</stp>
        <tr r="V156" s="2"/>
      </tp>
      <tp t="s">
        <v>N/A</v>
        <stp/>
        <stp>VOLUME</stp>
        <stp>.NDXP251031P20800</stp>
        <tr r="T168" s="2"/>
      </tp>
      <tp t="s">
        <v>N/A</v>
        <stp/>
        <stp>VOLUME</stp>
        <stp>.NDXP251231P20800</stp>
        <tr r="X168" s="2"/>
      </tp>
      <tp t="s">
        <v>N/A</v>
        <stp/>
        <stp>VOLUME</stp>
        <stp>.SPXW250930C5750</stp>
        <tr r="R118" s="2"/>
      </tp>
      <tp>
        <v>1</v>
        <stp/>
        <stp>VOLUME</stp>
        <stp>.SPXW250520C5650</stp>
        <tr r="C128" s="2"/>
        <tr r="C128" s="2"/>
      </tp>
      <tp t="s">
        <v>N/A</v>
        <stp/>
        <stp>VOLUME</stp>
        <stp>.SPXW250521C5640</stp>
        <tr r="D129" s="2"/>
      </tp>
      <tp>
        <v>3</v>
        <stp/>
        <stp>VOLUME</stp>
        <stp>.SPXW250522C5670</stp>
        <tr r="E126" s="2"/>
        <tr r="E126" s="2"/>
      </tp>
      <tp t="s">
        <v>N/A</v>
        <stp/>
        <stp>VOLUME</stp>
        <stp>.SPXW250523C5660</stp>
        <tr r="BC126" s="1"/>
      </tp>
      <tp>
        <v>18</v>
        <stp/>
        <stp>VOLUME</stp>
        <stp>.SPXW250530C5750</stp>
        <tr r="G118" s="2"/>
        <tr r="G118" s="2"/>
      </tp>
      <tp t="s">
        <v>N/A</v>
        <stp/>
        <stp>VOLUME</stp>
        <stp>.SPXW250731C5740</stp>
        <tr r="N119" s="2"/>
      </tp>
      <tp>
        <v>15</v>
        <stp/>
        <stp>VOLUME</stp>
        <stp>.SPXW250630C5750</stp>
        <tr r="L118" s="2"/>
        <tr r="L118" s="2"/>
      </tp>
      <tp t="s">
        <v>N/A</v>
        <stp/>
        <stp>VOLUME</stp>
        <stp>.SPXW251031C5740</stp>
        <tr r="T119" s="2"/>
      </tp>
      <tp t="s">
        <v>N/A</v>
        <stp/>
        <stp>VOLUME</stp>
        <stp>.SPXW251231C5740</stp>
        <tr r="X119" s="2"/>
      </tp>
      <tp t="s">
        <v>N/A</v>
        <stp/>
        <stp>VOLUME</stp>
        <stp>.SPXW251031P5740</stp>
        <tr r="T119" s="2"/>
      </tp>
      <tp t="s">
        <v>N/A</v>
        <stp/>
        <stp>VOLUME</stp>
        <stp>.SPXW251231P5740</stp>
        <tr r="X119" s="2"/>
      </tp>
      <tp t="s">
        <v>N/A</v>
        <stp/>
        <stp>VOLUME</stp>
        <stp>.SPXW250930P5750</stp>
        <tr r="R118" s="2"/>
      </tp>
      <tp>
        <v>125</v>
        <stp/>
        <stp>VOLUME</stp>
        <stp>.SPXW250520P5650</stp>
        <tr r="C128" s="2"/>
        <tr r="C128" s="2"/>
      </tp>
      <tp>
        <v>36</v>
        <stp/>
        <stp>VOLUME</stp>
        <stp>.SPXW250521P5640</stp>
        <tr r="D129" s="2"/>
        <tr r="D129" s="2"/>
      </tp>
      <tp>
        <v>21</v>
        <stp/>
        <stp>VOLUME</stp>
        <stp>.SPXW250522P5670</stp>
        <tr r="E126" s="2"/>
        <tr r="E126" s="2"/>
      </tp>
      <tp t="s">
        <v>N/A</v>
        <stp/>
        <stp>VOLUME</stp>
        <stp>.SPXW250523P5660</stp>
        <tr r="BD126" s="1"/>
      </tp>
      <tp>
        <v>688</v>
        <stp/>
        <stp>VOLUME</stp>
        <stp>.SPXW250530P5750</stp>
        <tr r="G118" s="2"/>
        <tr r="G118" s="2"/>
      </tp>
      <tp>
        <v>12</v>
        <stp/>
        <stp>VOLUME</stp>
        <stp>.SPXW250731P5740</stp>
        <tr r="N119" s="2"/>
        <tr r="N119" s="2"/>
      </tp>
      <tp>
        <v>20</v>
        <stp/>
        <stp>VOLUME</stp>
        <stp>.SPXW250630P5750</stp>
        <tr r="L118" s="2"/>
        <tr r="L118" s="2"/>
      </tp>
      <tp t="s">
        <v>N/A</v>
        <stp/>
        <stp>VOLUME</stp>
        <stp>.NDXP250829P21025</stp>
        <tr r="P159" s="2"/>
      </tp>
      <tp t="s">
        <v>N/A</v>
        <stp/>
        <stp>VOLUME</stp>
        <stp>.NDXP250930P20925</stp>
        <tr r="R163" s="2"/>
      </tp>
      <tp>
        <v>192</v>
        <stp/>
        <stp>VOLUME</stp>
        <stp>.NDXP250519P21025</stp>
        <tr r="BB158" s="1"/>
        <tr r="BB158" s="1"/>
      </tp>
      <tp>
        <v>10</v>
        <stp/>
        <stp>VOLUME</stp>
        <stp>.NDXP250520P20925</stp>
        <tr r="C163" s="2"/>
        <tr r="C163" s="2"/>
      </tp>
      <tp t="s">
        <v>N/A</v>
        <stp/>
        <stp>VOLUME</stp>
        <stp>.NDXP250521P20825</stp>
        <tr r="D167" s="2"/>
      </tp>
      <tp t="s">
        <v>N/A</v>
        <stp/>
        <stp>VOLUME</stp>
        <stp>.NDXP250530P20925</stp>
        <tr r="G163" s="2"/>
      </tp>
      <tp t="s">
        <v>N/A</v>
        <stp/>
        <stp>VOLUME</stp>
        <stp>.NDXP250630P20925</stp>
        <tr r="L163" s="2"/>
      </tp>
      <tp t="s">
        <v>N/A</v>
        <stp/>
        <stp>VOLUME</stp>
        <stp>.NDXP250731P20825</stp>
        <tr r="N167" s="2"/>
      </tp>
      <tp t="s">
        <v>N/A</v>
        <stp/>
        <stp>VOLUME</stp>
        <stp>.SPXW250930C5760</stp>
        <tr r="R117" s="2"/>
      </tp>
      <tp>
        <v>1</v>
        <stp/>
        <stp>VOLUME</stp>
        <stp>.SPXW250520C5660</stp>
        <tr r="C127" s="2"/>
        <tr r="C127" s="2"/>
      </tp>
      <tp>
        <v>2</v>
        <stp/>
        <stp>VOLUME</stp>
        <stp>.SPXW250521C5670</stp>
        <tr r="D126" s="2"/>
        <tr r="D126" s="2"/>
      </tp>
      <tp t="s">
        <v>N/A</v>
        <stp/>
        <stp>VOLUME</stp>
        <stp>.SPXW250522C5640</stp>
        <tr r="E129" s="2"/>
      </tp>
      <tp>
        <v>7</v>
        <stp/>
        <stp>VOLUME</stp>
        <stp>.SPXW250523C5650</stp>
        <tr r="BC127" s="1"/>
        <tr r="BC127" s="1"/>
      </tp>
      <tp>
        <v>3</v>
        <stp/>
        <stp>VOLUME</stp>
        <stp>.SPXW250530C5760</stp>
        <tr r="G117" s="2"/>
        <tr r="G117" s="2"/>
      </tp>
      <tp t="s">
        <v>N/A</v>
        <stp/>
        <stp>VOLUME</stp>
        <stp>.SPXW250731C5770</stp>
        <tr r="N116" s="2"/>
      </tp>
      <tp t="s">
        <v>N/A</v>
        <stp/>
        <stp>VOLUME</stp>
        <stp>.SPXW250630C5760</stp>
        <tr r="L117" s="2"/>
      </tp>
      <tp t="s">
        <v>N/A</v>
        <stp/>
        <stp>VOLUME</stp>
        <stp>.SPXW251031C5770</stp>
        <tr r="T116" s="2"/>
      </tp>
      <tp t="s">
        <v>N/A</v>
        <stp/>
        <stp>VOLUME</stp>
        <stp>.SPXW251231C5770</stp>
        <tr r="X116" s="2"/>
      </tp>
      <tp t="s">
        <v>N/A</v>
        <stp/>
        <stp>VOLUME</stp>
        <stp>.SPXW251031P5770</stp>
        <tr r="T116" s="2"/>
      </tp>
      <tp t="s">
        <v>N/A</v>
        <stp/>
        <stp>VOLUME</stp>
        <stp>.SPXW251231P5770</stp>
        <tr r="X116" s="2"/>
      </tp>
      <tp t="s">
        <v>N/A</v>
        <stp/>
        <stp>VOLUME</stp>
        <stp>.SPXW250930P5760</stp>
        <tr r="R117" s="2"/>
      </tp>
      <tp>
        <v>21</v>
        <stp/>
        <stp>VOLUME</stp>
        <stp>.SPXW250520P5660</stp>
        <tr r="C127" s="2"/>
        <tr r="C127" s="2"/>
      </tp>
      <tp>
        <v>379</v>
        <stp/>
        <stp>VOLUME</stp>
        <stp>.SPXW250521P5670</stp>
        <tr r="D126" s="2"/>
        <tr r="D126" s="2"/>
      </tp>
      <tp>
        <v>45</v>
        <stp/>
        <stp>VOLUME</stp>
        <stp>.SPXW250522P5640</stp>
        <tr r="E129" s="2"/>
        <tr r="E129" s="2"/>
      </tp>
      <tp>
        <v>393</v>
        <stp/>
        <stp>VOLUME</stp>
        <stp>.SPXW250523P5650</stp>
        <tr r="BD127" s="1"/>
        <tr r="BD127" s="1"/>
      </tp>
      <tp>
        <v>100</v>
        <stp/>
        <stp>VOLUME</stp>
        <stp>.SPXW250530P5760</stp>
        <tr r="G117" s="2"/>
        <tr r="G117" s="2"/>
      </tp>
      <tp t="s">
        <v>N/A</v>
        <stp/>
        <stp>VOLUME</stp>
        <stp>.SPXW250731P5770</stp>
        <tr r="N116" s="2"/>
      </tp>
      <tp t="s">
        <v>N/A</v>
        <stp/>
        <stp>VOLUME</stp>
        <stp>.SPXW250630P5760</stp>
        <tr r="L117" s="2"/>
      </tp>
      <tp t="s">
        <v>N/A</v>
        <stp/>
        <stp>VOLUME</stp>
        <stp>.NDXP251031P20825</stp>
        <tr r="T167" s="2"/>
      </tp>
      <tp t="s">
        <v>N/A</v>
        <stp/>
        <stp>VOLUME</stp>
        <stp>.NDXP251128P21125</stp>
        <tr r="V155" s="2"/>
      </tp>
      <tp t="s">
        <v>N/A</v>
        <stp/>
        <stp>VOLUME</stp>
        <stp>.NDXP251231P20825</stp>
        <tr r="X167" s="2"/>
      </tp>
      <tp t="s">
        <v>N/A</v>
        <stp/>
        <stp>VOLUME</stp>
        <stp>.SPXW250930C5770</stp>
        <tr r="R116" s="2"/>
      </tp>
      <tp>
        <v>1</v>
        <stp/>
        <stp>VOLUME</stp>
        <stp>.SPXW250520C5670</stp>
        <tr r="C126" s="2"/>
        <tr r="C126" s="2"/>
      </tp>
      <tp t="s">
        <v>N/A</v>
        <stp/>
        <stp>VOLUME</stp>
        <stp>.SPXW250521C5660</stp>
        <tr r="D127" s="2"/>
      </tp>
      <tp>
        <v>10</v>
        <stp/>
        <stp>VOLUME</stp>
        <stp>.SPXW250522C5650</stp>
        <tr r="E128" s="2"/>
        <tr r="E128" s="2"/>
      </tp>
      <tp t="s">
        <v>N/A</v>
        <stp/>
        <stp>VOLUME</stp>
        <stp>.SPXW250523C5640</stp>
        <tr r="BC128" s="1"/>
      </tp>
      <tp>
        <v>41</v>
        <stp/>
        <stp>VOLUME</stp>
        <stp>.SPXW250530C5770</stp>
        <tr r="G116" s="2"/>
        <tr r="G116" s="2"/>
      </tp>
      <tp t="s">
        <v>N/A</v>
        <stp/>
        <stp>VOLUME</stp>
        <stp>.SPXW250731C5760</stp>
        <tr r="N117" s="2"/>
      </tp>
      <tp t="s">
        <v>N/A</v>
        <stp/>
        <stp>VOLUME</stp>
        <stp>.SPXW250630C5770</stp>
        <tr r="L116" s="2"/>
      </tp>
      <tp t="s">
        <v>N/A</v>
        <stp/>
        <stp>VOLUME</stp>
        <stp>.SPXW251031C5760</stp>
        <tr r="T117" s="2"/>
      </tp>
      <tp t="s">
        <v>N/A</v>
        <stp/>
        <stp>VOLUME</stp>
        <stp>.SPXW251231C5760</stp>
        <tr r="X117" s="2"/>
      </tp>
      <tp t="s">
        <v>N/A</v>
        <stp/>
        <stp>VOLUME</stp>
        <stp>.SPXW251031P5760</stp>
        <tr r="T117" s="2"/>
      </tp>
      <tp t="s">
        <v>N/A</v>
        <stp/>
        <stp>VOLUME</stp>
        <stp>.SPXW251231P5760</stp>
        <tr r="X117" s="2"/>
      </tp>
      <tp t="s">
        <v>N/A</v>
        <stp/>
        <stp>VOLUME</stp>
        <stp>.SPXW250930P5770</stp>
        <tr r="R116" s="2"/>
      </tp>
      <tp>
        <v>27</v>
        <stp/>
        <stp>VOLUME</stp>
        <stp>.SPXW250520P5670</stp>
        <tr r="C126" s="2"/>
        <tr r="C126" s="2"/>
      </tp>
      <tp>
        <v>19</v>
        <stp/>
        <stp>VOLUME</stp>
        <stp>.SPXW250521P5660</stp>
        <tr r="D127" s="2"/>
        <tr r="D127" s="2"/>
      </tp>
      <tp>
        <v>71</v>
        <stp/>
        <stp>VOLUME</stp>
        <stp>.SPXW250522P5650</stp>
        <tr r="E128" s="2"/>
        <tr r="E128" s="2"/>
      </tp>
      <tp>
        <v>158</v>
        <stp/>
        <stp>VOLUME</stp>
        <stp>.SPXW250523P5640</stp>
        <tr r="BD128" s="1"/>
        <tr r="BD128" s="1"/>
      </tp>
      <tp>
        <v>1543</v>
        <stp/>
        <stp>VOLUME</stp>
        <stp>.SPXW250530P5770</stp>
        <tr r="G116" s="2"/>
        <tr r="G116" s="2"/>
      </tp>
      <tp>
        <v>5</v>
        <stp/>
        <stp>VOLUME</stp>
        <stp>.SPXW250731P5760</stp>
        <tr r="N117" s="2"/>
        <tr r="N117" s="2"/>
      </tp>
      <tp>
        <v>5</v>
        <stp/>
        <stp>VOLUME</stp>
        <stp>.SPXW250630P5770</stp>
        <tr r="L116" s="2"/>
        <tr r="L116" s="2"/>
      </tp>
      <tp>
        <v>32</v>
        <stp/>
        <stp>OPEN_INT</stp>
        <stp>.NDXP250523C21000</stp>
        <tr r="AU159" s="1"/>
        <tr r="AU159" s="1"/>
      </tp>
      <tp>
        <v>1</v>
        <stp/>
        <stp>OPEN_INT</stp>
        <stp>.NDXP250523C21025</stp>
        <tr r="AU158" s="1"/>
        <tr r="AU158" s="1"/>
      </tp>
      <tp>
        <v>4</v>
        <stp/>
        <stp>OPEN_INT</stp>
        <stp>.NDXP250523C21050</stp>
        <tr r="AU157" s="1"/>
        <tr r="AU157" s="1"/>
      </tp>
      <tp>
        <v>5</v>
        <stp/>
        <stp>OPEN_INT</stp>
        <stp>.NDXP250523C21075</stp>
        <tr r="AU156" s="1"/>
        <tr r="AU156" s="1"/>
      </tp>
      <tp>
        <v>3</v>
        <stp/>
        <stp>OPEN_INT</stp>
        <stp>.NDXP250523P21025</stp>
        <tr r="AV158" s="1"/>
        <tr r="AV158" s="1"/>
      </tp>
      <tp>
        <v>122</v>
        <stp/>
        <stp>OPEN_INT</stp>
        <stp>.NDXP250523P21000</stp>
        <tr r="AV159" s="1"/>
        <tr r="AV159" s="1"/>
      </tp>
      <tp>
        <v>1</v>
        <stp/>
        <stp>OPEN_INT</stp>
        <stp>.NDXP250523P21075</stp>
        <tr r="AV156" s="1"/>
        <tr r="AV156" s="1"/>
      </tp>
      <tp>
        <v>1</v>
        <stp/>
        <stp>OPEN_INT</stp>
        <stp>.NDXP250523P21050</stp>
        <tr r="AV157" s="1"/>
        <tr r="AV157" s="1"/>
      </tp>
      <tp>
        <v>-7.0000000000000007E-2</v>
        <stp/>
        <stp>DELTA</stp>
        <stp>.NDXP250519P21025</stp>
        <tr r="CE158" s="1"/>
        <tr r="CE158" s="1"/>
      </tp>
      <tp>
        <v>0</v>
        <stp/>
        <stp>DELTA</stp>
        <stp>.NDXP250519P21000</stp>
        <tr r="CE159" s="1"/>
        <tr r="CE159" s="1"/>
      </tp>
      <tp>
        <v>-0.08</v>
        <stp/>
        <stp>DELTA</stp>
        <stp>.NDXP250519P21075</stp>
        <tr r="CE156" s="1"/>
        <tr r="CE156" s="1"/>
      </tp>
      <tp>
        <v>-0.05</v>
        <stp/>
        <stp>DELTA</stp>
        <stp>.NDXP250519P21050</stp>
        <tr r="CE157" s="1"/>
        <tr r="CE157" s="1"/>
      </tp>
      <tp>
        <v>1</v>
        <stp/>
        <stp>DELTA</stp>
        <stp>.NDXP250519C21000</stp>
        <tr r="CD159" s="1"/>
        <tr r="CD159" s="1"/>
      </tp>
      <tp>
        <v>1</v>
        <stp/>
        <stp>DELTA</stp>
        <stp>.NDXP250519C21025</stp>
        <tr r="CD158" s="1"/>
        <tr r="CD158" s="1"/>
      </tp>
      <tp>
        <v>1</v>
        <stp/>
        <stp>DELTA</stp>
        <stp>.NDXP250519C21050</stp>
        <tr r="CD157" s="1"/>
        <tr r="CD157" s="1"/>
      </tp>
      <tp>
        <v>1</v>
        <stp/>
        <stp>DELTA</stp>
        <stp>.NDXP250519C21075</stp>
        <tr r="CD156" s="1"/>
        <tr r="CD156" s="1"/>
      </tp>
      <tp t="s">
        <v>N/A</v>
        <stp/>
        <stp>VOLUME</stp>
        <stp>.NDXP250829C20375</stp>
        <tr r="P185" s="2"/>
      </tp>
      <tp t="s">
        <v>N/A</v>
        <stp/>
        <stp>VOLUME</stp>
        <stp>.NDXP250829C21375</stp>
        <tr r="P145" s="2"/>
      </tp>
      <tp>
        <v>104</v>
        <stp/>
        <stp>VOLUME</stp>
        <stp>.NDXP250519C21375</stp>
        <tr r="BA144" s="1"/>
        <tr r="BA144" s="1"/>
      </tp>
      <tp t="s">
        <v>N/A</v>
        <stp/>
        <stp>VOLUME</stp>
        <stp>.NDXP250519C20375</stp>
        <tr r="BA184" s="1"/>
      </tp>
      <tp t="s">
        <v>N/A</v>
        <stp/>
        <stp>VOLUME</stp>
        <stp>.NDXP250522C20875</stp>
        <tr r="E165" s="2"/>
      </tp>
      <tp t="s">
        <v>N/A</v>
        <stp/>
        <stp>VOLUME</stp>
        <stp>.NDXP250523C20975</stp>
        <tr r="BC160" s="1"/>
      </tp>
      <tp t="s">
        <v>N/A</v>
        <stp/>
        <stp>VOLUME</stp>
        <stp>.NDXP250613C20975</stp>
        <tr r="I161" s="2"/>
      </tp>
      <tp t="s">
        <v>N/A</v>
        <stp/>
        <stp>VOLUME</stp>
        <stp>.NDXP251128C20275</stp>
        <tr r="V189" s="2"/>
      </tp>
      <tp t="s">
        <v>N/A</v>
        <stp/>
        <stp>VOLUME</stp>
        <stp>.NDXP251128C21275</stp>
        <tr r="V149" s="2"/>
      </tp>
      <tp t="s">
        <v>N/A</v>
        <stp/>
        <stp>VOLUME</stp>
        <stp>.NDXP250829C20350</stp>
        <tr r="P186" s="2"/>
      </tp>
      <tp t="s">
        <v>N/A</v>
        <stp/>
        <stp>VOLUME</stp>
        <stp>.NDXP250829C21350</stp>
        <tr r="P146" s="2"/>
      </tp>
      <tp>
        <v>267</v>
        <stp/>
        <stp>VOLUME</stp>
        <stp>.NDXP250519C21350</stp>
        <tr r="BA145" s="1"/>
        <tr r="BA145" s="1"/>
      </tp>
      <tp t="s">
        <v>N/A</v>
        <stp/>
        <stp>VOLUME</stp>
        <stp>.NDXP250519C20350</stp>
        <tr r="BA185" s="1"/>
      </tp>
      <tp t="s">
        <v>N/A</v>
        <stp/>
        <stp>VOLUME</stp>
        <stp>.NDXP250522C20850</stp>
        <tr r="E166" s="2"/>
      </tp>
      <tp t="s">
        <v>N/A</v>
        <stp/>
        <stp>VOLUME</stp>
        <stp>.NDXP250523C20950</stp>
        <tr r="BC161" s="1"/>
      </tp>
      <tp t="s">
        <v>N/A</v>
        <stp/>
        <stp>VOLUME</stp>
        <stp>.NDXP250613C20950</stp>
        <tr r="I162" s="2"/>
      </tp>
      <tp t="s">
        <v>N/A</v>
        <stp/>
        <stp>VOLUME</stp>
        <stp>.NDXP251128C20250</stp>
        <tr r="V190" s="2"/>
      </tp>
      <tp t="s">
        <v>N/A</v>
        <stp/>
        <stp>VOLUME</stp>
        <stp>.NDXP251128C21250</stp>
        <tr r="V150" s="2"/>
      </tp>
      <tp t="s">
        <v>N/A</v>
        <stp/>
        <stp>VOLUME</stp>
        <stp>.NDXP251128C21225</stp>
        <tr r="V151" s="2"/>
      </tp>
      <tp t="s">
        <v>N/A</v>
        <stp/>
        <stp>VOLUME</stp>
        <stp>.NDXP250829C20325</stp>
        <tr r="P187" s="2"/>
      </tp>
      <tp t="s">
        <v>N/A</v>
        <stp/>
        <stp>VOLUME</stp>
        <stp>.NDXP250829C21325</stp>
        <tr r="P147" s="2"/>
      </tp>
      <tp>
        <v>48</v>
        <stp/>
        <stp>VOLUME</stp>
        <stp>.NDXP250519C21325</stp>
        <tr r="BA146" s="1"/>
        <tr r="BA146" s="1"/>
      </tp>
      <tp t="s">
        <v>N/A</v>
        <stp/>
        <stp>VOLUME</stp>
        <stp>.NDXP250519C20325</stp>
        <tr r="BA186" s="1"/>
      </tp>
      <tp t="s">
        <v>N/A</v>
        <stp/>
        <stp>VOLUME</stp>
        <stp>.NDXP250522C20825</stp>
        <tr r="E167" s="2"/>
      </tp>
      <tp>
        <v>1</v>
        <stp/>
        <stp>VOLUME</stp>
        <stp>.NDXP250523C20925</stp>
        <tr r="BC162" s="1"/>
        <tr r="BC162" s="1"/>
      </tp>
      <tp t="s">
        <v>N/A</v>
        <stp/>
        <stp>VOLUME</stp>
        <stp>.NDXP250613C20925</stp>
        <tr r="I163" s="2"/>
      </tp>
      <tp t="s">
        <v>N/A</v>
        <stp/>
        <stp>VOLUME</stp>
        <stp>.NDXP251128C21200</stp>
        <tr r="V152" s="2"/>
      </tp>
      <tp t="s">
        <v>N/A</v>
        <stp/>
        <stp>VOLUME</stp>
        <stp>.NDXP250829C20300</stp>
        <tr r="P188" s="2"/>
      </tp>
      <tp t="s">
        <v>N/A</v>
        <stp/>
        <stp>VOLUME</stp>
        <stp>.NDXP250829C21300</stp>
        <tr r="P148" s="2"/>
      </tp>
      <tp>
        <v>287</v>
        <stp/>
        <stp>VOLUME</stp>
        <stp>.NDXP250519C21300</stp>
        <tr r="BA147" s="1"/>
        <tr r="BA147" s="1"/>
      </tp>
      <tp>
        <v>1</v>
        <stp/>
        <stp>VOLUME</stp>
        <stp>.NDXP250519C20300</stp>
        <tr r="BA187" s="1"/>
        <tr r="BA187" s="1"/>
      </tp>
      <tp t="s">
        <v>N/A</v>
        <stp/>
        <stp>VOLUME</stp>
        <stp>.NDXP250522C20800</stp>
        <tr r="E168" s="2"/>
      </tp>
      <tp t="s">
        <v>N/A</v>
        <stp/>
        <stp>VOLUME</stp>
        <stp>.NDXP250523C20900</stp>
        <tr r="BC163" s="1"/>
      </tp>
      <tp t="s">
        <v>N/A</v>
        <stp/>
        <stp>VOLUME</stp>
        <stp>.NDXP250613C20900</stp>
        <tr r="I164" s="2"/>
      </tp>
      <tp>
        <v>5</v>
        <stp/>
        <stp>VOLUME</stp>
        <stp>.SPXW250519C5630</stp>
        <tr r="BA129" s="1"/>
        <tr r="BA129" s="1"/>
      </tp>
      <tp t="s">
        <v>N/A</v>
        <stp/>
        <stp>VOLUME</stp>
        <stp>.SPXW250613C5690</stp>
        <tr r="I124" s="2"/>
      </tp>
      <tp>
        <v>140</v>
        <stp/>
        <stp>VOLUME</stp>
        <stp>.SPXW250519P5630</stp>
        <tr r="BB129" s="1"/>
        <tr r="BB129" s="1"/>
      </tp>
      <tp>
        <v>6</v>
        <stp/>
        <stp>VOLUME</stp>
        <stp>.SPXW250613P5690</stp>
        <tr r="I124" s="2"/>
        <tr r="I124" s="2"/>
      </tp>
      <tp t="s">
        <v>N/A</v>
        <stp/>
        <stp>VOLUME</stp>
        <stp>.SPXW250519C5620</stp>
        <tr r="BA130" s="1"/>
      </tp>
      <tp t="s">
        <v>N/A</v>
        <stp/>
        <stp>VOLUME</stp>
        <stp>.SPXW250613C5680</stp>
        <tr r="I125" s="2"/>
      </tp>
      <tp>
        <v>564</v>
        <stp/>
        <stp>VOLUME</stp>
        <stp>.SPXW250519P5620</stp>
        <tr r="BB130" s="1"/>
        <tr r="BB130" s="1"/>
      </tp>
      <tp>
        <v>10</v>
        <stp/>
        <stp>VOLUME</stp>
        <stp>.SPXW250613P5680</stp>
        <tr r="I125" s="2"/>
        <tr r="I125" s="2"/>
      </tp>
      <tp t="s">
        <v>N/A</v>
        <stp/>
        <stp>VOLUME</stp>
        <stp>.SPYP594</stp>
        <tr r="F13" s="2"/>
        <tr r="B13" s="2"/>
        <tr r="J13" s="2"/>
      </tp>
      <tp t="s">
        <v>N/A</v>
        <stp/>
        <stp>VOLUME</stp>
        <stp>.SPYC594</stp>
        <tr r="F13" s="2"/>
        <tr r="B13" s="2"/>
        <tr r="J13" s="2"/>
      </tp>
      <tp t="s">
        <v>N/A</v>
        <stp/>
        <stp>VOLUME</stp>
        <stp>.SPYP595</stp>
        <tr r="B12" s="2"/>
        <tr r="F12" s="2"/>
        <tr r="J12" s="2"/>
      </tp>
      <tp t="s">
        <v>N/A</v>
        <stp/>
        <stp>VOLUME</stp>
        <stp>.SPYC595</stp>
        <tr r="B12" s="2"/>
        <tr r="F12" s="2"/>
        <tr r="J12" s="2"/>
      </tp>
      <tp t="s">
        <v>N/A</v>
        <stp/>
        <stp>VOLUME</stp>
        <stp>.SPYP596</stp>
        <tr r="B11" s="2"/>
        <tr r="F11" s="2"/>
        <tr r="J11" s="2"/>
      </tp>
      <tp t="s">
        <v>N/A</v>
        <stp/>
        <stp>VOLUME</stp>
        <stp>.SPYC596</stp>
        <tr r="B11" s="2"/>
        <tr r="F11" s="2"/>
        <tr r="J11" s="2"/>
      </tp>
      <tp t="s">
        <v>N/A</v>
        <stp/>
        <stp>VOLUME</stp>
        <stp>.SPYP597</stp>
        <tr r="J10" s="2"/>
        <tr r="B10" s="2"/>
        <tr r="F10" s="2"/>
      </tp>
      <tp t="s">
        <v>N/A</v>
        <stp/>
        <stp>VOLUME</stp>
        <stp>.SPYC597</stp>
        <tr r="J10" s="2"/>
        <tr r="B10" s="2"/>
        <tr r="F10" s="2"/>
      </tp>
      <tp t="s">
        <v>N/A</v>
        <stp/>
        <stp>VOLUME</stp>
        <stp>.SPYP590</stp>
        <tr r="F17" s="2"/>
        <tr r="B17" s="2"/>
        <tr r="J17" s="2"/>
      </tp>
      <tp t="s">
        <v>N/A</v>
        <stp/>
        <stp>VOLUME</stp>
        <stp>.SPYC590</stp>
        <tr r="F17" s="2"/>
        <tr r="B17" s="2"/>
        <tr r="J17" s="2"/>
      </tp>
      <tp t="s">
        <v>N/A</v>
        <stp/>
        <stp>VOLUME</stp>
        <stp>.SPYP591</stp>
        <tr r="B16" s="2"/>
        <tr r="F16" s="2"/>
        <tr r="J16" s="2"/>
      </tp>
      <tp t="s">
        <v>N/A</v>
        <stp/>
        <stp>VOLUME</stp>
        <stp>.SPYC591</stp>
        <tr r="B16" s="2"/>
        <tr r="F16" s="2"/>
        <tr r="J16" s="2"/>
      </tp>
      <tp t="s">
        <v>N/A</v>
        <stp/>
        <stp>VOLUME</stp>
        <stp>.SPYP592</stp>
        <tr r="F15" s="2"/>
        <tr r="J15" s="2"/>
        <tr r="B15" s="2"/>
      </tp>
      <tp t="s">
        <v>N/A</v>
        <stp/>
        <stp>VOLUME</stp>
        <stp>.SPYC592</stp>
        <tr r="F15" s="2"/>
        <tr r="J15" s="2"/>
        <tr r="B15" s="2"/>
      </tp>
      <tp t="s">
        <v>N/A</v>
        <stp/>
        <stp>VOLUME</stp>
        <stp>.SPYP593</stp>
        <tr r="B14" s="2"/>
        <tr r="J14" s="2"/>
        <tr r="F14" s="2"/>
      </tp>
      <tp t="s">
        <v>N/A</v>
        <stp/>
        <stp>VOLUME</stp>
        <stp>.SPYC593</stp>
        <tr r="B14" s="2"/>
        <tr r="J14" s="2"/>
        <tr r="F14" s="2"/>
      </tp>
      <tp t="s">
        <v>N/A</v>
        <stp/>
        <stp>VOLUME</stp>
        <stp>.SPYP598</stp>
        <tr r="J9" s="2"/>
        <tr r="F9" s="2"/>
        <tr r="B9" s="2"/>
      </tp>
      <tp t="s">
        <v>N/A</v>
        <stp/>
        <stp>VOLUME</stp>
        <stp>.SPYC598</stp>
        <tr r="J9" s="2"/>
        <tr r="F9" s="2"/>
        <tr r="B9" s="2"/>
      </tp>
      <tp t="s">
        <v>N/A</v>
        <stp/>
        <stp>VOLUME</stp>
        <stp>.SPYP599</stp>
        <tr r="F8" s="2"/>
        <tr r="J8" s="2"/>
        <tr r="B8" s="2"/>
      </tp>
      <tp t="s">
        <v>N/A</v>
        <stp/>
        <stp>VOLUME</stp>
        <stp>.SPYC599</stp>
        <tr r="F8" s="2"/>
        <tr r="J8" s="2"/>
        <tr r="B8" s="2"/>
      </tp>
      <tp>
        <v>267</v>
        <stp/>
        <stp>VOLUME</stp>
        <stp>.SPXW250519C5650</stp>
        <tr r="BA127" s="1"/>
        <tr r="BA127" s="1"/>
      </tp>
      <tp>
        <v>143</v>
        <stp/>
        <stp>VOLUME</stp>
        <stp>.SPXW250519P5650</stp>
        <tr r="BB127" s="1"/>
        <tr r="BB127" s="1"/>
      </tp>
      <tp t="s">
        <v>N/A</v>
        <stp/>
        <stp>VOLUME</stp>
        <stp>.SPYP584</stp>
        <tr r="B23" s="2"/>
        <tr r="J23" s="2"/>
        <tr r="F23" s="2"/>
      </tp>
      <tp t="s">
        <v>N/A</v>
        <stp/>
        <stp>VOLUME</stp>
        <stp>.SPYC584</stp>
        <tr r="B23" s="2"/>
        <tr r="J23" s="2"/>
        <tr r="F23" s="2"/>
      </tp>
      <tp t="s">
        <v>N/A</v>
        <stp/>
        <stp>VOLUME</stp>
        <stp>.SPYP585</stp>
        <tr r="B22" s="2"/>
        <tr r="F22" s="2"/>
        <tr r="J22" s="2"/>
      </tp>
      <tp t="s">
        <v>N/A</v>
        <stp/>
        <stp>VOLUME</stp>
        <stp>.SPYC585</stp>
        <tr r="B22" s="2"/>
        <tr r="F22" s="2"/>
        <tr r="J22" s="2"/>
      </tp>
      <tp t="s">
        <v>N/A</v>
        <stp/>
        <stp>VOLUME</stp>
        <stp>.SPYP586</stp>
        <tr r="J21" s="2"/>
        <tr r="B21" s="2"/>
        <tr r="F21" s="2"/>
      </tp>
      <tp t="s">
        <v>N/A</v>
        <stp/>
        <stp>VOLUME</stp>
        <stp>.SPYC586</stp>
        <tr r="J21" s="2"/>
        <tr r="B21" s="2"/>
        <tr r="F21" s="2"/>
      </tp>
      <tp t="s">
        <v>N/A</v>
        <stp/>
        <stp>VOLUME</stp>
        <stp>.SPYP587</stp>
        <tr r="B20" s="2"/>
        <tr r="J20" s="2"/>
        <tr r="F20" s="2"/>
      </tp>
      <tp t="s">
        <v>N/A</v>
        <stp/>
        <stp>VOLUME</stp>
        <stp>.SPYC587</stp>
        <tr r="B20" s="2"/>
        <tr r="J20" s="2"/>
        <tr r="F20" s="2"/>
      </tp>
      <tp t="s">
        <v>N/A</v>
        <stp/>
        <stp>VOLUME</stp>
        <stp>.SPYP580</stp>
        <tr r="J27" s="2"/>
        <tr r="F27" s="2"/>
        <tr r="B27" s="2"/>
      </tp>
      <tp t="s">
        <v>N/A</v>
        <stp/>
        <stp>VOLUME</stp>
        <stp>.SPYC580</stp>
        <tr r="J27" s="2"/>
        <tr r="F27" s="2"/>
        <tr r="B27" s="2"/>
      </tp>
      <tp t="s">
        <v>N/A</v>
        <stp/>
        <stp>VOLUME</stp>
        <stp>.SPYP581</stp>
        <tr r="B26" s="2"/>
        <tr r="F26" s="2"/>
        <tr r="J26" s="2"/>
      </tp>
      <tp t="s">
        <v>N/A</v>
        <stp/>
        <stp>VOLUME</stp>
        <stp>.SPYC581</stp>
        <tr r="B26" s="2"/>
        <tr r="F26" s="2"/>
        <tr r="J26" s="2"/>
      </tp>
      <tp t="s">
        <v>N/A</v>
        <stp/>
        <stp>VOLUME</stp>
        <stp>.SPYP582</stp>
        <tr r="B25" s="2"/>
        <tr r="J25" s="2"/>
        <tr r="F25" s="2"/>
      </tp>
      <tp t="s">
        <v>N/A</v>
        <stp/>
        <stp>VOLUME</stp>
        <stp>.SPYC582</stp>
        <tr r="B25" s="2"/>
        <tr r="J25" s="2"/>
        <tr r="F25" s="2"/>
      </tp>
      <tp t="s">
        <v>N/A</v>
        <stp/>
        <stp>VOLUME</stp>
        <stp>.SPYP583</stp>
        <tr r="B24" s="2"/>
        <tr r="J24" s="2"/>
        <tr r="F24" s="2"/>
      </tp>
      <tp t="s">
        <v>N/A</v>
        <stp/>
        <stp>VOLUME</stp>
        <stp>.SPYC583</stp>
        <tr r="B24" s="2"/>
        <tr r="J24" s="2"/>
        <tr r="F24" s="2"/>
      </tp>
      <tp t="s">
        <v>N/A</v>
        <stp/>
        <stp>VOLUME</stp>
        <stp>.SPYP588</stp>
        <tr r="J19" s="2"/>
        <tr r="F19" s="2"/>
        <tr r="B19" s="2"/>
      </tp>
      <tp t="s">
        <v>N/A</v>
        <stp/>
        <stp>VOLUME</stp>
        <stp>.SPYC588</stp>
        <tr r="J19" s="2"/>
        <tr r="F19" s="2"/>
        <tr r="B19" s="2"/>
      </tp>
      <tp t="s">
        <v>N/A</v>
        <stp/>
        <stp>VOLUME</stp>
        <stp>.SPYP589</stp>
        <tr r="B18" s="2"/>
        <tr r="J18" s="2"/>
        <tr r="F18" s="2"/>
      </tp>
      <tp t="s">
        <v>N/A</v>
        <stp/>
        <stp>VOLUME</stp>
        <stp>.SPYC589</stp>
        <tr r="B18" s="2"/>
        <tr r="J18" s="2"/>
        <tr r="F18" s="2"/>
      </tp>
      <tp>
        <v>33</v>
        <stp/>
        <stp>VOLUME</stp>
        <stp>.SPXW250519C5640</stp>
        <tr r="BA128" s="1"/>
        <tr r="BA128" s="1"/>
      </tp>
      <tp>
        <v>43</v>
        <stp/>
        <stp>VOLUME</stp>
        <stp>.SPXW250519P5640</stp>
        <tr r="BB128" s="1"/>
        <tr r="BB128" s="1"/>
      </tp>
      <tp>
        <v>31</v>
        <stp/>
        <stp>VOLUME</stp>
        <stp>.SPXW250519C5670</stp>
        <tr r="BA125" s="1"/>
        <tr r="BA125" s="1"/>
      </tp>
      <tp>
        <v>356</v>
        <stp/>
        <stp>VOLUME</stp>
        <stp>.SPXW250519P5670</stp>
        <tr r="BB125" s="1"/>
        <tr r="BB125" s="1"/>
      </tp>
      <tp>
        <v>220</v>
        <stp/>
        <stp>VOLUME</stp>
        <stp>.SPXW250519C5660</stp>
        <tr r="BA126" s="1"/>
        <tr r="BA126" s="1"/>
      </tp>
      <tp>
        <v>605</v>
        <stp/>
        <stp>VOLUME</stp>
        <stp>.SPXW250519P5660</stp>
        <tr r="BB126" s="1"/>
        <tr r="BB126" s="1"/>
      </tp>
      <tp t="s">
        <v>N/A</v>
        <stp/>
        <stp>VOLUME</stp>
        <stp>.NDXP251128P20250</stp>
        <tr r="V190" s="2"/>
      </tp>
      <tp t="s">
        <v>N/A</v>
        <stp/>
        <stp>VOLUME</stp>
        <stp>.NDXP251128P21250</stp>
        <tr r="V150" s="2"/>
      </tp>
      <tp>
        <v>23</v>
        <stp/>
        <stp>VOLUME</stp>
        <stp>.SPXW250519C5690</stp>
        <tr r="BA123" s="1"/>
        <tr r="BA123" s="1"/>
      </tp>
      <tp t="s">
        <v>N/A</v>
        <stp/>
        <stp>VOLUME</stp>
        <stp>.SPXW250613C5630</stp>
        <tr r="I130" s="2"/>
      </tp>
      <tp>
        <v>292</v>
        <stp/>
        <stp>VOLUME</stp>
        <stp>.SPXW250519P5690</stp>
        <tr r="BB123" s="1"/>
        <tr r="BB123" s="1"/>
      </tp>
      <tp>
        <v>3</v>
        <stp/>
        <stp>VOLUME</stp>
        <stp>.SPXW250613P5630</stp>
        <tr r="I130" s="2"/>
        <tr r="I130" s="2"/>
      </tp>
      <tp t="s">
        <v>N/A</v>
        <stp/>
        <stp>VOLUME</stp>
        <stp>.NDXP250829P20350</stp>
        <tr r="P186" s="2"/>
      </tp>
      <tp t="s">
        <v>N/A</v>
        <stp/>
        <stp>VOLUME</stp>
        <stp>.NDXP250829P21350</stp>
        <tr r="P146" s="2"/>
      </tp>
      <tp>
        <v>789</v>
        <stp/>
        <stp>VOLUME</stp>
        <stp>.NDXP250519P21350</stp>
        <tr r="BB145" s="1"/>
        <tr r="BB145" s="1"/>
      </tp>
      <tp>
        <v>39</v>
        <stp/>
        <stp>VOLUME</stp>
        <stp>.NDXP250519P20350</stp>
        <tr r="BB185" s="1"/>
        <tr r="BB185" s="1"/>
      </tp>
      <tp t="s">
        <v>N/A</v>
        <stp/>
        <stp>VOLUME</stp>
        <stp>.NDXP250522P20850</stp>
        <tr r="E166" s="2"/>
      </tp>
      <tp>
        <v>3</v>
        <stp/>
        <stp>VOLUME</stp>
        <stp>.NDXP250523P20950</stp>
        <tr r="BD161" s="1"/>
        <tr r="BD161" s="1"/>
      </tp>
      <tp t="s">
        <v>N/A</v>
        <stp/>
        <stp>VOLUME</stp>
        <stp>.NDXP250613P20950</stp>
        <tr r="I162" s="2"/>
      </tp>
      <tp>
        <v>29</v>
        <stp/>
        <stp>VOLUME</stp>
        <stp>.SPXW250519C5680</stp>
        <tr r="BA124" s="1"/>
        <tr r="BA124" s="1"/>
      </tp>
      <tp t="s">
        <v>N/A</v>
        <stp/>
        <stp>VOLUME</stp>
        <stp>.SPXW250613C5620</stp>
        <tr r="I131" s="2"/>
      </tp>
      <tp>
        <v>626</v>
        <stp/>
        <stp>VOLUME</stp>
        <stp>.SPXW250519P5680</stp>
        <tr r="BB124" s="1"/>
        <tr r="BB124" s="1"/>
      </tp>
      <tp t="s">
        <v>N/A</v>
        <stp/>
        <stp>VOLUME</stp>
        <stp>.SPXW250613P5620</stp>
        <tr r="I131" s="2"/>
      </tp>
      <tp t="s">
        <v>N/A</v>
        <stp/>
        <stp>VOLUME</stp>
        <stp>.SPYP574</stp>
        <tr r="B33" s="2"/>
        <tr r="J33" s="2"/>
        <tr r="F33" s="2"/>
      </tp>
      <tp t="s">
        <v>N/A</v>
        <stp/>
        <stp>VOLUME</stp>
        <stp>.SPYC574</stp>
        <tr r="B33" s="2"/>
        <tr r="J33" s="2"/>
        <tr r="F33" s="2"/>
      </tp>
      <tp t="s">
        <v>N/A</v>
        <stp/>
        <stp>VOLUME</stp>
        <stp>.SPYP575</stp>
        <tr r="B32" s="2"/>
        <tr r="F32" s="2"/>
        <tr r="J32" s="2"/>
      </tp>
      <tp t="s">
        <v>N/A</v>
        <stp/>
        <stp>VOLUME</stp>
        <stp>.SPYC575</stp>
        <tr r="B32" s="2"/>
        <tr r="F32" s="2"/>
        <tr r="J32" s="2"/>
      </tp>
      <tp t="s">
        <v>N/A</v>
        <stp/>
        <stp>VOLUME</stp>
        <stp>.SPYP576</stp>
        <tr r="F31" s="2"/>
        <tr r="B31" s="2"/>
        <tr r="J31" s="2"/>
      </tp>
      <tp t="s">
        <v>N/A</v>
        <stp/>
        <stp>VOLUME</stp>
        <stp>.SPYC576</stp>
        <tr r="F31" s="2"/>
        <tr r="B31" s="2"/>
        <tr r="J31" s="2"/>
      </tp>
      <tp t="s">
        <v>N/A</v>
        <stp/>
        <stp>VOLUME</stp>
        <stp>.SPYP577</stp>
        <tr r="F30" s="2"/>
        <tr r="B30" s="2"/>
        <tr r="J30" s="2"/>
      </tp>
      <tp t="s">
        <v>N/A</v>
        <stp/>
        <stp>VOLUME</stp>
        <stp>.SPYC577</stp>
        <tr r="F30" s="2"/>
        <tr r="B30" s="2"/>
        <tr r="J30" s="2"/>
      </tp>
      <tp t="s">
        <v>N/A</v>
        <stp/>
        <stp>VOLUME</stp>
        <stp>.SPYP570</stp>
        <tr r="B37" s="2"/>
        <tr r="F37" s="2"/>
        <tr r="J37" s="2"/>
      </tp>
      <tp t="s">
        <v>N/A</v>
        <stp/>
        <stp>VOLUME</stp>
        <stp>.SPYC570</stp>
        <tr r="B37" s="2"/>
        <tr r="F37" s="2"/>
        <tr r="J37" s="2"/>
      </tp>
      <tp t="s">
        <v>N/A</v>
        <stp/>
        <stp>VOLUME</stp>
        <stp>.SPYP571</stp>
        <tr r="F36" s="2"/>
        <tr r="B36" s="2"/>
        <tr r="J36" s="2"/>
      </tp>
      <tp t="s">
        <v>N/A</v>
        <stp/>
        <stp>VOLUME</stp>
        <stp>.SPYC571</stp>
        <tr r="F36" s="2"/>
        <tr r="B36" s="2"/>
        <tr r="J36" s="2"/>
      </tp>
      <tp t="s">
        <v>N/A</v>
        <stp/>
        <stp>VOLUME</stp>
        <stp>.SPYP572</stp>
        <tr r="J35" s="2"/>
        <tr r="B35" s="2"/>
        <tr r="F35" s="2"/>
      </tp>
      <tp t="s">
        <v>N/A</v>
        <stp/>
        <stp>VOLUME</stp>
        <stp>.SPYC572</stp>
        <tr r="J35" s="2"/>
        <tr r="B35" s="2"/>
        <tr r="F35" s="2"/>
      </tp>
      <tp t="s">
        <v>N/A</v>
        <stp/>
        <stp>VOLUME</stp>
        <stp>.SPYP573</stp>
        <tr r="F34" s="2"/>
        <tr r="B34" s="2"/>
        <tr r="J34" s="2"/>
      </tp>
      <tp t="s">
        <v>N/A</v>
        <stp/>
        <stp>VOLUME</stp>
        <stp>.SPYC573</stp>
        <tr r="F34" s="2"/>
        <tr r="B34" s="2"/>
        <tr r="J34" s="2"/>
      </tp>
      <tp t="s">
        <v>N/A</v>
        <stp/>
        <stp>VOLUME</stp>
        <stp>.SPYP578</stp>
        <tr r="J29" s="2"/>
        <tr r="F29" s="2"/>
        <tr r="B29" s="2"/>
      </tp>
      <tp t="s">
        <v>N/A</v>
        <stp/>
        <stp>VOLUME</stp>
        <stp>.SPYC578</stp>
        <tr r="J29" s="2"/>
        <tr r="F29" s="2"/>
        <tr r="B29" s="2"/>
      </tp>
      <tp t="s">
        <v>N/A</v>
        <stp/>
        <stp>VOLUME</stp>
        <stp>.SPYP579</stp>
        <tr r="J28" s="2"/>
        <tr r="B28" s="2"/>
        <tr r="F28" s="2"/>
      </tp>
      <tp t="s">
        <v>N/A</v>
        <stp/>
        <stp>VOLUME</stp>
        <stp>.SPYC579</stp>
        <tr r="J28" s="2"/>
        <tr r="B28" s="2"/>
        <tr r="F28" s="2"/>
      </tp>
      <tp t="s">
        <v>N/A</v>
        <stp/>
        <stp>VOLUME</stp>
        <stp>.NDXP251128P20275</stp>
        <tr r="V189" s="2"/>
      </tp>
      <tp t="s">
        <v>N/A</v>
        <stp/>
        <stp>VOLUME</stp>
        <stp>.NDXP251128P21275</stp>
        <tr r="V149" s="2"/>
      </tp>
      <tp t="s">
        <v>N/A</v>
        <stp/>
        <stp>VOLUME</stp>
        <stp>.SPYP568</stp>
        <tr r="F39" s="2"/>
        <tr r="J39" s="2"/>
        <tr r="B39" s="2"/>
      </tp>
      <tp t="s">
        <v>N/A</v>
        <stp/>
        <stp>VOLUME</stp>
        <stp>.SPYC568</stp>
        <tr r="F39" s="2"/>
        <tr r="J39" s="2"/>
        <tr r="B39" s="2"/>
      </tp>
      <tp t="s">
        <v>N/A</v>
        <stp/>
        <stp>VOLUME</stp>
        <stp>.SPYP569</stp>
        <tr r="B38" s="2"/>
        <tr r="F38" s="2"/>
        <tr r="J38" s="2"/>
      </tp>
      <tp t="s">
        <v>N/A</v>
        <stp/>
        <stp>VOLUME</stp>
        <stp>.SPYC569</stp>
        <tr r="B38" s="2"/>
        <tr r="F38" s="2"/>
        <tr r="J38" s="2"/>
      </tp>
      <tp t="s">
        <v>N/A</v>
        <stp/>
        <stp>VOLUME</stp>
        <stp>.NDXP250829P20375</stp>
        <tr r="P185" s="2"/>
      </tp>
      <tp t="s">
        <v>N/A</v>
        <stp/>
        <stp>VOLUME</stp>
        <stp>.NDXP250829P21375</stp>
        <tr r="P145" s="2"/>
      </tp>
      <tp>
        <v>330</v>
        <stp/>
        <stp>VOLUME</stp>
        <stp>.NDXP250519P21375</stp>
        <tr r="BB144" s="1"/>
        <tr r="BB144" s="1"/>
      </tp>
      <tp>
        <v>35</v>
        <stp/>
        <stp>VOLUME</stp>
        <stp>.NDXP250519P20375</stp>
        <tr r="BB184" s="1"/>
        <tr r="BB184" s="1"/>
      </tp>
      <tp t="s">
        <v>N/A</v>
        <stp/>
        <stp>VOLUME</stp>
        <stp>.NDXP250522P20875</stp>
        <tr r="E165" s="2"/>
      </tp>
      <tp>
        <v>13</v>
        <stp/>
        <stp>VOLUME</stp>
        <stp>.NDXP250523P20975</stp>
        <tr r="BD160" s="1"/>
        <tr r="BD160" s="1"/>
      </tp>
      <tp t="s">
        <v>N/A</v>
        <stp/>
        <stp>VOLUME</stp>
        <stp>.NDXP250613P20975</stp>
        <tr r="I161" s="2"/>
      </tp>
      <tp t="s">
        <v>N/A</v>
        <stp/>
        <stp>VOLUME</stp>
        <stp>.NDXP250829P20300</stp>
        <tr r="P188" s="2"/>
      </tp>
      <tp t="s">
        <v>N/A</v>
        <stp/>
        <stp>VOLUME</stp>
        <stp>.NDXP250829P21300</stp>
        <tr r="P148" s="2"/>
      </tp>
      <tp>
        <v>746</v>
        <stp/>
        <stp>VOLUME</stp>
        <stp>.NDXP250519P21300</stp>
        <tr r="BB147" s="1"/>
        <tr r="BB147" s="1"/>
      </tp>
      <tp>
        <v>73</v>
        <stp/>
        <stp>VOLUME</stp>
        <stp>.NDXP250519P20300</stp>
        <tr r="BB187" s="1"/>
        <tr r="BB187" s="1"/>
      </tp>
      <tp t="s">
        <v>N/A</v>
        <stp/>
        <stp>VOLUME</stp>
        <stp>.NDXP250522P20800</stp>
        <tr r="E168" s="2"/>
      </tp>
      <tp>
        <v>10</v>
        <stp/>
        <stp>VOLUME</stp>
        <stp>.NDXP250523P20900</stp>
        <tr r="BD163" s="1"/>
        <tr r="BD163" s="1"/>
      </tp>
      <tp t="s">
        <v>N/A</v>
        <stp/>
        <stp>VOLUME</stp>
        <stp>.NDXP250613P20900</stp>
        <tr r="I164" s="2"/>
      </tp>
      <tp>
        <v>1</v>
        <stp/>
        <stp>VOLUME</stp>
        <stp>.SPXW250613C5670</stp>
        <tr r="I126" s="2"/>
        <tr r="I126" s="2"/>
      </tp>
      <tp>
        <v>1</v>
        <stp/>
        <stp>VOLUME</stp>
        <stp>.SPXW250613P5670</stp>
        <tr r="I126" s="2"/>
        <tr r="I126" s="2"/>
      </tp>
      <tp t="s">
        <v>N/A</v>
        <stp/>
        <stp>VOLUME</stp>
        <stp>.NDXP251128P21200</stp>
        <tr r="V152" s="2"/>
      </tp>
      <tp t="s">
        <v>N/A</v>
        <stp/>
        <stp>VOLUME</stp>
        <stp>.SPXW250613C5660</stp>
        <tr r="I127" s="2"/>
      </tp>
      <tp>
        <v>2</v>
        <stp/>
        <stp>VOLUME</stp>
        <stp>.SPXW250613P5660</stp>
        <tr r="I127" s="2"/>
        <tr r="I127" s="2"/>
      </tp>
      <tp t="s">
        <v>N/A</v>
        <stp/>
        <stp>VOLUME</stp>
        <stp>.NDXP250829P20325</stp>
        <tr r="P187" s="2"/>
      </tp>
      <tp t="s">
        <v>N/A</v>
        <stp/>
        <stp>VOLUME</stp>
        <stp>.NDXP250829P21325</stp>
        <tr r="P147" s="2"/>
      </tp>
      <tp>
        <v>177</v>
        <stp/>
        <stp>VOLUME</stp>
        <stp>.NDXP250519P21325</stp>
        <tr r="BB146" s="1"/>
        <tr r="BB146" s="1"/>
      </tp>
      <tp t="s">
        <v>N/A</v>
        <stp/>
        <stp>VOLUME</stp>
        <stp>.NDXP250519P20325</stp>
        <tr r="BB186" s="1"/>
      </tp>
      <tp t="s">
        <v>N/A</v>
        <stp/>
        <stp>VOLUME</stp>
        <stp>.NDXP250522P20825</stp>
        <tr r="E167" s="2"/>
      </tp>
      <tp>
        <v>2</v>
        <stp/>
        <stp>VOLUME</stp>
        <stp>.NDXP250523P20925</stp>
        <tr r="BD162" s="1"/>
        <tr r="BD162" s="1"/>
      </tp>
      <tp t="s">
        <v>N/A</v>
        <stp/>
        <stp>VOLUME</stp>
        <stp>.NDXP250613P20925</stp>
        <tr r="I163" s="2"/>
      </tp>
      <tp t="s">
        <v>N/A</v>
        <stp/>
        <stp>VOLUME</stp>
        <stp>.SPXW250613C5650</stp>
        <tr r="I128" s="2"/>
      </tp>
      <tp>
        <v>15</v>
        <stp/>
        <stp>VOLUME</stp>
        <stp>.SPXW250613P5650</stp>
        <tr r="I128" s="2"/>
        <tr r="I128" s="2"/>
      </tp>
      <tp t="s">
        <v>N/A</v>
        <stp/>
        <stp>VOLUME</stp>
        <stp>.NDXP251128P21225</stp>
        <tr r="V151" s="2"/>
      </tp>
      <tp>
        <v>1</v>
        <stp/>
        <stp>VOLUME</stp>
        <stp>.SPXW250613C5640</stp>
        <tr r="I129" s="2"/>
        <tr r="I129" s="2"/>
      </tp>
      <tp>
        <v>1</v>
        <stp/>
        <stp>VOLUME</stp>
        <stp>.SPXW250613P5640</stp>
        <tr r="I129" s="2"/>
        <tr r="I129" s="2"/>
      </tp>
      <tp>
        <v>13</v>
        <stp/>
        <stp>OPEN_INT</stp>
        <stp>.NDXP250523C21100</stp>
        <tr r="AU155" s="1"/>
        <tr r="AU155" s="1"/>
      </tp>
      <tp>
        <v>4</v>
        <stp/>
        <stp>OPEN_INT</stp>
        <stp>.NDXP250523C21125</stp>
        <tr r="AU154" s="1"/>
        <tr r="AU154" s="1"/>
      </tp>
      <tp>
        <v>7</v>
        <stp/>
        <stp>OPEN_INT</stp>
        <stp>.NDXP250523C21150</stp>
        <tr r="AU153" s="1"/>
        <tr r="AU153" s="1"/>
      </tp>
      <tp>
        <v>2</v>
        <stp/>
        <stp>OPEN_INT</stp>
        <stp>.NDXP250523C21175</stp>
        <tr r="AU152" s="1"/>
        <tr r="AU152" s="1"/>
      </tp>
      <tp>
        <v>2</v>
        <stp/>
        <stp>OPEN_INT</stp>
        <stp>.NDXP250523P21125</stp>
        <tr r="AV154" s="1"/>
        <tr r="AV154" s="1"/>
      </tp>
      <tp>
        <v>44</v>
        <stp/>
        <stp>OPEN_INT</stp>
        <stp>.NDXP250523P21100</stp>
        <tr r="AV155" s="1"/>
        <tr r="AV155" s="1"/>
      </tp>
      <tp>
        <v>3</v>
        <stp/>
        <stp>OPEN_INT</stp>
        <stp>.NDXP250523P21175</stp>
        <tr r="AV152" s="1"/>
        <tr r="AV152" s="1"/>
      </tp>
      <tp>
        <v>5</v>
        <stp/>
        <stp>OPEN_INT</stp>
        <stp>.NDXP250523P21150</stp>
        <tr r="AV153" s="1"/>
        <tr r="AV153" s="1"/>
      </tp>
      <tp>
        <v>0</v>
        <stp/>
        <stp>DELTA</stp>
        <stp>.NDXP250519P21125</stp>
        <tr r="CE154" s="1"/>
        <tr r="CE154" s="1"/>
      </tp>
      <tp>
        <v>-0.02</v>
        <stp/>
        <stp>DELTA</stp>
        <stp>.NDXP250519P21100</stp>
        <tr r="CE155" s="1"/>
        <tr r="CE155" s="1"/>
      </tp>
      <tp>
        <v>-0.02</v>
        <stp/>
        <stp>DELTA</stp>
        <stp>.NDXP250519P21175</stp>
        <tr r="CE152" s="1"/>
        <tr r="CE152" s="1"/>
      </tp>
      <tp>
        <v>-0.09</v>
        <stp/>
        <stp>DELTA</stp>
        <stp>.NDXP250519P21150</stp>
        <tr r="CE153" s="1"/>
        <tr r="CE153" s="1"/>
      </tp>
      <tp>
        <v>1</v>
        <stp/>
        <stp>DELTA</stp>
        <stp>.NDXP250519C21100</stp>
        <tr r="CD155" s="1"/>
        <tr r="CD155" s="1"/>
      </tp>
      <tp>
        <v>1</v>
        <stp/>
        <stp>DELTA</stp>
        <stp>.NDXP250519C21125</stp>
        <tr r="CD154" s="1"/>
        <tr r="CD154" s="1"/>
      </tp>
      <tp>
        <v>1</v>
        <stp/>
        <stp>DELTA</stp>
        <stp>.NDXP250519C21150</stp>
        <tr r="CD153" s="1"/>
        <tr r="CD153" s="1"/>
      </tp>
      <tp>
        <v>1</v>
        <stp/>
        <stp>DELTA</stp>
        <stp>.NDXP250519C21175</stp>
        <tr r="CD152" s="1"/>
        <tr r="CD152" s="1"/>
      </tp>
      <tp t="s">
        <v>N/A</v>
        <stp/>
        <stp>VOLUME</stp>
        <stp>.NDXP250829C20275</stp>
        <tr r="P189" s="2"/>
      </tp>
      <tp t="s">
        <v>N/A</v>
        <stp/>
        <stp>VOLUME</stp>
        <stp>.NDXP250829C21275</stp>
        <tr r="P149" s="2"/>
      </tp>
      <tp>
        <v>23</v>
        <stp/>
        <stp>VOLUME</stp>
        <stp>.NDXP250519C21275</stp>
        <tr r="BA148" s="1"/>
        <tr r="BA148" s="1"/>
      </tp>
      <tp t="s">
        <v>N/A</v>
        <stp/>
        <stp>VOLUME</stp>
        <stp>.NDXP250519C20275</stp>
        <tr r="BA188" s="1"/>
      </tp>
      <tp t="s">
        <v>N/A</v>
        <stp/>
        <stp>VOLUME</stp>
        <stp>.NDXP250522C20975</stp>
        <tr r="E161" s="2"/>
      </tp>
      <tp t="s">
        <v>N/A</v>
        <stp/>
        <stp>VOLUME</stp>
        <stp>.NDXP250523C20875</stp>
        <tr r="BC164" s="1"/>
      </tp>
      <tp t="s">
        <v>N/A</v>
        <stp/>
        <stp>VOLUME</stp>
        <stp>.NDXP250613C20875</stp>
        <tr r="I165" s="2"/>
      </tp>
      <tp t="s">
        <v>N/A</v>
        <stp/>
        <stp>VOLUME</stp>
        <stp>.NDXP251128C20375</stp>
        <tr r="V185" s="2"/>
      </tp>
      <tp t="s">
        <v>N/A</v>
        <stp/>
        <stp>VOLUME</stp>
        <stp>.NDXP251128C21375</stp>
        <tr r="V145" s="2"/>
      </tp>
      <tp t="s">
        <v>N/A</v>
        <stp/>
        <stp>VOLUME</stp>
        <stp>.NDXP250829C20250</stp>
        <tr r="P190" s="2"/>
      </tp>
      <tp t="s">
        <v>N/A</v>
        <stp/>
        <stp>VOLUME</stp>
        <stp>.NDXP250829C21250</stp>
        <tr r="P150" s="2"/>
      </tp>
      <tp>
        <v>99</v>
        <stp/>
        <stp>VOLUME</stp>
        <stp>.NDXP250519C21250</stp>
        <tr r="BA149" s="1"/>
        <tr r="BA149" s="1"/>
      </tp>
      <tp t="s">
        <v>N/A</v>
        <stp/>
        <stp>VOLUME</stp>
        <stp>.NDXP250519C20250</stp>
        <tr r="BA189" s="1"/>
      </tp>
      <tp t="s">
        <v>N/A</v>
        <stp/>
        <stp>VOLUME</stp>
        <stp>.NDXP250522C20950</stp>
        <tr r="E162" s="2"/>
      </tp>
      <tp t="s">
        <v>N/A</v>
        <stp/>
        <stp>VOLUME</stp>
        <stp>.NDXP250523C20850</stp>
        <tr r="BC165" s="1"/>
      </tp>
      <tp t="s">
        <v>N/A</v>
        <stp/>
        <stp>VOLUME</stp>
        <stp>.NDXP250613C20850</stp>
        <tr r="I166" s="2"/>
      </tp>
      <tp t="s">
        <v>N/A</v>
        <stp/>
        <stp>VOLUME</stp>
        <stp>.NDXP251128C20350</stp>
        <tr r="V186" s="2"/>
      </tp>
      <tp t="s">
        <v>N/A</v>
        <stp/>
        <stp>VOLUME</stp>
        <stp>.NDXP251128C21350</stp>
        <tr r="V146" s="2"/>
      </tp>
      <tp t="s">
        <v>N/A</v>
        <stp/>
        <stp>VOLUME</stp>
        <stp>.NDXP251128C20325</stp>
        <tr r="V187" s="2"/>
      </tp>
      <tp t="s">
        <v>N/A</v>
        <stp/>
        <stp>VOLUME</stp>
        <stp>.NDXP251128C21325</stp>
        <tr r="V147" s="2"/>
      </tp>
      <tp t="s">
        <v>N/A</v>
        <stp/>
        <stp>VOLUME</stp>
        <stp>.NDXP250829C21225</stp>
        <tr r="P151" s="2"/>
      </tp>
      <tp>
        <v>22</v>
        <stp/>
        <stp>VOLUME</stp>
        <stp>.NDXP250519C21225</stp>
        <tr r="BA150" s="1"/>
        <tr r="BA150" s="1"/>
      </tp>
      <tp t="s">
        <v>N/A</v>
        <stp/>
        <stp>VOLUME</stp>
        <stp>.NDXP250522C20925</stp>
        <tr r="E163" s="2"/>
      </tp>
      <tp t="s">
        <v>N/A</v>
        <stp/>
        <stp>VOLUME</stp>
        <stp>.NDXP250523C20825</stp>
        <tr r="BC166" s="1"/>
      </tp>
      <tp t="s">
        <v>N/A</v>
        <stp/>
        <stp>VOLUME</stp>
        <stp>.NDXP250613C20825</stp>
        <tr r="I167" s="2"/>
      </tp>
      <tp t="s">
        <v>N/A</v>
        <stp/>
        <stp>VOLUME</stp>
        <stp>.NDXP251128C20300</stp>
        <tr r="V188" s="2"/>
      </tp>
      <tp t="s">
        <v>N/A</v>
        <stp/>
        <stp>VOLUME</stp>
        <stp>.NDXP251128C21300</stp>
        <tr r="V148" s="2"/>
      </tp>
      <tp t="s">
        <v>N/A</v>
        <stp/>
        <stp>VOLUME</stp>
        <stp>.NDXP250829C21200</stp>
        <tr r="P152" s="2"/>
      </tp>
      <tp>
        <v>34</v>
        <stp/>
        <stp>VOLUME</stp>
        <stp>.NDXP250519C21200</stp>
        <tr r="BA151" s="1"/>
        <tr r="BA151" s="1"/>
      </tp>
      <tp t="s">
        <v>N/A</v>
        <stp/>
        <stp>VOLUME</stp>
        <stp>.NDXP250522C20900</stp>
        <tr r="E164" s="2"/>
      </tp>
      <tp t="s">
        <v>N/A</v>
        <stp/>
        <stp>VOLUME</stp>
        <stp>.NDXP250523C20800</stp>
        <tr r="BC167" s="1"/>
      </tp>
      <tp t="s">
        <v>N/A</v>
        <stp/>
        <stp>VOLUME</stp>
        <stp>.NDXP250613C20800</stp>
        <tr r="I168" s="2"/>
      </tp>
      <tp>
        <v>267</v>
        <stp/>
        <stp>VOLUME</stp>
        <stp>.SPXW250519C5710</stp>
        <tr r="BA121" s="1"/>
        <tr r="BA121" s="1"/>
      </tp>
      <tp>
        <v>967</v>
        <stp/>
        <stp>VOLUME</stp>
        <stp>.SPXW250519P5710</stp>
        <tr r="BB121" s="1"/>
        <tr r="BB121" s="1"/>
      </tp>
      <tp>
        <v>427</v>
        <stp/>
        <stp>VOLUME</stp>
        <stp>.SPXW250519C5700</stp>
        <tr r="BA122" s="1"/>
        <tr r="BA122" s="1"/>
      </tp>
      <tp>
        <v>1768</v>
        <stp/>
        <stp>VOLUME</stp>
        <stp>.SPXW250519P5700</stp>
        <tr r="BB122" s="1"/>
        <tr r="BB122" s="1"/>
      </tp>
      <tp>
        <v>12</v>
        <stp/>
        <stp>VOLUME</stp>
        <stp>.SPXW250519C5730</stp>
        <tr r="BA119" s="1"/>
        <tr r="BA119" s="1"/>
      </tp>
      <tp>
        <v>5</v>
        <stp/>
        <stp>VOLUME</stp>
        <stp>.SPXW250613C5790</stp>
        <tr r="I114" s="2"/>
        <tr r="I114" s="2"/>
      </tp>
      <tp>
        <v>1929</v>
        <stp/>
        <stp>VOLUME</stp>
        <stp>.SPXW250519P5730</stp>
        <tr r="BB119" s="1"/>
        <tr r="BB119" s="1"/>
      </tp>
      <tp>
        <v>10</v>
        <stp/>
        <stp>VOLUME</stp>
        <stp>.SPXW250613P5790</stp>
        <tr r="I114" s="2"/>
        <tr r="I114" s="2"/>
      </tp>
      <tp>
        <v>151</v>
        <stp/>
        <stp>VOLUME</stp>
        <stp>.SPXW250519C5720</stp>
        <tr r="BA120" s="1"/>
        <tr r="BA120" s="1"/>
      </tp>
      <tp>
        <v>1</v>
        <stp/>
        <stp>VOLUME</stp>
        <stp>.SPXW250613C5780</stp>
        <tr r="I115" s="2"/>
        <tr r="I115" s="2"/>
      </tp>
      <tp>
        <v>1993</v>
        <stp/>
        <stp>VOLUME</stp>
        <stp>.SPXW250519P5720</stp>
        <tr r="BB120" s="1"/>
        <tr r="BB120" s="1"/>
      </tp>
      <tp>
        <v>1</v>
        <stp/>
        <stp>VOLUME</stp>
        <stp>.SPXW250613P5780</stp>
        <tr r="I115" s="2"/>
        <tr r="I115" s="2"/>
      </tp>
      <tp>
        <v>36</v>
        <stp/>
        <stp>VOLUME</stp>
        <stp>.SPXW250519C5750</stp>
        <tr r="BA117" s="1"/>
        <tr r="BA117" s="1"/>
      </tp>
      <tp>
        <v>2544</v>
        <stp/>
        <stp>VOLUME</stp>
        <stp>.SPXW250519P5750</stp>
        <tr r="BB117" s="1"/>
        <tr r="BB117" s="1"/>
      </tp>
      <tp>
        <v>35</v>
        <stp/>
        <stp>VOLUME</stp>
        <stp>.SPXW250519C5740</stp>
        <tr r="BA118" s="1"/>
        <tr r="BA118" s="1"/>
      </tp>
      <tp>
        <v>1514</v>
        <stp/>
        <stp>VOLUME</stp>
        <stp>.SPXW250519P5740</stp>
        <tr r="BB118" s="1"/>
        <tr r="BB118" s="1"/>
      </tp>
      <tp>
        <v>30</v>
        <stp/>
        <stp>VOLUME</stp>
        <stp>.SPXW250519C5770</stp>
        <tr r="BA115" s="1"/>
        <tr r="BA115" s="1"/>
      </tp>
      <tp>
        <v>1806</v>
        <stp/>
        <stp>VOLUME</stp>
        <stp>.SPXW250519P5770</stp>
        <tr r="BB115" s="1"/>
        <tr r="BB115" s="1"/>
      </tp>
      <tp>
        <v>33</v>
        <stp/>
        <stp>VOLUME</stp>
        <stp>.SPXW250519C5760</stp>
        <tr r="BA116" s="1"/>
        <tr r="BA116" s="1"/>
      </tp>
      <tp>
        <v>1667</v>
        <stp/>
        <stp>VOLUME</stp>
        <stp>.SPXW250519P5760</stp>
        <tr r="BB116" s="1"/>
        <tr r="BB116" s="1"/>
      </tp>
      <tp t="s">
        <v>N/A</v>
        <stp/>
        <stp>VOLUME</stp>
        <stp>.NDXP251128P20350</stp>
        <tr r="V186" s="2"/>
      </tp>
      <tp t="s">
        <v>N/A</v>
        <stp/>
        <stp>VOLUME</stp>
        <stp>.NDXP251128P21350</stp>
        <tr r="V146" s="2"/>
      </tp>
      <tp>
        <v>33</v>
        <stp/>
        <stp>VOLUME</stp>
        <stp>.SPXW250519C5790</stp>
        <tr r="BA113" s="1"/>
        <tr r="BA113" s="1"/>
      </tp>
      <tp t="s">
        <v>N/A</v>
        <stp/>
        <stp>VOLUME</stp>
        <stp>.SPXW250613C5730</stp>
        <tr r="I120" s="2"/>
      </tp>
      <tp>
        <v>15132</v>
        <stp/>
        <stp>VOLUME</stp>
        <stp>.SPXW250519P5790</stp>
        <tr r="BB113" s="1"/>
        <tr r="BB113" s="1"/>
      </tp>
      <tp>
        <v>6</v>
        <stp/>
        <stp>VOLUME</stp>
        <stp>.SPXW250613P5730</stp>
        <tr r="I120" s="2"/>
        <tr r="I120" s="2"/>
      </tp>
      <tp t="s">
        <v>N/A</v>
        <stp/>
        <stp>VOLUME</stp>
        <stp>.NDXP250829P20250</stp>
        <tr r="P190" s="2"/>
      </tp>
      <tp t="s">
        <v>N/A</v>
        <stp/>
        <stp>VOLUME</stp>
        <stp>.NDXP250829P21250</stp>
        <tr r="P150" s="2"/>
      </tp>
      <tp>
        <v>448</v>
        <stp/>
        <stp>VOLUME</stp>
        <stp>.NDXP250519P21250</stp>
        <tr r="BB149" s="1"/>
        <tr r="BB149" s="1"/>
      </tp>
      <tp>
        <v>3</v>
        <stp/>
        <stp>VOLUME</stp>
        <stp>.NDXP250519P20250</stp>
        <tr r="BB189" s="1"/>
        <tr r="BB189" s="1"/>
      </tp>
      <tp t="s">
        <v>N/A</v>
        <stp/>
        <stp>VOLUME</stp>
        <stp>.NDXP250522P20950</stp>
        <tr r="E162" s="2"/>
      </tp>
      <tp>
        <v>5</v>
        <stp/>
        <stp>VOLUME</stp>
        <stp>.NDXP250523P20850</stp>
        <tr r="BD165" s="1"/>
        <tr r="BD165" s="1"/>
      </tp>
      <tp t="s">
        <v>N/A</v>
        <stp/>
        <stp>VOLUME</stp>
        <stp>.NDXP250613P20850</stp>
        <tr r="I166" s="2"/>
      </tp>
      <tp>
        <v>79</v>
        <stp/>
        <stp>VOLUME</stp>
        <stp>.SPXW250519C5780</stp>
        <tr r="BA114" s="1"/>
        <tr r="BA114" s="1"/>
      </tp>
      <tp t="s">
        <v>N/A</v>
        <stp/>
        <stp>VOLUME</stp>
        <stp>.SPXW250613C5720</stp>
        <tr r="I121" s="2"/>
      </tp>
      <tp>
        <v>3378</v>
        <stp/>
        <stp>VOLUME</stp>
        <stp>.SPXW250519P5780</stp>
        <tr r="BB114" s="1"/>
        <tr r="BB114" s="1"/>
      </tp>
      <tp>
        <v>10</v>
        <stp/>
        <stp>VOLUME</stp>
        <stp>.SPXW250613P5720</stp>
        <tr r="I121" s="2"/>
        <tr r="I121" s="2"/>
      </tp>
      <tp t="s">
        <v>N/A</v>
        <stp/>
        <stp>VOLUME</stp>
        <stp>.NDXP251128P20375</stp>
        <tr r="V185" s="2"/>
      </tp>
      <tp t="s">
        <v>N/A</v>
        <stp/>
        <stp>VOLUME</stp>
        <stp>.NDXP251128P21375</stp>
        <tr r="V145" s="2"/>
      </tp>
      <tp t="s">
        <v>N/A</v>
        <stp/>
        <stp>VOLUME</stp>
        <stp>.SPXW250613C5710</stp>
        <tr r="I122" s="2"/>
      </tp>
      <tp>
        <v>3</v>
        <stp/>
        <stp>VOLUME</stp>
        <stp>.SPXW250613P5710</stp>
        <tr r="I122" s="2"/>
        <tr r="I122" s="2"/>
      </tp>
      <tp t="s">
        <v>N/A</v>
        <stp/>
        <stp>VOLUME</stp>
        <stp>.NDXP250829P20275</stp>
        <tr r="P189" s="2"/>
      </tp>
      <tp t="s">
        <v>N/A</v>
        <stp/>
        <stp>VOLUME</stp>
        <stp>.NDXP250829P21275</stp>
        <tr r="P149" s="2"/>
      </tp>
      <tp>
        <v>164</v>
        <stp/>
        <stp>VOLUME</stp>
        <stp>.NDXP250519P21275</stp>
        <tr r="BB148" s="1"/>
        <tr r="BB148" s="1"/>
      </tp>
      <tp t="s">
        <v>N/A</v>
        <stp/>
        <stp>VOLUME</stp>
        <stp>.NDXP250519P20275</stp>
        <tr r="BB188" s="1"/>
      </tp>
      <tp t="s">
        <v>N/A</v>
        <stp/>
        <stp>VOLUME</stp>
        <stp>.NDXP250522P20975</stp>
        <tr r="E161" s="2"/>
      </tp>
      <tp>
        <v>13</v>
        <stp/>
        <stp>VOLUME</stp>
        <stp>.NDXP250523P20875</stp>
        <tr r="BD164" s="1"/>
        <tr r="BD164" s="1"/>
      </tp>
      <tp t="s">
        <v>N/A</v>
        <stp/>
        <stp>VOLUME</stp>
        <stp>.NDXP250613P20875</stp>
        <tr r="I165" s="2"/>
      </tp>
      <tp>
        <v>1</v>
        <stp/>
        <stp>VOLUME</stp>
        <stp>.SPXW250613C5700</stp>
        <tr r="I123" s="2"/>
        <tr r="I123" s="2"/>
      </tp>
      <tp>
        <v>39</v>
        <stp/>
        <stp>VOLUME</stp>
        <stp>.SPXW250613P5700</stp>
        <tr r="I123" s="2"/>
        <tr r="I123" s="2"/>
      </tp>
      <tp t="s">
        <v>N/A</v>
        <stp/>
        <stp>VOLUME</stp>
        <stp>.NDXP250829P21200</stp>
        <tr r="P152" s="2"/>
      </tp>
      <tp>
        <v>540</v>
        <stp/>
        <stp>VOLUME</stp>
        <stp>.NDXP250519P21200</stp>
        <tr r="BB151" s="1"/>
        <tr r="BB151" s="1"/>
      </tp>
      <tp t="s">
        <v>N/A</v>
        <stp/>
        <stp>VOLUME</stp>
        <stp>.NDXP250522P20900</stp>
        <tr r="E164" s="2"/>
      </tp>
      <tp>
        <v>14</v>
        <stp/>
        <stp>VOLUME</stp>
        <stp>.NDXP250523P20800</stp>
        <tr r="BD167" s="1"/>
        <tr r="BD167" s="1"/>
      </tp>
      <tp>
        <v>3</v>
        <stp/>
        <stp>VOLUME</stp>
        <stp>.NDXP250613P20800</stp>
        <tr r="I168" s="2"/>
        <tr r="I168" s="2"/>
      </tp>
      <tp t="s">
        <v>N/A</v>
        <stp/>
        <stp>VOLUME</stp>
        <stp>.SPXW250613C5770</stp>
        <tr r="I116" s="2"/>
      </tp>
      <tp>
        <v>5</v>
        <stp/>
        <stp>VOLUME</stp>
        <stp>.SPXW250613P5770</stp>
        <tr r="I116" s="2"/>
        <tr r="I116" s="2"/>
      </tp>
      <tp t="s">
        <v>N/A</v>
        <stp/>
        <stp>VOLUME</stp>
        <stp>.NDXP251128P20300</stp>
        <tr r="V188" s="2"/>
      </tp>
      <tp t="s">
        <v>N/A</v>
        <stp/>
        <stp>VOLUME</stp>
        <stp>.NDXP251128P21300</stp>
        <tr r="V148" s="2"/>
      </tp>
      <tp t="s">
        <v>N/A</v>
        <stp/>
        <stp>VOLUME</stp>
        <stp>.SPXW250613C5760</stp>
        <tr r="I117" s="2"/>
      </tp>
      <tp>
        <v>10</v>
        <stp/>
        <stp>VOLUME</stp>
        <stp>.SPXW250613P5760</stp>
        <tr r="I117" s="2"/>
        <tr r="I117" s="2"/>
      </tp>
      <tp t="s">
        <v>N/A</v>
        <stp/>
        <stp>VOLUME</stp>
        <stp>.NDXP250829P21225</stp>
        <tr r="P151" s="2"/>
      </tp>
      <tp>
        <v>163</v>
        <stp/>
        <stp>VOLUME</stp>
        <stp>.NDXP250519P21225</stp>
        <tr r="BB150" s="1"/>
        <tr r="BB150" s="1"/>
      </tp>
      <tp t="s">
        <v>N/A</v>
        <stp/>
        <stp>VOLUME</stp>
        <stp>.NDXP250522P20925</stp>
        <tr r="E163" s="2"/>
      </tp>
      <tp>
        <v>1</v>
        <stp/>
        <stp>VOLUME</stp>
        <stp>.NDXP250523P20825</stp>
        <tr r="BD166" s="1"/>
        <tr r="BD166" s="1"/>
      </tp>
      <tp t="s">
        <v>N/A</v>
        <stp/>
        <stp>VOLUME</stp>
        <stp>.NDXP250613P20825</stp>
        <tr r="I167" s="2"/>
      </tp>
      <tp t="s">
        <v>N/A</v>
        <stp/>
        <stp>VOLUME</stp>
        <stp>.SPXW250613C5750</stp>
        <tr r="I118" s="2"/>
      </tp>
      <tp t="s">
        <v>N/A</v>
        <stp/>
        <stp>VOLUME</stp>
        <stp>.SPXW250613P5750</stp>
        <tr r="I118" s="2"/>
      </tp>
      <tp t="s">
        <v>N/A</v>
        <stp/>
        <stp>VOLUME</stp>
        <stp>.NDXP251128P20325</stp>
        <tr r="V187" s="2"/>
      </tp>
      <tp t="s">
        <v>N/A</v>
        <stp/>
        <stp>VOLUME</stp>
        <stp>.NDXP251128P21325</stp>
        <tr r="V147" s="2"/>
      </tp>
      <tp>
        <v>1</v>
        <stp/>
        <stp>VOLUME</stp>
        <stp>.SPXW250613C5740</stp>
        <tr r="I119" s="2"/>
        <tr r="I119" s="2"/>
      </tp>
      <tp>
        <v>11</v>
        <stp/>
        <stp>VOLUME</stp>
        <stp>.SPXW250613P5740</stp>
        <tr r="I119" s="2"/>
        <tr r="I119" s="2"/>
      </tp>
      <tp>
        <v>114</v>
        <stp/>
        <stp>OPEN_INT</stp>
        <stp>.NDXP250519C21400</stp>
        <tr r="AS143" s="1"/>
        <tr r="AS143" s="1"/>
      </tp>
      <tp>
        <v>8</v>
        <stp/>
        <stp>OPEN_INT</stp>
        <stp>.NDXP250519C20400</stp>
        <tr r="AS183" s="1"/>
        <tr r="AS183" s="1"/>
      </tp>
      <tp>
        <v>4</v>
        <stp/>
        <stp>OPEN_INT</stp>
        <stp>.NDXP250519C21425</stp>
        <tr r="AS142" s="1"/>
        <tr r="AS142" s="1"/>
      </tp>
      <tp>
        <v>0</v>
        <stp/>
        <stp>OPEN_INT</stp>
        <stp>.NDXP250519C20425</stp>
        <tr r="AS182" s="1"/>
        <tr r="AS182" s="1"/>
      </tp>
      <tp>
        <v>19</v>
        <stp/>
        <stp>OPEN_INT</stp>
        <stp>.NDXP250519C21450</stp>
        <tr r="AS141" s="1"/>
        <tr r="AS141" s="1"/>
      </tp>
      <tp>
        <v>1</v>
        <stp/>
        <stp>OPEN_INT</stp>
        <stp>.NDXP250519C20450</stp>
        <tr r="AS181" s="1"/>
        <tr r="AS181" s="1"/>
      </tp>
      <tp>
        <v>9</v>
        <stp/>
        <stp>OPEN_INT</stp>
        <stp>.NDXP250519C21475</stp>
        <tr r="AS140" s="1"/>
        <tr r="AS140" s="1"/>
      </tp>
      <tp>
        <v>0</v>
        <stp/>
        <stp>OPEN_INT</stp>
        <stp>.NDXP250519C20475</stp>
        <tr r="AS180" s="1"/>
        <tr r="AS180" s="1"/>
      </tp>
      <tp>
        <v>9</v>
        <stp/>
        <stp>OPEN_INT</stp>
        <stp>.NDXP250519P21425</stp>
        <tr r="AT142" s="1"/>
        <tr r="AT142" s="1"/>
      </tp>
      <tp>
        <v>3</v>
        <stp/>
        <stp>OPEN_INT</stp>
        <stp>.NDXP250519P20425</stp>
        <tr r="AT182" s="1"/>
        <tr r="AT182" s="1"/>
      </tp>
      <tp>
        <v>107</v>
        <stp/>
        <stp>OPEN_INT</stp>
        <stp>.NDXP250519P21400</stp>
        <tr r="AT143" s="1"/>
        <tr r="AT143" s="1"/>
      </tp>
      <tp>
        <v>89</v>
        <stp/>
        <stp>OPEN_INT</stp>
        <stp>.NDXP250519P20400</stp>
        <tr r="AT183" s="1"/>
        <tr r="AT183" s="1"/>
      </tp>
      <tp>
        <v>74</v>
        <stp/>
        <stp>OPEN_INT</stp>
        <stp>.NDXP250519P21475</stp>
        <tr r="AT140" s="1"/>
        <tr r="AT140" s="1"/>
      </tp>
      <tp>
        <v>11</v>
        <stp/>
        <stp>OPEN_INT</stp>
        <stp>.NDXP250519P20475</stp>
        <tr r="AT180" s="1"/>
        <tr r="AT180" s="1"/>
      </tp>
      <tp>
        <v>6</v>
        <stp/>
        <stp>OPEN_INT</stp>
        <stp>.NDXP250519P21450</stp>
        <tr r="AT141" s="1"/>
        <tr r="AT141" s="1"/>
      </tp>
      <tp>
        <v>8</v>
        <stp/>
        <stp>OPEN_INT</stp>
        <stp>.NDXP250519P20450</stp>
        <tr r="AT181" s="1"/>
        <tr r="AT181" s="1"/>
      </tp>
      <tp>
        <v>-0.47</v>
        <stp/>
        <stp>DELTA</stp>
        <stp>.NDXP250523P21425</stp>
        <tr r="CG142" s="1"/>
        <tr r="CG142" s="1"/>
      </tp>
      <tp>
        <v>-0.04</v>
        <stp/>
        <stp>DELTA</stp>
        <stp>.NDXP250523P20425</stp>
        <tr r="CG182" s="1"/>
        <tr r="CG182" s="1"/>
      </tp>
      <tp>
        <v>-0.45</v>
        <stp/>
        <stp>DELTA</stp>
        <stp>.NDXP250523P21400</stp>
        <tr r="CG143" s="1"/>
        <tr r="CG143" s="1"/>
      </tp>
      <tp>
        <v>-0.04</v>
        <stp/>
        <stp>DELTA</stp>
        <stp>.NDXP250523P20400</stp>
        <tr r="CG183" s="1"/>
        <tr r="CG183" s="1"/>
      </tp>
      <tp>
        <v>-0.51</v>
        <stp/>
        <stp>DELTA</stp>
        <stp>.NDXP250523P21475</stp>
        <tr r="CG140" s="1"/>
        <tr r="CG140" s="1"/>
      </tp>
      <tp>
        <v>-0.05</v>
        <stp/>
        <stp>DELTA</stp>
        <stp>.NDXP250523P20475</stp>
        <tr r="CG180" s="1"/>
        <tr r="CG180" s="1"/>
      </tp>
      <tp>
        <v>-0.49</v>
        <stp/>
        <stp>DELTA</stp>
        <stp>.NDXP250523P21450</stp>
        <tr r="CG141" s="1"/>
        <tr r="CG141" s="1"/>
      </tp>
      <tp>
        <v>-0.04</v>
        <stp/>
        <stp>DELTA</stp>
        <stp>.NDXP250523P20450</stp>
        <tr r="CG181" s="1"/>
        <tr r="CG181" s="1"/>
      </tp>
      <tp>
        <v>0.56000000000000005</v>
        <stp/>
        <stp>DELTA</stp>
        <stp>.NDXP250523C21400</stp>
        <tr r="CF143" s="1"/>
        <tr r="CF143" s="1"/>
      </tp>
      <tp>
        <v>1</v>
        <stp/>
        <stp>DELTA</stp>
        <stp>.NDXP250523C20400</stp>
        <tr r="CF183" s="1"/>
        <tr r="CF183" s="1"/>
      </tp>
      <tp>
        <v>0.54</v>
        <stp/>
        <stp>DELTA</stp>
        <stp>.NDXP250523C21425</stp>
        <tr r="CF142" s="1"/>
        <tr r="CF142" s="1"/>
      </tp>
      <tp>
        <v>1</v>
        <stp/>
        <stp>DELTA</stp>
        <stp>.NDXP250523C20425</stp>
        <tr r="CF182" s="1"/>
        <tr r="CF182" s="1"/>
      </tp>
      <tp>
        <v>0.51</v>
        <stp/>
        <stp>DELTA</stp>
        <stp>.NDXP250523C21450</stp>
        <tr r="CF141" s="1"/>
        <tr r="CF141" s="1"/>
      </tp>
      <tp>
        <v>1</v>
        <stp/>
        <stp>DELTA</stp>
        <stp>.NDXP250523C20450</stp>
        <tr r="CF181" s="1"/>
        <tr r="CF181" s="1"/>
      </tp>
      <tp>
        <v>0.49</v>
        <stp/>
        <stp>DELTA</stp>
        <stp>.NDXP250523C21475</stp>
        <tr r="CF140" s="1"/>
        <tr r="CF140" s="1"/>
      </tp>
      <tp>
        <v>1</v>
        <stp/>
        <stp>DELTA</stp>
        <stp>.NDXP250523C20475</stp>
        <tr r="CF180" s="1"/>
        <tr r="CF180" s="1"/>
      </tp>
      <tp t="s">
        <v>N/A</v>
        <stp/>
        <stp>VOLUME</stp>
        <stp>.NDXP250930C21475</stp>
        <tr r="R141" s="2"/>
      </tp>
      <tp t="s">
        <v>N/A</v>
        <stp/>
        <stp>VOLUME</stp>
        <stp>.NDXP250930C20475</stp>
        <tr r="R181" s="2"/>
      </tp>
      <tp t="s">
        <v>N/A</v>
        <stp/>
        <stp>VOLUME</stp>
        <stp>.NDXP250520C20475</stp>
        <tr r="C181" s="2"/>
      </tp>
      <tp t="s">
        <v>N/A</v>
        <stp/>
        <stp>VOLUME</stp>
        <stp>.NDXP250521C20575</stp>
        <tr r="D177" s="2"/>
      </tp>
      <tp t="s">
        <v>N/A</v>
        <stp/>
        <stp>VOLUME</stp>
        <stp>.NDXP250522C20675</stp>
        <tr r="E173" s="2"/>
      </tp>
      <tp t="s">
        <v>N/A</v>
        <stp/>
        <stp>VOLUME</stp>
        <stp>.NDXP250523C20775</stp>
        <tr r="BC168" s="1"/>
      </tp>
      <tp t="s">
        <v>N/A</v>
        <stp/>
        <stp>VOLUME</stp>
        <stp>.NDXP250530C21475</stp>
        <tr r="G141" s="2"/>
      </tp>
      <tp>
        <v>3</v>
        <stp/>
        <stp>VOLUME</stp>
        <stp>.NDXP250520C21475</stp>
        <tr r="C141" s="2"/>
        <tr r="C141" s="2"/>
      </tp>
      <tp t="s">
        <v>N/A</v>
        <stp/>
        <stp>VOLUME</stp>
        <stp>.NDXP250530C20475</stp>
        <tr r="G181" s="2"/>
      </tp>
      <tp t="s">
        <v>N/A</v>
        <stp/>
        <stp>VOLUME</stp>
        <stp>.NDXP250613C20775</stp>
        <tr r="I169" s="2"/>
      </tp>
      <tp t="s">
        <v>N/A</v>
        <stp/>
        <stp>VOLUME</stp>
        <stp>.NDXP250630C21475</stp>
        <tr r="L141" s="2"/>
      </tp>
      <tp t="s">
        <v>N/A</v>
        <stp/>
        <stp>VOLUME</stp>
        <stp>.NDXP250630C20475</stp>
        <tr r="L181" s="2"/>
      </tp>
      <tp t="s">
        <v>N/A</v>
        <stp/>
        <stp>VOLUME</stp>
        <stp>.NDXP250731C20575</stp>
        <tr r="N177" s="2"/>
      </tp>
      <tp t="s">
        <v>N/A</v>
        <stp/>
        <stp>VOLUME</stp>
        <stp>.NDXP251031C20575</stp>
        <tr r="T177" s="2"/>
      </tp>
      <tp t="s">
        <v>N/A</v>
        <stp/>
        <stp>VOLUME</stp>
        <stp>.NDXP251231C20575</stp>
        <tr r="X177" s="2"/>
      </tp>
      <tp t="s">
        <v>N/A</v>
        <stp/>
        <stp>VOLUME</stp>
        <stp>.NDXP250930C21450</stp>
        <tr r="R142" s="2"/>
      </tp>
      <tp t="s">
        <v>N/A</v>
        <stp/>
        <stp>VOLUME</stp>
        <stp>.NDXP250930C20450</stp>
        <tr r="R182" s="2"/>
      </tp>
      <tp t="s">
        <v>N/A</v>
        <stp/>
        <stp>VOLUME</stp>
        <stp>.NDXP250520C20450</stp>
        <tr r="C182" s="2"/>
      </tp>
      <tp t="s">
        <v>N/A</v>
        <stp/>
        <stp>VOLUME</stp>
        <stp>.NDXP250521C20550</stp>
        <tr r="D178" s="2"/>
      </tp>
      <tp t="s">
        <v>N/A</v>
        <stp/>
        <stp>VOLUME</stp>
        <stp>.NDXP250522C20650</stp>
        <tr r="E174" s="2"/>
      </tp>
      <tp t="s">
        <v>N/A</v>
        <stp/>
        <stp>VOLUME</stp>
        <stp>.NDXP250523C20750</stp>
        <tr r="BC169" s="1"/>
      </tp>
      <tp>
        <v>2</v>
        <stp/>
        <stp>VOLUME</stp>
        <stp>.NDXP250530C21450</stp>
        <tr r="G142" s="2"/>
        <tr r="G142" s="2"/>
      </tp>
      <tp>
        <v>30</v>
        <stp/>
        <stp>VOLUME</stp>
        <stp>.NDXP250520C21450</stp>
        <tr r="C142" s="2"/>
        <tr r="C142" s="2"/>
      </tp>
      <tp>
        <v>2</v>
        <stp/>
        <stp>VOLUME</stp>
        <stp>.NDXP250521C21550</stp>
        <tr r="D138" s="2"/>
        <tr r="D138" s="2"/>
      </tp>
      <tp t="s">
        <v>N/A</v>
        <stp/>
        <stp>VOLUME</stp>
        <stp>.NDXP250530C20450</stp>
        <tr r="G182" s="2"/>
      </tp>
      <tp t="s">
        <v>N/A</v>
        <stp/>
        <stp>VOLUME</stp>
        <stp>.NDXP250731C21550</stp>
        <tr r="N138" s="2"/>
      </tp>
      <tp t="s">
        <v>N/A</v>
        <stp/>
        <stp>VOLUME</stp>
        <stp>.NDXP250731C20550</stp>
        <tr r="N178" s="2"/>
      </tp>
      <tp t="s">
        <v>N/A</v>
        <stp/>
        <stp>VOLUME</stp>
        <stp>.NDXP250613C20750</stp>
        <tr r="I170" s="2"/>
      </tp>
      <tp>
        <v>6</v>
        <stp/>
        <stp>VOLUME</stp>
        <stp>.NDXP250630C21450</stp>
        <tr r="L142" s="2"/>
        <tr r="L142" s="2"/>
      </tp>
      <tp t="s">
        <v>N/A</v>
        <stp/>
        <stp>VOLUME</stp>
        <stp>.NDXP250630C20450</stp>
        <tr r="L182" s="2"/>
      </tp>
      <tp t="s">
        <v>N/A</v>
        <stp/>
        <stp>VOLUME</stp>
        <stp>.NDXP251031C21550</stp>
        <tr r="T138" s="2"/>
      </tp>
      <tp t="s">
        <v>N/A</v>
        <stp/>
        <stp>VOLUME</stp>
        <stp>.NDXP251031C20550</stp>
        <tr r="T178" s="2"/>
      </tp>
      <tp t="s">
        <v>N/A</v>
        <stp/>
        <stp>VOLUME</stp>
        <stp>.NDXP251231C21550</stp>
        <tr r="X138" s="2"/>
      </tp>
      <tp t="s">
        <v>N/A</v>
        <stp/>
        <stp>VOLUME</stp>
        <stp>.NDXP251231C20550</stp>
        <tr r="X178" s="2"/>
      </tp>
      <tp t="s">
        <v>N/A</v>
        <stp/>
        <stp>VOLUME</stp>
        <stp>.NDXP251031C21525</stp>
        <tr r="T139" s="2"/>
      </tp>
      <tp t="s">
        <v>N/A</v>
        <stp/>
        <stp>VOLUME</stp>
        <stp>.NDXP251031C20525</stp>
        <tr r="T179" s="2"/>
      </tp>
      <tp t="s">
        <v>N/A</v>
        <stp/>
        <stp>VOLUME</stp>
        <stp>.NDXP251231C21525</stp>
        <tr r="X139" s="2"/>
      </tp>
      <tp t="s">
        <v>N/A</v>
        <stp/>
        <stp>VOLUME</stp>
        <stp>.NDXP251231C20525</stp>
        <tr r="X179" s="2"/>
      </tp>
      <tp t="s">
        <v>N/A</v>
        <stp/>
        <stp>VOLUME</stp>
        <stp>.NDXP250930C21425</stp>
        <tr r="R143" s="2"/>
      </tp>
      <tp t="s">
        <v>N/A</v>
        <stp/>
        <stp>VOLUME</stp>
        <stp>.NDXP250930C20425</stp>
        <tr r="R183" s="2"/>
      </tp>
      <tp t="s">
        <v>N/A</v>
        <stp/>
        <stp>VOLUME</stp>
        <stp>.NDXP250520C20425</stp>
        <tr r="C183" s="2"/>
      </tp>
      <tp t="s">
        <v>N/A</v>
        <stp/>
        <stp>VOLUME</stp>
        <stp>.NDXP250521C20525</stp>
        <tr r="D179" s="2"/>
      </tp>
      <tp t="s">
        <v>N/A</v>
        <stp/>
        <stp>VOLUME</stp>
        <stp>.NDXP250522C20625</stp>
        <tr r="E175" s="2"/>
      </tp>
      <tp t="s">
        <v>N/A</v>
        <stp/>
        <stp>VOLUME</stp>
        <stp>.NDXP250523C20725</stp>
        <tr r="BC170" s="1"/>
      </tp>
      <tp t="s">
        <v>N/A</v>
        <stp/>
        <stp>VOLUME</stp>
        <stp>.NDXP250530C21425</stp>
        <tr r="G143" s="2"/>
      </tp>
      <tp>
        <v>22</v>
        <stp/>
        <stp>VOLUME</stp>
        <stp>.NDXP250520C21425</stp>
        <tr r="C143" s="2"/>
        <tr r="C143" s="2"/>
      </tp>
      <tp t="s">
        <v>N/A</v>
        <stp/>
        <stp>VOLUME</stp>
        <stp>.NDXP250521C21525</stp>
        <tr r="D139" s="2"/>
      </tp>
      <tp t="s">
        <v>N/A</v>
        <stp/>
        <stp>VOLUME</stp>
        <stp>.NDXP250530C20425</stp>
        <tr r="G183" s="2"/>
      </tp>
      <tp t="s">
        <v>N/A</v>
        <stp/>
        <stp>VOLUME</stp>
        <stp>.NDXP250613C20725</stp>
        <tr r="I171" s="2"/>
      </tp>
      <tp t="s">
        <v>N/A</v>
        <stp/>
        <stp>VOLUME</stp>
        <stp>.NDXP250630C21425</stp>
        <tr r="L143" s="2"/>
      </tp>
      <tp t="s">
        <v>N/A</v>
        <stp/>
        <stp>VOLUME</stp>
        <stp>.NDXP250630C20425</stp>
        <tr r="L183" s="2"/>
      </tp>
      <tp t="s">
        <v>N/A</v>
        <stp/>
        <stp>VOLUME</stp>
        <stp>.NDXP250731C21525</stp>
        <tr r="N139" s="2"/>
      </tp>
      <tp t="s">
        <v>N/A</v>
        <stp/>
        <stp>VOLUME</stp>
        <stp>.NDXP250731C20525</stp>
        <tr r="N179" s="2"/>
      </tp>
      <tp t="s">
        <v>N/A</v>
        <stp/>
        <stp>VOLUME</stp>
        <stp>.NDXP251031C21500</stp>
        <tr r="T140" s="2"/>
      </tp>
      <tp t="s">
        <v>N/A</v>
        <stp/>
        <stp>VOLUME</stp>
        <stp>.NDXP251031C20500</stp>
        <tr r="T180" s="2"/>
      </tp>
      <tp t="s">
        <v>N/A</v>
        <stp/>
        <stp>VOLUME</stp>
        <stp>.NDXP251231C21500</stp>
        <tr r="X140" s="2"/>
      </tp>
      <tp t="s">
        <v>N/A</v>
        <stp/>
        <stp>VOLUME</stp>
        <stp>.NDXP251231C20500</stp>
        <tr r="X180" s="2"/>
      </tp>
      <tp>
        <v>2</v>
        <stp/>
        <stp>VOLUME</stp>
        <stp>.NDXP250930C21400</stp>
        <tr r="R144" s="2"/>
        <tr r="R144" s="2"/>
      </tp>
      <tp t="s">
        <v>N/A</v>
        <stp/>
        <stp>VOLUME</stp>
        <stp>.NDXP250930C20400</stp>
        <tr r="R184" s="2"/>
      </tp>
      <tp t="s">
        <v>N/A</v>
        <stp/>
        <stp>VOLUME</stp>
        <stp>.NDXP250520C20400</stp>
        <tr r="C184" s="2"/>
      </tp>
      <tp t="s">
        <v>N/A</v>
        <stp/>
        <stp>VOLUME</stp>
        <stp>.NDXP250521C20500</stp>
        <tr r="D180" s="2"/>
      </tp>
      <tp t="s">
        <v>N/A</v>
        <stp/>
        <stp>VOLUME</stp>
        <stp>.NDXP250522C20600</stp>
        <tr r="E176" s="2"/>
      </tp>
      <tp t="s">
        <v>N/A</v>
        <stp/>
        <stp>VOLUME</stp>
        <stp>.NDXP250523C20700</stp>
        <tr r="BC171" s="1"/>
      </tp>
      <tp>
        <v>1</v>
        <stp/>
        <stp>VOLUME</stp>
        <stp>.NDXP250530C21400</stp>
        <tr r="G144" s="2"/>
        <tr r="G144" s="2"/>
      </tp>
      <tp>
        <v>78</v>
        <stp/>
        <stp>VOLUME</stp>
        <stp>.NDXP250520C21400</stp>
        <tr r="C144" s="2"/>
        <tr r="C144" s="2"/>
      </tp>
      <tp>
        <v>8</v>
        <stp/>
        <stp>VOLUME</stp>
        <stp>.NDXP250521C21500</stp>
        <tr r="D140" s="2"/>
        <tr r="D140" s="2"/>
      </tp>
      <tp t="s">
        <v>N/A</v>
        <stp/>
        <stp>VOLUME</stp>
        <stp>.NDXP250530C20400</stp>
        <tr r="G184" s="2"/>
      </tp>
      <tp t="s">
        <v>N/A</v>
        <stp/>
        <stp>VOLUME</stp>
        <stp>.NDXP250731C21500</stp>
        <tr r="N140" s="2"/>
      </tp>
      <tp t="s">
        <v>N/A</v>
        <stp/>
        <stp>VOLUME</stp>
        <stp>.NDXP250731C20500</stp>
        <tr r="N180" s="2"/>
      </tp>
      <tp t="s">
        <v>N/A</v>
        <stp/>
        <stp>VOLUME</stp>
        <stp>.NDXP250613C20700</stp>
        <tr r="I172" s="2"/>
      </tp>
      <tp t="s">
        <v>N/A</v>
        <stp/>
        <stp>VOLUME</stp>
        <stp>.NDXP250630C21400</stp>
        <tr r="L144" s="2"/>
      </tp>
      <tp>
        <v>55</v>
        <stp/>
        <stp>VOLUME</stp>
        <stp>.NDXP250630C20400</stp>
        <tr r="L184" s="2"/>
        <tr r="L184" s="2"/>
      </tp>
      <tp>
        <v>346</v>
        <stp/>
        <stp>VOLUME</stp>
        <stp>.SPXW250519C5810</stp>
        <tr r="BA111" s="1"/>
        <tr r="BA111" s="1"/>
      </tp>
      <tp>
        <v>5965</v>
        <stp/>
        <stp>VOLUME</stp>
        <stp>.SPXW250519P5810</stp>
        <tr r="BB111" s="1"/>
        <tr r="BB111" s="1"/>
      </tp>
      <tp>
        <v>818</v>
        <stp/>
        <stp>VOLUME</stp>
        <stp>.SPXW250519C5800</stp>
        <tr r="BA112" s="1"/>
        <tr r="BA112" s="1"/>
      </tp>
      <tp>
        <v>10525</v>
        <stp/>
        <stp>VOLUME</stp>
        <stp>.SPXW250519P5800</stp>
        <tr r="BB112" s="1"/>
        <tr r="BB112" s="1"/>
      </tp>
      <tp>
        <v>679</v>
        <stp/>
        <stp>VOLUME</stp>
        <stp>.SPXW250519C5830</stp>
        <tr r="BA109" s="1"/>
        <tr r="BA109" s="1"/>
      </tp>
      <tp>
        <v>2</v>
        <stp/>
        <stp>VOLUME</stp>
        <stp>.SPXW250613C5890</stp>
        <tr r="I104" s="2"/>
        <tr r="I104" s="2"/>
      </tp>
      <tp>
        <v>10512</v>
        <stp/>
        <stp>VOLUME</stp>
        <stp>.SPXW250519P5830</stp>
        <tr r="BB109" s="1"/>
        <tr r="BB109" s="1"/>
      </tp>
      <tp>
        <v>7</v>
        <stp/>
        <stp>VOLUME</stp>
        <stp>.SPXW250613P5890</stp>
        <tr r="I104" s="2"/>
        <tr r="I104" s="2"/>
      </tp>
      <tp>
        <v>1068</v>
        <stp/>
        <stp>VOLUME</stp>
        <stp>.SPXW250519C5820</stp>
        <tr r="BA110" s="1"/>
        <tr r="BA110" s="1"/>
      </tp>
      <tp>
        <v>8</v>
        <stp/>
        <stp>VOLUME</stp>
        <stp>.SPXW250613C5880</stp>
        <tr r="I105" s="2"/>
        <tr r="I105" s="2"/>
      </tp>
      <tp>
        <v>7365</v>
        <stp/>
        <stp>VOLUME</stp>
        <stp>.SPXW250519P5820</stp>
        <tr r="BB110" s="1"/>
        <tr r="BB110" s="1"/>
      </tp>
      <tp>
        <v>23</v>
        <stp/>
        <stp>VOLUME</stp>
        <stp>.SPXW250613P5880</stp>
        <tr r="I105" s="2"/>
        <tr r="I105" s="2"/>
      </tp>
      <tp>
        <v>813</v>
        <stp/>
        <stp>VOLUME</stp>
        <stp>.SPXW250519C5850</stp>
        <tr r="BA107" s="1"/>
        <tr r="BA107" s="1"/>
      </tp>
      <tp>
        <v>25149</v>
        <stp/>
        <stp>VOLUME</stp>
        <stp>.SPXW250519P5850</stp>
        <tr r="BB107" s="1"/>
        <tr r="BB107" s="1"/>
      </tp>
      <tp>
        <v>607</v>
        <stp/>
        <stp>VOLUME</stp>
        <stp>.SPXW250519C5840</stp>
        <tr r="BA108" s="1"/>
        <tr r="BA108" s="1"/>
      </tp>
      <tp>
        <v>13719</v>
        <stp/>
        <stp>VOLUME</stp>
        <stp>.SPXW250519P5840</stp>
        <tr r="BB108" s="1"/>
        <tr r="BB108" s="1"/>
      </tp>
      <tp>
        <v>1188</v>
        <stp/>
        <stp>VOLUME</stp>
        <stp>.SPXW250519C5870</stp>
        <tr r="BA105" s="1"/>
        <tr r="BA105" s="1"/>
      </tp>
      <tp>
        <v>18545</v>
        <stp/>
        <stp>VOLUME</stp>
        <stp>.SPXW250519P5870</stp>
        <tr r="BB105" s="1"/>
        <tr r="BB105" s="1"/>
      </tp>
      <tp>
        <v>324</v>
        <stp/>
        <stp>VOLUME</stp>
        <stp>.SPXW250519C5860</stp>
        <tr r="BA106" s="1"/>
        <tr r="BA106" s="1"/>
      </tp>
      <tp>
        <v>20689</v>
        <stp/>
        <stp>VOLUME</stp>
        <stp>.SPXW250519P5860</stp>
        <tr r="BB106" s="1"/>
        <tr r="BB106" s="1"/>
      </tp>
      <tp t="s">
        <v>N/A</v>
        <stp/>
        <stp>VOLUME</stp>
        <stp>.NDXP251031P21550</stp>
        <tr r="T138" s="2"/>
      </tp>
      <tp t="s">
        <v>N/A</v>
        <stp/>
        <stp>VOLUME</stp>
        <stp>.NDXP251031P20550</stp>
        <tr r="T178" s="2"/>
      </tp>
      <tp t="s">
        <v>N/A</v>
        <stp/>
        <stp>VOLUME</stp>
        <stp>.NDXP251231P21550</stp>
        <tr r="X138" s="2"/>
      </tp>
      <tp t="s">
        <v>N/A</v>
        <stp/>
        <stp>VOLUME</stp>
        <stp>.NDXP251231P20550</stp>
        <tr r="X178" s="2"/>
      </tp>
      <tp>
        <v>1208</v>
        <stp/>
        <stp>VOLUME</stp>
        <stp>.SPXW250519C5890</stp>
        <tr r="BA103" s="1"/>
        <tr r="BA103" s="1"/>
      </tp>
      <tp t="s">
        <v>N/A</v>
        <stp/>
        <stp>VOLUME</stp>
        <stp>.SPXW250613C5830</stp>
        <tr r="I110" s="2"/>
      </tp>
      <tp>
        <v>23872</v>
        <stp/>
        <stp>VOLUME</stp>
        <stp>.SPXW250519P5890</stp>
        <tr r="BB103" s="1"/>
        <tr r="BB103" s="1"/>
      </tp>
      <tp>
        <v>7</v>
        <stp/>
        <stp>VOLUME</stp>
        <stp>.SPXW250613P5830</stp>
        <tr r="I110" s="2"/>
        <tr r="I110" s="2"/>
      </tp>
      <tp t="s">
        <v>N/A</v>
        <stp/>
        <stp>VOLUME</stp>
        <stp>.NDXP250930P21450</stp>
        <tr r="R142" s="2"/>
      </tp>
      <tp t="s">
        <v>N/A</v>
        <stp/>
        <stp>VOLUME</stp>
        <stp>.NDXP250930P20450</stp>
        <tr r="R182" s="2"/>
      </tp>
      <tp>
        <v>12</v>
        <stp/>
        <stp>VOLUME</stp>
        <stp>.NDXP250520P20450</stp>
        <tr r="C182" s="2"/>
        <tr r="C182" s="2"/>
      </tp>
      <tp>
        <v>1</v>
        <stp/>
        <stp>VOLUME</stp>
        <stp>.NDXP250521P20550</stp>
        <tr r="D178" s="2"/>
        <tr r="D178" s="2"/>
      </tp>
      <tp t="s">
        <v>N/A</v>
        <stp/>
        <stp>VOLUME</stp>
        <stp>.NDXP250522P20650</stp>
        <tr r="E174" s="2"/>
      </tp>
      <tp>
        <v>4</v>
        <stp/>
        <stp>VOLUME</stp>
        <stp>.NDXP250523P20750</stp>
        <tr r="BD169" s="1"/>
        <tr r="BD169" s="1"/>
      </tp>
      <tp t="s">
        <v>N/A</v>
        <stp/>
        <stp>VOLUME</stp>
        <stp>.NDXP250530P21450</stp>
        <tr r="G142" s="2"/>
      </tp>
      <tp>
        <v>14</v>
        <stp/>
        <stp>VOLUME</stp>
        <stp>.NDXP250520P21450</stp>
        <tr r="C142" s="2"/>
        <tr r="C142" s="2"/>
      </tp>
      <tp t="s">
        <v>N/A</v>
        <stp/>
        <stp>VOLUME</stp>
        <stp>.NDXP250521P21550</stp>
        <tr r="D138" s="2"/>
      </tp>
      <tp t="s">
        <v>N/A</v>
        <stp/>
        <stp>VOLUME</stp>
        <stp>.NDXP250530P20450</stp>
        <tr r="G182" s="2"/>
      </tp>
      <tp t="s">
        <v>N/A</v>
        <stp/>
        <stp>VOLUME</stp>
        <stp>.NDXP250731P21550</stp>
        <tr r="N138" s="2"/>
      </tp>
      <tp t="s">
        <v>N/A</v>
        <stp/>
        <stp>VOLUME</stp>
        <stp>.NDXP250731P20550</stp>
        <tr r="N178" s="2"/>
      </tp>
      <tp t="s">
        <v>N/A</v>
        <stp/>
        <stp>VOLUME</stp>
        <stp>.NDXP250613P20750</stp>
        <tr r="I170" s="2"/>
      </tp>
      <tp>
        <v>6</v>
        <stp/>
        <stp>VOLUME</stp>
        <stp>.NDXP250630P21450</stp>
        <tr r="L142" s="2"/>
        <tr r="L142" s="2"/>
      </tp>
      <tp t="s">
        <v>N/A</v>
        <stp/>
        <stp>VOLUME</stp>
        <stp>.NDXP250630P20450</stp>
        <tr r="L182" s="2"/>
      </tp>
      <tp>
        <v>1181</v>
        <stp/>
        <stp>VOLUME</stp>
        <stp>.SPXW250519C5880</stp>
        <tr r="BA104" s="1"/>
        <tr r="BA104" s="1"/>
      </tp>
      <tp t="s">
        <v>N/A</v>
        <stp/>
        <stp>VOLUME</stp>
        <stp>.SPXW250613C5820</stp>
        <tr r="I111" s="2"/>
      </tp>
      <tp>
        <v>25724</v>
        <stp/>
        <stp>VOLUME</stp>
        <stp>.SPXW250519P5880</stp>
        <tr r="BB104" s="1"/>
        <tr r="BB104" s="1"/>
      </tp>
      <tp>
        <v>35</v>
        <stp/>
        <stp>VOLUME</stp>
        <stp>.SPXW250613P5820</stp>
        <tr r="I111" s="2"/>
        <tr r="I111" s="2"/>
      </tp>
      <tp t="s">
        <v>N/A</v>
        <stp/>
        <stp>VOLUME</stp>
        <stp>.NDXP251031P20575</stp>
        <tr r="T177" s="2"/>
      </tp>
      <tp t="s">
        <v>N/A</v>
        <stp/>
        <stp>VOLUME</stp>
        <stp>.NDXP251231P20575</stp>
        <tr r="X177" s="2"/>
      </tp>
      <tp t="s">
        <v>N/A</v>
        <stp/>
        <stp>VOLUME</stp>
        <stp>.SPXW250613C5810</stp>
        <tr r="I112" s="2"/>
      </tp>
      <tp>
        <v>11</v>
        <stp/>
        <stp>VOLUME</stp>
        <stp>.SPXW250613P5810</stp>
        <tr r="I112" s="2"/>
        <tr r="I112" s="2"/>
      </tp>
      <tp t="s">
        <v>N/A</v>
        <stp/>
        <stp>VOLUME</stp>
        <stp>.NDXP250930P21475</stp>
        <tr r="R141" s="2"/>
      </tp>
      <tp t="s">
        <v>N/A</v>
        <stp/>
        <stp>VOLUME</stp>
        <stp>.NDXP250930P20475</stp>
        <tr r="R181" s="2"/>
      </tp>
      <tp t="s">
        <v>N/A</v>
        <stp/>
        <stp>VOLUME</stp>
        <stp>.NDXP250520P20475</stp>
        <tr r="C181" s="2"/>
      </tp>
      <tp>
        <v>1</v>
        <stp/>
        <stp>VOLUME</stp>
        <stp>.NDXP250521P20575</stp>
        <tr r="D177" s="2"/>
        <tr r="D177" s="2"/>
      </tp>
      <tp>
        <v>8</v>
        <stp/>
        <stp>VOLUME</stp>
        <stp>.NDXP250522P20675</stp>
        <tr r="E173" s="2"/>
        <tr r="E173" s="2"/>
      </tp>
      <tp>
        <v>1</v>
        <stp/>
        <stp>VOLUME</stp>
        <stp>.NDXP250523P20775</stp>
        <tr r="BD168" s="1"/>
        <tr r="BD168" s="1"/>
      </tp>
      <tp t="s">
        <v>N/A</v>
        <stp/>
        <stp>VOLUME</stp>
        <stp>.NDXP250530P21475</stp>
        <tr r="G141" s="2"/>
      </tp>
      <tp t="s">
        <v>N/A</v>
        <stp/>
        <stp>VOLUME</stp>
        <stp>.NDXP250520P21475</stp>
        <tr r="C141" s="2"/>
      </tp>
      <tp t="s">
        <v>N/A</v>
        <stp/>
        <stp>VOLUME</stp>
        <stp>.NDXP250530P20475</stp>
        <tr r="G181" s="2"/>
      </tp>
      <tp t="s">
        <v>N/A</v>
        <stp/>
        <stp>VOLUME</stp>
        <stp>.NDXP250613P20775</stp>
        <tr r="I169" s="2"/>
      </tp>
      <tp t="s">
        <v>N/A</v>
        <stp/>
        <stp>VOLUME</stp>
        <stp>.NDXP250630P21475</stp>
        <tr r="L141" s="2"/>
      </tp>
      <tp>
        <v>1</v>
        <stp/>
        <stp>VOLUME</stp>
        <stp>.NDXP250630P20475</stp>
        <tr r="L181" s="2"/>
        <tr r="L181" s="2"/>
      </tp>
      <tp t="s">
        <v>N/A</v>
        <stp/>
        <stp>VOLUME</stp>
        <stp>.NDXP250731P20575</stp>
        <tr r="N177" s="2"/>
      </tp>
      <tp t="s">
        <v>N/A</v>
        <stp/>
        <stp>VOLUME</stp>
        <stp>.SPXW250613C5800</stp>
        <tr r="I113" s="2"/>
      </tp>
      <tp t="s">
        <v>N/A</v>
        <stp/>
        <stp>VOLUME</stp>
        <stp>.SPXW250613P5800</stp>
        <tr r="I113" s="2"/>
      </tp>
      <tp t="s">
        <v>N/A</v>
        <stp/>
        <stp>VOLUME</stp>
        <stp>.NDXP250930P21400</stp>
        <tr r="R144" s="2"/>
      </tp>
      <tp t="s">
        <v>N/A</v>
        <stp/>
        <stp>VOLUME</stp>
        <stp>.NDXP250930P20400</stp>
        <tr r="R184" s="2"/>
      </tp>
      <tp>
        <v>6</v>
        <stp/>
        <stp>VOLUME</stp>
        <stp>.NDXP250520P20400</stp>
        <tr r="C184" s="2"/>
        <tr r="C184" s="2"/>
      </tp>
      <tp>
        <v>13</v>
        <stp/>
        <stp>VOLUME</stp>
        <stp>.NDXP250521P20500</stp>
        <tr r="D180" s="2"/>
        <tr r="D180" s="2"/>
      </tp>
      <tp t="s">
        <v>N/A</v>
        <stp/>
        <stp>VOLUME</stp>
        <stp>.NDXP250522P20600</stp>
        <tr r="E176" s="2"/>
      </tp>
      <tp>
        <v>2</v>
        <stp/>
        <stp>VOLUME</stp>
        <stp>.NDXP250523P20700</stp>
        <tr r="BD171" s="1"/>
        <tr r="BD171" s="1"/>
      </tp>
      <tp t="s">
        <v>N/A</v>
        <stp/>
        <stp>VOLUME</stp>
        <stp>.NDXP250530P21400</stp>
        <tr r="G144" s="2"/>
      </tp>
      <tp>
        <v>46</v>
        <stp/>
        <stp>VOLUME</stp>
        <stp>.NDXP250520P21400</stp>
        <tr r="C144" s="2"/>
        <tr r="C144" s="2"/>
      </tp>
      <tp t="s">
        <v>N/A</v>
        <stp/>
        <stp>VOLUME</stp>
        <stp>.NDXP250521P21500</stp>
        <tr r="D140" s="2"/>
      </tp>
      <tp t="s">
        <v>N/A</v>
        <stp/>
        <stp>VOLUME</stp>
        <stp>.NDXP250530P20400</stp>
        <tr r="G184" s="2"/>
      </tp>
      <tp t="s">
        <v>N/A</v>
        <stp/>
        <stp>VOLUME</stp>
        <stp>.NDXP250731P21500</stp>
        <tr r="N140" s="2"/>
      </tp>
      <tp t="s">
        <v>N/A</v>
        <stp/>
        <stp>VOLUME</stp>
        <stp>.NDXP250731P20500</stp>
        <tr r="N180" s="2"/>
      </tp>
      <tp>
        <v>1</v>
        <stp/>
        <stp>VOLUME</stp>
        <stp>.NDXP250613P20700</stp>
        <tr r="I172" s="2"/>
        <tr r="I172" s="2"/>
      </tp>
      <tp t="s">
        <v>N/A</v>
        <stp/>
        <stp>VOLUME</stp>
        <stp>.NDXP250630P21400</stp>
        <tr r="L144" s="2"/>
      </tp>
      <tp>
        <v>55</v>
        <stp/>
        <stp>VOLUME</stp>
        <stp>.NDXP250630P20400</stp>
        <tr r="L184" s="2"/>
        <tr r="L184" s="2"/>
      </tp>
      <tp t="s">
        <v>N/A</v>
        <stp/>
        <stp>VOLUME</stp>
        <stp>.SPXW250613C5870</stp>
        <tr r="I106" s="2"/>
      </tp>
      <tp>
        <v>26</v>
        <stp/>
        <stp>VOLUME</stp>
        <stp>.SPXW250613P5870</stp>
        <tr r="I106" s="2"/>
        <tr r="I106" s="2"/>
      </tp>
      <tp t="s">
        <v>N/A</v>
        <stp/>
        <stp>VOLUME</stp>
        <stp>.NDXP251031P21500</stp>
        <tr r="T140" s="2"/>
      </tp>
      <tp t="s">
        <v>N/A</v>
        <stp/>
        <stp>VOLUME</stp>
        <stp>.NDXP251031P20500</stp>
        <tr r="T180" s="2"/>
      </tp>
      <tp t="s">
        <v>N/A</v>
        <stp/>
        <stp>VOLUME</stp>
        <stp>.NDXP251231P21500</stp>
        <tr r="X140" s="2"/>
      </tp>
      <tp t="s">
        <v>N/A</v>
        <stp/>
        <stp>VOLUME</stp>
        <stp>.NDXP251231P20500</stp>
        <tr r="X180" s="2"/>
      </tp>
      <tp>
        <v>1</v>
        <stp/>
        <stp>VOLUME</stp>
        <stp>.SPXW250613C5860</stp>
        <tr r="I107" s="2"/>
        <tr r="I107" s="2"/>
      </tp>
      <tp>
        <v>14</v>
        <stp/>
        <stp>VOLUME</stp>
        <stp>.SPXW250613P5860</stp>
        <tr r="I107" s="2"/>
        <tr r="I107" s="2"/>
      </tp>
      <tp t="s">
        <v>N/A</v>
        <stp/>
        <stp>VOLUME</stp>
        <stp>.NDXP250930P21425</stp>
        <tr r="R143" s="2"/>
      </tp>
      <tp t="s">
        <v>N/A</v>
        <stp/>
        <stp>VOLUME</stp>
        <stp>.NDXP250930P20425</stp>
        <tr r="R183" s="2"/>
      </tp>
      <tp t="s">
        <v>N/A</v>
        <stp/>
        <stp>VOLUME</stp>
        <stp>.NDXP250520P20425</stp>
        <tr r="C183" s="2"/>
      </tp>
      <tp t="s">
        <v>N/A</v>
        <stp/>
        <stp>VOLUME</stp>
        <stp>.NDXP250521P20525</stp>
        <tr r="D179" s="2"/>
      </tp>
      <tp t="s">
        <v>N/A</v>
        <stp/>
        <stp>VOLUME</stp>
        <stp>.NDXP250522P20625</stp>
        <tr r="E175" s="2"/>
      </tp>
      <tp>
        <v>2</v>
        <stp/>
        <stp>VOLUME</stp>
        <stp>.NDXP250523P20725</stp>
        <tr r="BD170" s="1"/>
        <tr r="BD170" s="1"/>
      </tp>
      <tp t="s">
        <v>N/A</v>
        <stp/>
        <stp>VOLUME</stp>
        <stp>.NDXP250530P21425</stp>
        <tr r="G143" s="2"/>
      </tp>
      <tp>
        <v>10</v>
        <stp/>
        <stp>VOLUME</stp>
        <stp>.NDXP250520P21425</stp>
        <tr r="C143" s="2"/>
        <tr r="C143" s="2"/>
      </tp>
      <tp t="s">
        <v>N/A</v>
        <stp/>
        <stp>VOLUME</stp>
        <stp>.NDXP250521P21525</stp>
        <tr r="D139" s="2"/>
      </tp>
      <tp t="s">
        <v>N/A</v>
        <stp/>
        <stp>VOLUME</stp>
        <stp>.NDXP250530P20425</stp>
        <tr r="G183" s="2"/>
      </tp>
      <tp t="s">
        <v>N/A</v>
        <stp/>
        <stp>VOLUME</stp>
        <stp>.NDXP250613P20725</stp>
        <tr r="I171" s="2"/>
      </tp>
      <tp t="s">
        <v>N/A</v>
        <stp/>
        <stp>VOLUME</stp>
        <stp>.NDXP250630P21425</stp>
        <tr r="L143" s="2"/>
      </tp>
      <tp t="s">
        <v>N/A</v>
        <stp/>
        <stp>VOLUME</stp>
        <stp>.NDXP250630P20425</stp>
        <tr r="L183" s="2"/>
      </tp>
      <tp t="s">
        <v>N/A</v>
        <stp/>
        <stp>VOLUME</stp>
        <stp>.NDXP250731P21525</stp>
        <tr r="N139" s="2"/>
      </tp>
      <tp t="s">
        <v>N/A</v>
        <stp/>
        <stp>VOLUME</stp>
        <stp>.NDXP250731P20525</stp>
        <tr r="N179" s="2"/>
      </tp>
      <tp>
        <v>3</v>
        <stp/>
        <stp>VOLUME</stp>
        <stp>.SPXW250613C5850</stp>
        <tr r="I108" s="2"/>
        <tr r="I108" s="2"/>
      </tp>
      <tp>
        <v>46</v>
        <stp/>
        <stp>VOLUME</stp>
        <stp>.SPXW250613P5850</stp>
        <tr r="I108" s="2"/>
        <tr r="I108" s="2"/>
      </tp>
      <tp t="s">
        <v>N/A</v>
        <stp/>
        <stp>VOLUME</stp>
        <stp>.NDXP251031P21525</stp>
        <tr r="T139" s="2"/>
      </tp>
      <tp t="s">
        <v>N/A</v>
        <stp/>
        <stp>VOLUME</stp>
        <stp>.NDXP251031P20525</stp>
        <tr r="T179" s="2"/>
      </tp>
      <tp t="s">
        <v>N/A</v>
        <stp/>
        <stp>VOLUME</stp>
        <stp>.NDXP251231P21525</stp>
        <tr r="X139" s="2"/>
      </tp>
      <tp t="s">
        <v>N/A</v>
        <stp/>
        <stp>VOLUME</stp>
        <stp>.NDXP251231P20525</stp>
        <tr r="X179" s="2"/>
      </tp>
      <tp t="s">
        <v>N/A</v>
        <stp/>
        <stp>VOLUME</stp>
        <stp>.SPXW250613C5840</stp>
        <tr r="I109" s="2"/>
      </tp>
      <tp>
        <v>34</v>
        <stp/>
        <stp>VOLUME</stp>
        <stp>.SPXW250613P5840</stp>
        <tr r="I109" s="2"/>
        <tr r="I109" s="2"/>
      </tp>
      <tp>
        <v>42</v>
        <stp/>
        <stp>OPEN_INT</stp>
        <stp>.NDXP250519C21500</stp>
        <tr r="AS139" s="1"/>
        <tr r="AS139" s="1"/>
      </tp>
      <tp>
        <v>3</v>
        <stp/>
        <stp>OPEN_INT</stp>
        <stp>.NDXP250519C20500</stp>
        <tr r="AS179" s="1"/>
        <tr r="AS179" s="1"/>
      </tp>
      <tp t="s">
        <v>N/A</v>
        <stp/>
        <stp>OPEN_INT</stp>
        <stp>.NDXP250519C21525</stp>
        <tr r="AS138" s="1"/>
      </tp>
      <tp>
        <v>0</v>
        <stp/>
        <stp>OPEN_INT</stp>
        <stp>.NDXP250519C20525</stp>
        <tr r="AS178" s="1"/>
        <tr r="AS178" s="1"/>
      </tp>
      <tp>
        <v>10</v>
        <stp/>
        <stp>OPEN_INT</stp>
        <stp>.NDXP250519C21550</stp>
        <tr r="AS137" s="1"/>
        <tr r="AS137" s="1"/>
      </tp>
      <tp>
        <v>0</v>
        <stp/>
        <stp>OPEN_INT</stp>
        <stp>.NDXP250519C20550</stp>
        <tr r="AS177" s="1"/>
        <tr r="AS177" s="1"/>
      </tp>
      <tp>
        <v>0</v>
        <stp/>
        <stp>OPEN_INT</stp>
        <stp>.NDXP250519C20575</stp>
        <tr r="AS176" s="1"/>
        <tr r="AS176" s="1"/>
      </tp>
      <tp t="s">
        <v>N/A</v>
        <stp/>
        <stp>OPEN_INT</stp>
        <stp>.NDXP250519P21525</stp>
        <tr r="AT138" s="1"/>
      </tp>
      <tp>
        <v>0</v>
        <stp/>
        <stp>OPEN_INT</stp>
        <stp>.NDXP250519P20525</stp>
        <tr r="AT178" s="1"/>
        <tr r="AT178" s="1"/>
      </tp>
      <tp>
        <v>10</v>
        <stp/>
        <stp>OPEN_INT</stp>
        <stp>.NDXP250519P21500</stp>
        <tr r="AT139" s="1"/>
        <tr r="AT139" s="1"/>
      </tp>
      <tp>
        <v>69</v>
        <stp/>
        <stp>OPEN_INT</stp>
        <stp>.NDXP250519P20500</stp>
        <tr r="AT179" s="1"/>
        <tr r="AT179" s="1"/>
      </tp>
      <tp>
        <v>1</v>
        <stp/>
        <stp>OPEN_INT</stp>
        <stp>.NDXP250519P20575</stp>
        <tr r="AT176" s="1"/>
        <tr r="AT176" s="1"/>
      </tp>
      <tp>
        <v>0</v>
        <stp/>
        <stp>OPEN_INT</stp>
        <stp>.NDXP250519P21550</stp>
        <tr r="AT137" s="1"/>
        <tr r="AT137" s="1"/>
      </tp>
      <tp>
        <v>45</v>
        <stp/>
        <stp>OPEN_INT</stp>
        <stp>.NDXP250519P20550</stp>
        <tr r="AT177" s="1"/>
        <tr r="AT177" s="1"/>
      </tp>
      <tp>
        <v>-0.55000000000000004</v>
        <stp/>
        <stp>DELTA</stp>
        <stp>.NDXP250523P21525</stp>
        <tr r="CG138" s="1"/>
        <tr r="CG138" s="1"/>
      </tp>
      <tp>
        <v>-0.05</v>
        <stp/>
        <stp>DELTA</stp>
        <stp>.NDXP250523P20525</stp>
        <tr r="CG178" s="1"/>
        <tr r="CG178" s="1"/>
      </tp>
      <tp>
        <v>-0.53</v>
        <stp/>
        <stp>DELTA</stp>
        <stp>.NDXP250523P21500</stp>
        <tr r="CG139" s="1"/>
        <tr r="CG139" s="1"/>
      </tp>
      <tp>
        <v>-0.05</v>
        <stp/>
        <stp>DELTA</stp>
        <stp>.NDXP250523P20500</stp>
        <tr r="CG179" s="1"/>
        <tr r="CG179" s="1"/>
      </tp>
      <tp>
        <v>-0.06</v>
        <stp/>
        <stp>DELTA</stp>
        <stp>.NDXP250523P20575</stp>
        <tr r="CG176" s="1"/>
        <tr r="CG176" s="1"/>
      </tp>
      <tp>
        <v>-0.56999999999999995</v>
        <stp/>
        <stp>DELTA</stp>
        <stp>.NDXP250523P21550</stp>
        <tr r="CG137" s="1"/>
        <tr r="CG137" s="1"/>
      </tp>
      <tp>
        <v>-0.06</v>
        <stp/>
        <stp>DELTA</stp>
        <stp>.NDXP250523P20550</stp>
        <tr r="CG177" s="1"/>
        <tr r="CG177" s="1"/>
      </tp>
      <tp>
        <v>0.46</v>
        <stp/>
        <stp>DELTA</stp>
        <stp>.NDXP250523C21500</stp>
        <tr r="CF139" s="1"/>
        <tr r="CF139" s="1"/>
      </tp>
      <tp>
        <v>1</v>
        <stp/>
        <stp>DELTA</stp>
        <stp>.NDXP250523C20500</stp>
        <tr r="CF179" s="1"/>
        <tr r="CF179" s="1"/>
      </tp>
      <tp>
        <v>0.44</v>
        <stp/>
        <stp>DELTA</stp>
        <stp>.NDXP250523C21525</stp>
        <tr r="CF138" s="1"/>
        <tr r="CF138" s="1"/>
      </tp>
      <tp>
        <v>1</v>
        <stp/>
        <stp>DELTA</stp>
        <stp>.NDXP250523C20525</stp>
        <tr r="CF178" s="1"/>
        <tr r="CF178" s="1"/>
      </tp>
      <tp>
        <v>0.41</v>
        <stp/>
        <stp>DELTA</stp>
        <stp>.NDXP250523C21550</stp>
        <tr r="CF137" s="1"/>
        <tr r="CF137" s="1"/>
      </tp>
      <tp>
        <v>1</v>
        <stp/>
        <stp>DELTA</stp>
        <stp>.NDXP250523C20550</stp>
        <tr r="CF177" s="1"/>
        <tr r="CF177" s="1"/>
      </tp>
      <tp>
        <v>1</v>
        <stp/>
        <stp>DELTA</stp>
        <stp>.NDXP250523C20575</stp>
        <tr r="CF176" s="1"/>
        <tr r="CF176" s="1"/>
      </tp>
      <tp t="s">
        <v>N/A</v>
        <stp/>
        <stp>VOLUME</stp>
        <stp>.NDXP250930C20575</stp>
        <tr r="R177" s="2"/>
      </tp>
      <tp t="s">
        <v>N/A</v>
        <stp/>
        <stp>VOLUME</stp>
        <stp>.NDXP250520C20575</stp>
        <tr r="C177" s="2"/>
      </tp>
      <tp t="s">
        <v>N/A</v>
        <stp/>
        <stp>VOLUME</stp>
        <stp>.NDXP250521C20475</stp>
        <tr r="D181" s="2"/>
      </tp>
      <tp t="s">
        <v>N/A</v>
        <stp/>
        <stp>VOLUME</stp>
        <stp>.NDXP250522C20775</stp>
        <tr r="E169" s="2"/>
      </tp>
      <tp t="s">
        <v>N/A</v>
        <stp/>
        <stp>VOLUME</stp>
        <stp>.NDXP250523C20675</stp>
        <tr r="BC172" s="1"/>
      </tp>
      <tp>
        <v>6</v>
        <stp/>
        <stp>VOLUME</stp>
        <stp>.NDXP250521C21475</stp>
        <tr r="D141" s="2"/>
        <tr r="D141" s="2"/>
      </tp>
      <tp t="s">
        <v>N/A</v>
        <stp/>
        <stp>VOLUME</stp>
        <stp>.NDXP250530C20575</stp>
        <tr r="G177" s="2"/>
      </tp>
      <tp t="s">
        <v>N/A</v>
        <stp/>
        <stp>VOLUME</stp>
        <stp>.NDXP250613C20675</stp>
        <tr r="I173" s="2"/>
      </tp>
      <tp t="s">
        <v>N/A</v>
        <stp/>
        <stp>VOLUME</stp>
        <stp>.NDXP250630C20575</stp>
        <tr r="L177" s="2"/>
      </tp>
      <tp t="s">
        <v>N/A</v>
        <stp/>
        <stp>VOLUME</stp>
        <stp>.NDXP250731C21475</stp>
        <tr r="N141" s="2"/>
      </tp>
      <tp t="s">
        <v>N/A</v>
        <stp/>
        <stp>VOLUME</stp>
        <stp>.NDXP250731C20475</stp>
        <tr r="N181" s="2"/>
      </tp>
      <tp t="s">
        <v>N/A</v>
        <stp/>
        <stp>VOLUME</stp>
        <stp>.NDXP251031C21475</stp>
        <tr r="T141" s="2"/>
      </tp>
      <tp t="s">
        <v>N/A</v>
        <stp/>
        <stp>VOLUME</stp>
        <stp>.NDXP251031C20475</stp>
        <tr r="T181" s="2"/>
      </tp>
      <tp t="s">
        <v>N/A</v>
        <stp/>
        <stp>VOLUME</stp>
        <stp>.NDXP251231C21475</stp>
        <tr r="X141" s="2"/>
      </tp>
      <tp t="s">
        <v>N/A</v>
        <stp/>
        <stp>VOLUME</stp>
        <stp>.NDXP251231C20475</stp>
        <tr r="X181" s="2"/>
      </tp>
      <tp t="s">
        <v>N/A</v>
        <stp/>
        <stp>VOLUME</stp>
        <stp>.NDXP250930C21550</stp>
        <tr r="R138" s="2"/>
      </tp>
      <tp t="s">
        <v>N/A</v>
        <stp/>
        <stp>VOLUME</stp>
        <stp>.NDXP250930C20550</stp>
        <tr r="R178" s="2"/>
      </tp>
      <tp t="s">
        <v>N/A</v>
        <stp/>
        <stp>VOLUME</stp>
        <stp>.NDXP250520C20550</stp>
        <tr r="C178" s="2"/>
      </tp>
      <tp t="s">
        <v>N/A</v>
        <stp/>
        <stp>VOLUME</stp>
        <stp>.NDXP250521C20450</stp>
        <tr r="D182" s="2"/>
      </tp>
      <tp t="s">
        <v>N/A</v>
        <stp/>
        <stp>VOLUME</stp>
        <stp>.NDXP250522C20750</stp>
        <tr r="E170" s="2"/>
      </tp>
      <tp t="s">
        <v>N/A</v>
        <stp/>
        <stp>VOLUME</stp>
        <stp>.NDXP250523C20650</stp>
        <tr r="BC173" s="1"/>
      </tp>
      <tp>
        <v>1</v>
        <stp/>
        <stp>VOLUME</stp>
        <stp>.NDXP250530C21550</stp>
        <tr r="G138" s="2"/>
        <tr r="G138" s="2"/>
      </tp>
      <tp>
        <v>41</v>
        <stp/>
        <stp>VOLUME</stp>
        <stp>.NDXP250520C21550</stp>
        <tr r="C138" s="2"/>
        <tr r="C138" s="2"/>
      </tp>
      <tp>
        <v>3</v>
        <stp/>
        <stp>VOLUME</stp>
        <stp>.NDXP250521C21450</stp>
        <tr r="D142" s="2"/>
        <tr r="D142" s="2"/>
      </tp>
      <tp t="s">
        <v>N/A</v>
        <stp/>
        <stp>VOLUME</stp>
        <stp>.NDXP250530C20550</stp>
        <tr r="G178" s="2"/>
      </tp>
      <tp t="s">
        <v>N/A</v>
        <stp/>
        <stp>VOLUME</stp>
        <stp>.NDXP250731C21450</stp>
        <tr r="N142" s="2"/>
      </tp>
      <tp t="s">
        <v>N/A</v>
        <stp/>
        <stp>VOLUME</stp>
        <stp>.NDXP250731C20450</stp>
        <tr r="N182" s="2"/>
      </tp>
      <tp t="s">
        <v>N/A</v>
        <stp/>
        <stp>VOLUME</stp>
        <stp>.NDXP250613C20650</stp>
        <tr r="I174" s="2"/>
      </tp>
      <tp t="s">
        <v>N/A</v>
        <stp/>
        <stp>VOLUME</stp>
        <stp>.NDXP250630C21550</stp>
        <tr r="L138" s="2"/>
      </tp>
      <tp t="s">
        <v>N/A</v>
        <stp/>
        <stp>VOLUME</stp>
        <stp>.NDXP250630C20550</stp>
        <tr r="L178" s="2"/>
      </tp>
      <tp t="s">
        <v>N/A</v>
        <stp/>
        <stp>VOLUME</stp>
        <stp>.NDXP251031C21450</stp>
        <tr r="T142" s="2"/>
      </tp>
      <tp t="s">
        <v>N/A</v>
        <stp/>
        <stp>VOLUME</stp>
        <stp>.NDXP251031C20450</stp>
        <tr r="T182" s="2"/>
      </tp>
      <tp t="s">
        <v>N/A</v>
        <stp/>
        <stp>VOLUME</stp>
        <stp>.NDXP251231C21450</stp>
        <tr r="X142" s="2"/>
      </tp>
      <tp t="s">
        <v>N/A</v>
        <stp/>
        <stp>VOLUME</stp>
        <stp>.NDXP251231C20450</stp>
        <tr r="X182" s="2"/>
      </tp>
      <tp t="s">
        <v>N/A</v>
        <stp/>
        <stp>VOLUME</stp>
        <stp>.NDXP251031C21425</stp>
        <tr r="T143" s="2"/>
      </tp>
      <tp t="s">
        <v>N/A</v>
        <stp/>
        <stp>VOLUME</stp>
        <stp>.NDXP251031C20425</stp>
        <tr r="T183" s="2"/>
      </tp>
      <tp t="s">
        <v>N/A</v>
        <stp/>
        <stp>VOLUME</stp>
        <stp>.NDXP251231C21425</stp>
        <tr r="X143" s="2"/>
      </tp>
      <tp t="s">
        <v>N/A</v>
        <stp/>
        <stp>VOLUME</stp>
        <stp>.NDXP251231C20425</stp>
        <tr r="X183" s="2"/>
      </tp>
      <tp t="s">
        <v>N/A</v>
        <stp/>
        <stp>VOLUME</stp>
        <stp>.NDXP250930C21525</stp>
        <tr r="R139" s="2"/>
      </tp>
      <tp t="s">
        <v>N/A</v>
        <stp/>
        <stp>VOLUME</stp>
        <stp>.NDXP250930C20525</stp>
        <tr r="R179" s="2"/>
      </tp>
      <tp t="s">
        <v>N/A</v>
        <stp/>
        <stp>VOLUME</stp>
        <stp>.NDXP250520C20525</stp>
        <tr r="C179" s="2"/>
      </tp>
      <tp t="s">
        <v>N/A</v>
        <stp/>
        <stp>VOLUME</stp>
        <stp>.NDXP250521C20425</stp>
        <tr r="D183" s="2"/>
      </tp>
      <tp t="s">
        <v>N/A</v>
        <stp/>
        <stp>VOLUME</stp>
        <stp>.NDXP250522C20725</stp>
        <tr r="E171" s="2"/>
      </tp>
      <tp t="s">
        <v>N/A</v>
        <stp/>
        <stp>VOLUME</stp>
        <stp>.NDXP250523C20625</stp>
        <tr r="BC174" s="1"/>
      </tp>
      <tp>
        <v>2</v>
        <stp/>
        <stp>VOLUME</stp>
        <stp>.NDXP250530C21525</stp>
        <tr r="G139" s="2"/>
        <tr r="G139" s="2"/>
      </tp>
      <tp t="s">
        <v>N/A</v>
        <stp/>
        <stp>VOLUME</stp>
        <stp>.NDXP250520C21525</stp>
        <tr r="C139" s="2"/>
      </tp>
      <tp>
        <v>6</v>
        <stp/>
        <stp>VOLUME</stp>
        <stp>.NDXP250521C21425</stp>
        <tr r="D143" s="2"/>
        <tr r="D143" s="2"/>
      </tp>
      <tp>
        <v>4</v>
        <stp/>
        <stp>VOLUME</stp>
        <stp>.NDXP250530C20525</stp>
        <tr r="G179" s="2"/>
        <tr r="G179" s="2"/>
      </tp>
      <tp t="s">
        <v>N/A</v>
        <stp/>
        <stp>VOLUME</stp>
        <stp>.NDXP250613C20625</stp>
        <tr r="I175" s="2"/>
      </tp>
      <tp t="s">
        <v>N/A</v>
        <stp/>
        <stp>VOLUME</stp>
        <stp>.NDXP250630C21525</stp>
        <tr r="L139" s="2"/>
      </tp>
      <tp t="s">
        <v>N/A</v>
        <stp/>
        <stp>VOLUME</stp>
        <stp>.NDXP250630C20525</stp>
        <tr r="L179" s="2"/>
      </tp>
      <tp t="s">
        <v>N/A</v>
        <stp/>
        <stp>VOLUME</stp>
        <stp>.NDXP250731C21425</stp>
        <tr r="N143" s="2"/>
      </tp>
      <tp t="s">
        <v>N/A</v>
        <stp/>
        <stp>VOLUME</stp>
        <stp>.NDXP250731C20425</stp>
        <tr r="N183" s="2"/>
      </tp>
      <tp t="s">
        <v>N/A</v>
        <stp/>
        <stp>VOLUME</stp>
        <stp>.NDXP251031C21400</stp>
        <tr r="T144" s="2"/>
      </tp>
      <tp t="s">
        <v>N/A</v>
        <stp/>
        <stp>VOLUME</stp>
        <stp>.NDXP251031C20400</stp>
        <tr r="T184" s="2"/>
      </tp>
      <tp t="s">
        <v>N/A</v>
        <stp/>
        <stp>VOLUME</stp>
        <stp>.NDXP251231C21400</stp>
        <tr r="X144" s="2"/>
      </tp>
      <tp t="s">
        <v>N/A</v>
        <stp/>
        <stp>VOLUME</stp>
        <stp>.NDXP251231C20400</stp>
        <tr r="X184" s="2"/>
      </tp>
      <tp t="s">
        <v>N/A</v>
        <stp/>
        <stp>VOLUME</stp>
        <stp>.NDXP250930C21500</stp>
        <tr r="R140" s="2"/>
      </tp>
      <tp t="s">
        <v>N/A</v>
        <stp/>
        <stp>VOLUME</stp>
        <stp>.NDXP250930C20500</stp>
        <tr r="R180" s="2"/>
      </tp>
      <tp t="s">
        <v>N/A</v>
        <stp/>
        <stp>VOLUME</stp>
        <stp>.NDXP250520C20500</stp>
        <tr r="C180" s="2"/>
      </tp>
      <tp t="s">
        <v>N/A</v>
        <stp/>
        <stp>VOLUME</stp>
        <stp>.NDXP250521C20400</stp>
        <tr r="D184" s="2"/>
      </tp>
      <tp t="s">
        <v>N/A</v>
        <stp/>
        <stp>VOLUME</stp>
        <stp>.NDXP250522C20700</stp>
        <tr r="E172" s="2"/>
      </tp>
      <tp>
        <v>6</v>
        <stp/>
        <stp>VOLUME</stp>
        <stp>.NDXP250523C20600</stp>
        <tr r="BC175" s="1"/>
        <tr r="BC175" s="1"/>
      </tp>
      <tp>
        <v>2</v>
        <stp/>
        <stp>VOLUME</stp>
        <stp>.NDXP250530C21500</stp>
        <tr r="G140" s="2"/>
        <tr r="G140" s="2"/>
      </tp>
      <tp>
        <v>54</v>
        <stp/>
        <stp>VOLUME</stp>
        <stp>.NDXP250520C21500</stp>
        <tr r="C140" s="2"/>
        <tr r="C140" s="2"/>
      </tp>
      <tp>
        <v>16</v>
        <stp/>
        <stp>VOLUME</stp>
        <stp>.NDXP250521C21400</stp>
        <tr r="D144" s="2"/>
        <tr r="D144" s="2"/>
      </tp>
      <tp>
        <v>4</v>
        <stp/>
        <stp>VOLUME</stp>
        <stp>.NDXP250530C20500</stp>
        <tr r="G180" s="2"/>
        <tr r="G180" s="2"/>
      </tp>
      <tp t="s">
        <v>N/A</v>
        <stp/>
        <stp>VOLUME</stp>
        <stp>.NDXP250731C21400</stp>
        <tr r="N144" s="2"/>
      </tp>
      <tp t="s">
        <v>N/A</v>
        <stp/>
        <stp>VOLUME</stp>
        <stp>.NDXP250731C20400</stp>
        <tr r="N184" s="2"/>
      </tp>
      <tp t="s">
        <v>N/A</v>
        <stp/>
        <stp>VOLUME</stp>
        <stp>.NDXP250613C20600</stp>
        <tr r="I176" s="2"/>
      </tp>
      <tp>
        <v>18</v>
        <stp/>
        <stp>VOLUME</stp>
        <stp>.NDXP250630C21500</stp>
        <tr r="L140" s="2"/>
        <tr r="L140" s="2"/>
      </tp>
      <tp>
        <v>58</v>
        <stp/>
        <stp>VOLUME</stp>
        <stp>.NDXP250630C20500</stp>
        <tr r="L180" s="2"/>
        <tr r="L180" s="2"/>
      </tp>
      <tp>
        <v>7166</v>
        <stp/>
        <stp>VOLUME</stp>
        <stp>.SPXW250519C5910</stp>
        <tr r="BA101" s="1"/>
        <tr r="BA101" s="1"/>
      </tp>
      <tp>
        <v>28916</v>
        <stp/>
        <stp>VOLUME</stp>
        <stp>.SPXW250519P5910</stp>
        <tr r="BB101" s="1"/>
        <tr r="BB101" s="1"/>
      </tp>
      <tp>
        <v>8318</v>
        <stp/>
        <stp>VOLUME</stp>
        <stp>.SPXW250519C5900</stp>
        <tr r="BA102" s="1"/>
        <tr r="BA102" s="1"/>
      </tp>
      <tp>
        <v>48566</v>
        <stp/>
        <stp>VOLUME</stp>
        <stp>.SPXW250519P5900</stp>
        <tr r="BB102" s="1"/>
        <tr r="BB102" s="1"/>
      </tp>
      <tp>
        <v>24842</v>
        <stp/>
        <stp>VOLUME</stp>
        <stp>.SPXW250519C5930</stp>
        <tr r="BA99" s="1"/>
        <tr r="BA99" s="1"/>
      </tp>
      <tp>
        <v>3</v>
        <stp/>
        <stp>VOLUME</stp>
        <stp>.SPXW250613C5990</stp>
        <tr r="I94" s="2"/>
        <tr r="I94" s="2"/>
      </tp>
      <tp>
        <v>50912</v>
        <stp/>
        <stp>VOLUME</stp>
        <stp>.SPXW250519P5930</stp>
        <tr r="BB99" s="1"/>
        <tr r="BB99" s="1"/>
      </tp>
      <tp>
        <v>10</v>
        <stp/>
        <stp>VOLUME</stp>
        <stp>.SPXW250613P5990</stp>
        <tr r="I94" s="2"/>
        <tr r="I94" s="2"/>
      </tp>
      <tp>
        <v>12344</v>
        <stp/>
        <stp>VOLUME</stp>
        <stp>.SPXW250519C5920</stp>
        <tr r="BA100" s="1"/>
        <tr r="BA100" s="1"/>
      </tp>
      <tp>
        <v>3</v>
        <stp/>
        <stp>VOLUME</stp>
        <stp>.SPXW250613C5980</stp>
        <tr r="I95" s="2"/>
        <tr r="I95" s="2"/>
      </tp>
      <tp>
        <v>36899</v>
        <stp/>
        <stp>VOLUME</stp>
        <stp>.SPXW250519P5920</stp>
        <tr r="BB100" s="1"/>
        <tr r="BB100" s="1"/>
      </tp>
      <tp>
        <v>3</v>
        <stp/>
        <stp>VOLUME</stp>
        <stp>.SPXW250613P5980</stp>
        <tr r="I95" s="2"/>
        <tr r="I95" s="2"/>
      </tp>
      <tp>
        <v>115175</v>
        <stp/>
        <stp>VOLUME</stp>
        <stp>.SPXW250519C5950</stp>
        <tr r="BA97" s="1"/>
        <tr r="BA97" s="1"/>
      </tp>
      <tp>
        <v>103402</v>
        <stp/>
        <stp>VOLUME</stp>
        <stp>.SPXW250519P5950</stp>
        <tr r="BB97" s="1"/>
        <tr r="BB97" s="1"/>
      </tp>
      <tp>
        <v>46528</v>
        <stp/>
        <stp>VOLUME</stp>
        <stp>.SPXW250519C5940</stp>
        <tr r="BA98" s="1"/>
        <tr r="BA98" s="1"/>
      </tp>
      <tp>
        <v>83817</v>
        <stp/>
        <stp>VOLUME</stp>
        <stp>.SPXW250519P5940</stp>
        <tr r="BB98" s="1"/>
        <tr r="BB98" s="1"/>
      </tp>
      <tp>
        <v>103393</v>
        <stp/>
        <stp>VOLUME</stp>
        <stp>.SPXW250519C5970</stp>
        <tr r="BA95" s="1"/>
        <tr r="BA95" s="1"/>
      </tp>
      <tp>
        <v>9003</v>
        <stp/>
        <stp>VOLUME</stp>
        <stp>.SPXW250519P5970</stp>
        <tr r="BB95" s="1"/>
        <tr r="BB95" s="1"/>
      </tp>
      <tp>
        <v>151402</v>
        <stp/>
        <stp>VOLUME</stp>
        <stp>.SPXW250519C5960</stp>
        <tr r="BA96" s="1"/>
        <tr r="BA96" s="1"/>
      </tp>
      <tp>
        <v>37474</v>
        <stp/>
        <stp>VOLUME</stp>
        <stp>.SPXW250519P5960</stp>
        <tr r="BB96" s="1"/>
        <tr r="BB96" s="1"/>
      </tp>
      <tp t="s">
        <v>N/A</v>
        <stp/>
        <stp>VOLUME</stp>
        <stp>.NDXP251031P21450</stp>
        <tr r="T142" s="2"/>
      </tp>
      <tp t="s">
        <v>N/A</v>
        <stp/>
        <stp>VOLUME</stp>
        <stp>.NDXP251031P20450</stp>
        <tr r="T182" s="2"/>
      </tp>
      <tp t="s">
        <v>N/A</v>
        <stp/>
        <stp>VOLUME</stp>
        <stp>.NDXP251231P21450</stp>
        <tr r="X142" s="2"/>
      </tp>
      <tp t="s">
        <v>N/A</v>
        <stp/>
        <stp>VOLUME</stp>
        <stp>.NDXP251231P20450</stp>
        <tr r="X182" s="2"/>
      </tp>
      <tp>
        <v>32424</v>
        <stp/>
        <stp>VOLUME</stp>
        <stp>.SPXW250519C5990</stp>
        <tr r="BA93" s="1"/>
        <tr r="BA93" s="1"/>
      </tp>
      <tp>
        <v>3</v>
        <stp/>
        <stp>VOLUME</stp>
        <stp>.SPXW250613C5930</stp>
        <tr r="I100" s="2"/>
        <tr r="I100" s="2"/>
      </tp>
      <tp>
        <v>2263</v>
        <stp/>
        <stp>VOLUME</stp>
        <stp>.SPXW250519P5990</stp>
        <tr r="BB93" s="1"/>
        <tr r="BB93" s="1"/>
      </tp>
      <tp>
        <v>7</v>
        <stp/>
        <stp>VOLUME</stp>
        <stp>.SPXW250613P5930</stp>
        <tr r="I100" s="2"/>
        <tr r="I100" s="2"/>
      </tp>
      <tp t="s">
        <v>N/A</v>
        <stp/>
        <stp>VOLUME</stp>
        <stp>.NDXP250930P21550</stp>
        <tr r="R138" s="2"/>
      </tp>
      <tp t="s">
        <v>N/A</v>
        <stp/>
        <stp>VOLUME</stp>
        <stp>.NDXP250930P20550</stp>
        <tr r="R178" s="2"/>
      </tp>
      <tp>
        <v>7</v>
        <stp/>
        <stp>VOLUME</stp>
        <stp>.NDXP250520P20550</stp>
        <tr r="C178" s="2"/>
        <tr r="C178" s="2"/>
      </tp>
      <tp t="s">
        <v>N/A</v>
        <stp/>
        <stp>VOLUME</stp>
        <stp>.NDXP250521P20450</stp>
        <tr r="D182" s="2"/>
      </tp>
      <tp>
        <v>1</v>
        <stp/>
        <stp>VOLUME</stp>
        <stp>.NDXP250522P20750</stp>
        <tr r="E170" s="2"/>
        <tr r="E170" s="2"/>
      </tp>
      <tp>
        <v>13</v>
        <stp/>
        <stp>VOLUME</stp>
        <stp>.NDXP250523P20650</stp>
        <tr r="BD173" s="1"/>
        <tr r="BD173" s="1"/>
      </tp>
      <tp t="s">
        <v>N/A</v>
        <stp/>
        <stp>VOLUME</stp>
        <stp>.NDXP250530P21550</stp>
        <tr r="G138" s="2"/>
      </tp>
      <tp>
        <v>1</v>
        <stp/>
        <stp>VOLUME</stp>
        <stp>.NDXP250520P21550</stp>
        <tr r="C138" s="2"/>
        <tr r="C138" s="2"/>
      </tp>
      <tp t="s">
        <v>N/A</v>
        <stp/>
        <stp>VOLUME</stp>
        <stp>.NDXP250521P21450</stp>
        <tr r="D142" s="2"/>
      </tp>
      <tp>
        <v>5</v>
        <stp/>
        <stp>VOLUME</stp>
        <stp>.NDXP250530P20550</stp>
        <tr r="G178" s="2"/>
        <tr r="G178" s="2"/>
      </tp>
      <tp t="s">
        <v>N/A</v>
        <stp/>
        <stp>VOLUME</stp>
        <stp>.NDXP250731P21450</stp>
        <tr r="N142" s="2"/>
      </tp>
      <tp t="s">
        <v>N/A</v>
        <stp/>
        <stp>VOLUME</stp>
        <stp>.NDXP250731P20450</stp>
        <tr r="N182" s="2"/>
      </tp>
      <tp t="s">
        <v>N/A</v>
        <stp/>
        <stp>VOLUME</stp>
        <stp>.NDXP250613P20650</stp>
        <tr r="I174" s="2"/>
      </tp>
      <tp t="s">
        <v>N/A</v>
        <stp/>
        <stp>VOLUME</stp>
        <stp>.NDXP250630P21550</stp>
        <tr r="L138" s="2"/>
      </tp>
      <tp t="s">
        <v>N/A</v>
        <stp/>
        <stp>VOLUME</stp>
        <stp>.NDXP250630P20550</stp>
        <tr r="L178" s="2"/>
      </tp>
      <tp>
        <v>53187</v>
        <stp/>
        <stp>VOLUME</stp>
        <stp>.SPXW250519C5980</stp>
        <tr r="BA94" s="1"/>
        <tr r="BA94" s="1"/>
      </tp>
      <tp t="s">
        <v>N/A</v>
        <stp/>
        <stp>VOLUME</stp>
        <stp>.SPXW250613C5920</stp>
        <tr r="I101" s="2"/>
      </tp>
      <tp>
        <v>2937</v>
        <stp/>
        <stp>VOLUME</stp>
        <stp>.SPXW250519P5980</stp>
        <tr r="BB94" s="1"/>
        <tr r="BB94" s="1"/>
      </tp>
      <tp t="s">
        <v>N/A</v>
        <stp/>
        <stp>VOLUME</stp>
        <stp>.SPXW250613P5920</stp>
        <tr r="I101" s="2"/>
      </tp>
      <tp t="s">
        <v>N/A</v>
        <stp/>
        <stp>VOLUME</stp>
        <stp>.NDXP251031P21475</stp>
        <tr r="T141" s="2"/>
      </tp>
      <tp t="s">
        <v>N/A</v>
        <stp/>
        <stp>VOLUME</stp>
        <stp>.NDXP251031P20475</stp>
        <tr r="T181" s="2"/>
      </tp>
      <tp t="s">
        <v>N/A</v>
        <stp/>
        <stp>VOLUME</stp>
        <stp>.NDXP251231P21475</stp>
        <tr r="X141" s="2"/>
      </tp>
      <tp t="s">
        <v>N/A</v>
        <stp/>
        <stp>VOLUME</stp>
        <stp>.NDXP251231P20475</stp>
        <tr r="X181" s="2"/>
      </tp>
      <tp>
        <v>1</v>
        <stp/>
        <stp>VOLUME</stp>
        <stp>.SPXW250613C5910</stp>
        <tr r="I102" s="2"/>
        <tr r="I102" s="2"/>
      </tp>
      <tp>
        <v>15</v>
        <stp/>
        <stp>VOLUME</stp>
        <stp>.SPXW250613P5910</stp>
        <tr r="I102" s="2"/>
        <tr r="I102" s="2"/>
      </tp>
      <tp t="s">
        <v>N/A</v>
        <stp/>
        <stp>VOLUME</stp>
        <stp>.NDXP250930P20575</stp>
        <tr r="R177" s="2"/>
      </tp>
      <tp>
        <v>3</v>
        <stp/>
        <stp>VOLUME</stp>
        <stp>.NDXP250520P20575</stp>
        <tr r="C177" s="2"/>
        <tr r="C177" s="2"/>
      </tp>
      <tp t="s">
        <v>N/A</v>
        <stp/>
        <stp>VOLUME</stp>
        <stp>.NDXP250521P20475</stp>
        <tr r="D181" s="2"/>
      </tp>
      <tp t="s">
        <v>N/A</v>
        <stp/>
        <stp>VOLUME</stp>
        <stp>.NDXP250522P20775</stp>
        <tr r="E169" s="2"/>
      </tp>
      <tp>
        <v>1</v>
        <stp/>
        <stp>VOLUME</stp>
        <stp>.NDXP250523P20675</stp>
        <tr r="BD172" s="1"/>
        <tr r="BD172" s="1"/>
      </tp>
      <tp t="s">
        <v>N/A</v>
        <stp/>
        <stp>VOLUME</stp>
        <stp>.NDXP250521P21475</stp>
        <tr r="D141" s="2"/>
      </tp>
      <tp>
        <v>2</v>
        <stp/>
        <stp>VOLUME</stp>
        <stp>.NDXP250530P20575</stp>
        <tr r="G177" s="2"/>
        <tr r="G177" s="2"/>
      </tp>
      <tp t="s">
        <v>N/A</v>
        <stp/>
        <stp>VOLUME</stp>
        <stp>.NDXP250613P20675</stp>
        <tr r="I173" s="2"/>
      </tp>
      <tp t="s">
        <v>N/A</v>
        <stp/>
        <stp>VOLUME</stp>
        <stp>.NDXP250630P20575</stp>
        <tr r="L177" s="2"/>
      </tp>
      <tp t="s">
        <v>N/A</v>
        <stp/>
        <stp>VOLUME</stp>
        <stp>.NDXP250731P21475</stp>
        <tr r="N141" s="2"/>
      </tp>
      <tp t="s">
        <v>N/A</v>
        <stp/>
        <stp>VOLUME</stp>
        <stp>.NDXP250731P20475</stp>
        <tr r="N181" s="2"/>
      </tp>
      <tp>
        <v>42</v>
        <stp/>
        <stp>VOLUME</stp>
        <stp>.SPXW250613C5900</stp>
        <tr r="I103" s="2"/>
        <tr r="I103" s="2"/>
      </tp>
      <tp>
        <v>636</v>
        <stp/>
        <stp>VOLUME</stp>
        <stp>.SPXW250613P5900</stp>
        <tr r="I103" s="2"/>
        <tr r="I103" s="2"/>
      </tp>
      <tp t="s">
        <v>N/A</v>
        <stp/>
        <stp>VOLUME</stp>
        <stp>.NDXP250930P21500</stp>
        <tr r="R140" s="2"/>
      </tp>
      <tp t="s">
        <v>N/A</v>
        <stp/>
        <stp>VOLUME</stp>
        <stp>.NDXP250930P20500</stp>
        <tr r="R180" s="2"/>
      </tp>
      <tp>
        <v>9</v>
        <stp/>
        <stp>VOLUME</stp>
        <stp>.NDXP250520P20500</stp>
        <tr r="C180" s="2"/>
        <tr r="C180" s="2"/>
      </tp>
      <tp>
        <v>1</v>
        <stp/>
        <stp>VOLUME</stp>
        <stp>.NDXP250521P20400</stp>
        <tr r="D184" s="2"/>
        <tr r="D184" s="2"/>
      </tp>
      <tp>
        <v>3</v>
        <stp/>
        <stp>VOLUME</stp>
        <stp>.NDXP250522P20700</stp>
        <tr r="E172" s="2"/>
        <tr r="E172" s="2"/>
      </tp>
      <tp>
        <v>1</v>
        <stp/>
        <stp>VOLUME</stp>
        <stp>.NDXP250523P20600</stp>
        <tr r="BD175" s="1"/>
        <tr r="BD175" s="1"/>
      </tp>
      <tp t="s">
        <v>N/A</v>
        <stp/>
        <stp>VOLUME</stp>
        <stp>.NDXP250530P21500</stp>
        <tr r="G140" s="2"/>
      </tp>
      <tp>
        <v>4</v>
        <stp/>
        <stp>VOLUME</stp>
        <stp>.NDXP250520P21500</stp>
        <tr r="C140" s="2"/>
        <tr r="C140" s="2"/>
      </tp>
      <tp>
        <v>12</v>
        <stp/>
        <stp>VOLUME</stp>
        <stp>.NDXP250521P21400</stp>
        <tr r="D144" s="2"/>
        <tr r="D144" s="2"/>
      </tp>
      <tp>
        <v>1</v>
        <stp/>
        <stp>VOLUME</stp>
        <stp>.NDXP250530P20500</stp>
        <tr r="G180" s="2"/>
        <tr r="G180" s="2"/>
      </tp>
      <tp t="s">
        <v>N/A</v>
        <stp/>
        <stp>VOLUME</stp>
        <stp>.NDXP250731P21400</stp>
        <tr r="N144" s="2"/>
      </tp>
      <tp t="s">
        <v>N/A</v>
        <stp/>
        <stp>VOLUME</stp>
        <stp>.NDXP250731P20400</stp>
        <tr r="N184" s="2"/>
      </tp>
      <tp>
        <v>2</v>
        <stp/>
        <stp>VOLUME</stp>
        <stp>.NDXP250613P20600</stp>
        <tr r="I176" s="2"/>
        <tr r="I176" s="2"/>
      </tp>
      <tp t="s">
        <v>N/A</v>
        <stp/>
        <stp>VOLUME</stp>
        <stp>.NDXP250630P21500</stp>
        <tr r="L140" s="2"/>
      </tp>
      <tp>
        <v>1</v>
        <stp/>
        <stp>VOLUME</stp>
        <stp>.NDXP250630P20500</stp>
        <tr r="L180" s="2"/>
        <tr r="L180" s="2"/>
      </tp>
      <tp>
        <v>15</v>
        <stp/>
        <stp>VOLUME</stp>
        <stp>.SPXW250613C5970</stp>
        <tr r="I96" s="2"/>
        <tr r="I96" s="2"/>
      </tp>
      <tp t="s">
        <v>N/A</v>
        <stp/>
        <stp>VOLUME</stp>
        <stp>.SPXW250613P5970</stp>
        <tr r="I96" s="2"/>
      </tp>
      <tp t="s">
        <v>N/A</v>
        <stp/>
        <stp>VOLUME</stp>
        <stp>.NDXP251031P21400</stp>
        <tr r="T144" s="2"/>
      </tp>
      <tp t="s">
        <v>N/A</v>
        <stp/>
        <stp>VOLUME</stp>
        <stp>.NDXP251031P20400</stp>
        <tr r="T184" s="2"/>
      </tp>
      <tp t="s">
        <v>N/A</v>
        <stp/>
        <stp>VOLUME</stp>
        <stp>.NDXP251231P21400</stp>
        <tr r="X144" s="2"/>
      </tp>
      <tp t="s">
        <v>N/A</v>
        <stp/>
        <stp>VOLUME</stp>
        <stp>.NDXP251231P20400</stp>
        <tr r="X184" s="2"/>
      </tp>
      <tp>
        <v>27</v>
        <stp/>
        <stp>VOLUME</stp>
        <stp>.SPXW250613C5960</stp>
        <tr r="I97" s="2"/>
        <tr r="I97" s="2"/>
      </tp>
      <tp>
        <v>72</v>
        <stp/>
        <stp>VOLUME</stp>
        <stp>.SPXW250613P5960</stp>
        <tr r="I97" s="2"/>
        <tr r="I97" s="2"/>
      </tp>
      <tp t="s">
        <v>N/A</v>
        <stp/>
        <stp>VOLUME</stp>
        <stp>.NDXP250930P21525</stp>
        <tr r="R139" s="2"/>
      </tp>
      <tp t="s">
        <v>N/A</v>
        <stp/>
        <stp>VOLUME</stp>
        <stp>.NDXP250930P20525</stp>
        <tr r="R179" s="2"/>
      </tp>
      <tp>
        <v>3</v>
        <stp/>
        <stp>VOLUME</stp>
        <stp>.NDXP250520P20525</stp>
        <tr r="C179" s="2"/>
        <tr r="C179" s="2"/>
      </tp>
      <tp t="s">
        <v>N/A</v>
        <stp/>
        <stp>VOLUME</stp>
        <stp>.NDXP250521P20425</stp>
        <tr r="D183" s="2"/>
      </tp>
      <tp t="s">
        <v>N/A</v>
        <stp/>
        <stp>VOLUME</stp>
        <stp>.NDXP250522P20725</stp>
        <tr r="E171" s="2"/>
      </tp>
      <tp>
        <v>1</v>
        <stp/>
        <stp>VOLUME</stp>
        <stp>.NDXP250523P20625</stp>
        <tr r="BD174" s="1"/>
        <tr r="BD174" s="1"/>
      </tp>
      <tp>
        <v>3</v>
        <stp/>
        <stp>VOLUME</stp>
        <stp>.NDXP250530P21525</stp>
        <tr r="G139" s="2"/>
        <tr r="G139" s="2"/>
      </tp>
      <tp t="s">
        <v>N/A</v>
        <stp/>
        <stp>VOLUME</stp>
        <stp>.NDXP250520P21525</stp>
        <tr r="C139" s="2"/>
      </tp>
      <tp>
        <v>6</v>
        <stp/>
        <stp>VOLUME</stp>
        <stp>.NDXP250521P21425</stp>
        <tr r="D143" s="2"/>
        <tr r="D143" s="2"/>
      </tp>
      <tp>
        <v>2</v>
        <stp/>
        <stp>VOLUME</stp>
        <stp>.NDXP250530P20525</stp>
        <tr r="G179" s="2"/>
        <tr r="G179" s="2"/>
      </tp>
      <tp t="s">
        <v>N/A</v>
        <stp/>
        <stp>VOLUME</stp>
        <stp>.NDXP250613P20625</stp>
        <tr r="I175" s="2"/>
      </tp>
      <tp t="s">
        <v>N/A</v>
        <stp/>
        <stp>VOLUME</stp>
        <stp>.NDXP250630P21525</stp>
        <tr r="L139" s="2"/>
      </tp>
      <tp t="s">
        <v>N/A</v>
        <stp/>
        <stp>VOLUME</stp>
        <stp>.NDXP250630P20525</stp>
        <tr r="L179" s="2"/>
      </tp>
      <tp t="s">
        <v>N/A</v>
        <stp/>
        <stp>VOLUME</stp>
        <stp>.NDXP250731P21425</stp>
        <tr r="N143" s="2"/>
      </tp>
      <tp t="s">
        <v>N/A</v>
        <stp/>
        <stp>VOLUME</stp>
        <stp>.NDXP250731P20425</stp>
        <tr r="N183" s="2"/>
      </tp>
      <tp>
        <v>42</v>
        <stp/>
        <stp>VOLUME</stp>
        <stp>.SPXW250613C5950</stp>
        <tr r="I98" s="2"/>
        <tr r="I98" s="2"/>
      </tp>
      <tp>
        <v>53</v>
        <stp/>
        <stp>VOLUME</stp>
        <stp>.SPXW250613P5950</stp>
        <tr r="I98" s="2"/>
        <tr r="I98" s="2"/>
      </tp>
      <tp t="s">
        <v>N/A</v>
        <stp/>
        <stp>VOLUME</stp>
        <stp>.NDXP251031P21425</stp>
        <tr r="T143" s="2"/>
      </tp>
      <tp t="s">
        <v>N/A</v>
        <stp/>
        <stp>VOLUME</stp>
        <stp>.NDXP251031P20425</stp>
        <tr r="T183" s="2"/>
      </tp>
      <tp t="s">
        <v>N/A</v>
        <stp/>
        <stp>VOLUME</stp>
        <stp>.NDXP251231P21425</stp>
        <tr r="X143" s="2"/>
      </tp>
      <tp t="s">
        <v>N/A</v>
        <stp/>
        <stp>VOLUME</stp>
        <stp>.NDXP251231P20425</stp>
        <tr r="X183" s="2"/>
      </tp>
      <tp>
        <v>17</v>
        <stp/>
        <stp>VOLUME</stp>
        <stp>.SPXW250613C5940</stp>
        <tr r="I99" s="2"/>
        <tr r="I99" s="2"/>
      </tp>
      <tp>
        <v>8</v>
        <stp/>
        <stp>VOLUME</stp>
        <stp>.SPXW250613P5940</stp>
        <tr r="I99" s="2"/>
        <tr r="I99" s="2"/>
      </tp>
      <tp>
        <v>4</v>
        <stp/>
        <stp>OPEN_INT</stp>
        <stp>.NDXP250519C20600</stp>
        <tr r="AS175" s="1"/>
        <tr r="AS175" s="1"/>
      </tp>
      <tp>
        <v>0</v>
        <stp/>
        <stp>OPEN_INT</stp>
        <stp>.NDXP250519C20625</stp>
        <tr r="AS174" s="1"/>
        <tr r="AS174" s="1"/>
      </tp>
      <tp>
        <v>11</v>
        <stp/>
        <stp>OPEN_INT</stp>
        <stp>.NDXP250519C20650</stp>
        <tr r="AS173" s="1"/>
        <tr r="AS173" s="1"/>
      </tp>
      <tp>
        <v>0</v>
        <stp/>
        <stp>OPEN_INT</stp>
        <stp>.NDXP250519C20675</stp>
        <tr r="AS172" s="1"/>
        <tr r="AS172" s="1"/>
      </tp>
      <tp>
        <v>3</v>
        <stp/>
        <stp>OPEN_INT</stp>
        <stp>.NDXP250519P20625</stp>
        <tr r="AT174" s="1"/>
        <tr r="AT174" s="1"/>
      </tp>
      <tp>
        <v>20</v>
        <stp/>
        <stp>OPEN_INT</stp>
        <stp>.NDXP250519P20600</stp>
        <tr r="AT175" s="1"/>
        <tr r="AT175" s="1"/>
      </tp>
      <tp>
        <v>3</v>
        <stp/>
        <stp>OPEN_INT</stp>
        <stp>.NDXP250519P20675</stp>
        <tr r="AT172" s="1"/>
        <tr r="AT172" s="1"/>
      </tp>
      <tp>
        <v>43</v>
        <stp/>
        <stp>OPEN_INT</stp>
        <stp>.NDXP250519P20650</stp>
        <tr r="AT173" s="1"/>
        <tr r="AT173" s="1"/>
      </tp>
      <tp>
        <v>-7.0000000000000007E-2</v>
        <stp/>
        <stp>DELTA</stp>
        <stp>.NDXP250523P20625</stp>
        <tr r="CG174" s="1"/>
        <tr r="CG174" s="1"/>
      </tp>
      <tp>
        <v>-7.0000000000000007E-2</v>
        <stp/>
        <stp>DELTA</stp>
        <stp>.NDXP250523P20600</stp>
        <tr r="CG175" s="1"/>
        <tr r="CG175" s="1"/>
      </tp>
      <tp>
        <v>-0.08</v>
        <stp/>
        <stp>DELTA</stp>
        <stp>.NDXP250523P20675</stp>
        <tr r="CG172" s="1"/>
        <tr r="CG172" s="1"/>
      </tp>
      <tp>
        <v>-0.08</v>
        <stp/>
        <stp>DELTA</stp>
        <stp>.NDXP250523P20650</stp>
        <tr r="CG173" s="1"/>
        <tr r="CG173" s="1"/>
      </tp>
      <tp>
        <v>1</v>
        <stp/>
        <stp>DELTA</stp>
        <stp>.NDXP250523C20600</stp>
        <tr r="CF175" s="1"/>
        <tr r="CF175" s="1"/>
      </tp>
      <tp>
        <v>1</v>
        <stp/>
        <stp>DELTA</stp>
        <stp>.NDXP250523C20625</stp>
        <tr r="CF174" s="1"/>
        <tr r="CF174" s="1"/>
      </tp>
      <tp>
        <v>1</v>
        <stp/>
        <stp>DELTA</stp>
        <stp>.NDXP250523C20650</stp>
        <tr r="CF173" s="1"/>
        <tr r="CF173" s="1"/>
      </tp>
      <tp>
        <v>1</v>
        <stp/>
        <stp>DELTA</stp>
        <stp>.NDXP250523C20675</stp>
        <tr r="CF172" s="1"/>
        <tr r="CF172" s="1"/>
      </tp>
      <tp t="s">
        <v>N/A</v>
        <stp/>
        <stp>VOLUME</stp>
        <stp>.NDXP250930C20675</stp>
        <tr r="R173" s="2"/>
      </tp>
      <tp t="s">
        <v>N/A</v>
        <stp/>
        <stp>VOLUME</stp>
        <stp>.NDXP250520C20675</stp>
        <tr r="C173" s="2"/>
      </tp>
      <tp t="s">
        <v>N/A</v>
        <stp/>
        <stp>VOLUME</stp>
        <stp>.NDXP250521C20775</stp>
        <tr r="D169" s="2"/>
      </tp>
      <tp t="s">
        <v>N/A</v>
        <stp/>
        <stp>VOLUME</stp>
        <stp>.NDXP250522C20475</stp>
        <tr r="E181" s="2"/>
      </tp>
      <tp t="s">
        <v>N/A</v>
        <stp/>
        <stp>VOLUME</stp>
        <stp>.NDXP250523C20575</stp>
        <tr r="BC176" s="1"/>
      </tp>
      <tp>
        <v>4</v>
        <stp/>
        <stp>VOLUME</stp>
        <stp>.NDXP250522C21475</stp>
        <tr r="E141" s="2"/>
        <tr r="E141" s="2"/>
      </tp>
      <tp t="s">
        <v>N/A</v>
        <stp/>
        <stp>VOLUME</stp>
        <stp>.NDXP250530C20675</stp>
        <tr r="G173" s="2"/>
      </tp>
      <tp t="s">
        <v>N/A</v>
        <stp/>
        <stp>VOLUME</stp>
        <stp>.NDXP250613C20575</stp>
        <tr r="I177" s="2"/>
      </tp>
      <tp t="s">
        <v>N/A</v>
        <stp/>
        <stp>VOLUME</stp>
        <stp>.NDXP250630C20675</stp>
        <tr r="L173" s="2"/>
      </tp>
      <tp t="s">
        <v>N/A</v>
        <stp/>
        <stp>VOLUME</stp>
        <stp>.NDXP250731C20775</stp>
        <tr r="N169" s="2"/>
      </tp>
      <tp t="s">
        <v>N/A</v>
        <stp/>
        <stp>VOLUME</stp>
        <stp>.NDXP251031C20775</stp>
        <tr r="T169" s="2"/>
      </tp>
      <tp t="s">
        <v>N/A</v>
        <stp/>
        <stp>VOLUME</stp>
        <stp>.NDXP251231C20775</stp>
        <tr r="X169" s="2"/>
      </tp>
      <tp t="s">
        <v>N/A</v>
        <stp/>
        <stp>VOLUME</stp>
        <stp>.NDXP250930C20650</stp>
        <tr r="R174" s="2"/>
      </tp>
      <tp t="s">
        <v>N/A</v>
        <stp/>
        <stp>VOLUME</stp>
        <stp>.NDXP250520C20650</stp>
        <tr r="C174" s="2"/>
      </tp>
      <tp t="s">
        <v>N/A</v>
        <stp/>
        <stp>VOLUME</stp>
        <stp>.NDXP250521C20750</stp>
        <tr r="D170" s="2"/>
      </tp>
      <tp t="s">
        <v>N/A</v>
        <stp/>
        <stp>VOLUME</stp>
        <stp>.NDXP250522C20450</stp>
        <tr r="E182" s="2"/>
      </tp>
      <tp t="s">
        <v>N/A</v>
        <stp/>
        <stp>VOLUME</stp>
        <stp>.NDXP250523C20550</stp>
        <tr r="BC177" s="1"/>
      </tp>
      <tp>
        <v>4</v>
        <stp/>
        <stp>VOLUME</stp>
        <stp>.NDXP250522C21450</stp>
        <tr r="E142" s="2"/>
        <tr r="E142" s="2"/>
      </tp>
      <tp>
        <v>2</v>
        <stp/>
        <stp>VOLUME</stp>
        <stp>.NDXP250523C21550</stp>
        <tr r="BC137" s="1"/>
        <tr r="BC137" s="1"/>
      </tp>
      <tp>
        <v>2</v>
        <stp/>
        <stp>VOLUME</stp>
        <stp>.NDXP250530C20650</stp>
        <tr r="G174" s="2"/>
        <tr r="G174" s="2"/>
      </tp>
      <tp t="s">
        <v>N/A</v>
        <stp/>
        <stp>VOLUME</stp>
        <stp>.NDXP250731C20750</stp>
        <tr r="N170" s="2"/>
      </tp>
      <tp t="s">
        <v>N/A</v>
        <stp/>
        <stp>VOLUME</stp>
        <stp>.NDXP250613C21550</stp>
        <tr r="I138" s="2"/>
      </tp>
      <tp t="s">
        <v>N/A</v>
        <stp/>
        <stp>VOLUME</stp>
        <stp>.NDXP250613C20550</stp>
        <tr r="I178" s="2"/>
      </tp>
      <tp t="s">
        <v>N/A</v>
        <stp/>
        <stp>VOLUME</stp>
        <stp>.NDXP250630C20650</stp>
        <tr r="L174" s="2"/>
      </tp>
      <tp t="s">
        <v>N/A</v>
        <stp/>
        <stp>VOLUME</stp>
        <stp>.NDXP251031C20750</stp>
        <tr r="T170" s="2"/>
      </tp>
      <tp t="s">
        <v>N/A</v>
        <stp/>
        <stp>VOLUME</stp>
        <stp>.NDXP251231C20750</stp>
        <tr r="X170" s="2"/>
      </tp>
      <tp t="s">
        <v>N/A</v>
        <stp/>
        <stp>VOLUME</stp>
        <stp>.NDXP251031C20725</stp>
        <tr r="T171" s="2"/>
      </tp>
      <tp t="s">
        <v>N/A</v>
        <stp/>
        <stp>VOLUME</stp>
        <stp>.NDXP251231C20725</stp>
        <tr r="X171" s="2"/>
      </tp>
      <tp t="s">
        <v>N/A</v>
        <stp/>
        <stp>VOLUME</stp>
        <stp>.NDXP250930C20625</stp>
        <tr r="R175" s="2"/>
      </tp>
      <tp t="s">
        <v>N/A</v>
        <stp/>
        <stp>VOLUME</stp>
        <stp>.NDXP250520C20625</stp>
        <tr r="C175" s="2"/>
      </tp>
      <tp t="s">
        <v>N/A</v>
        <stp/>
        <stp>VOLUME</stp>
        <stp>.NDXP250521C20725</stp>
        <tr r="D171" s="2"/>
      </tp>
      <tp t="s">
        <v>N/A</v>
        <stp/>
        <stp>VOLUME</stp>
        <stp>.NDXP250522C20425</stp>
        <tr r="E183" s="2"/>
      </tp>
      <tp t="s">
        <v>N/A</v>
        <stp/>
        <stp>VOLUME</stp>
        <stp>.NDXP250523C20525</stp>
        <tr r="BC178" s="1"/>
      </tp>
      <tp>
        <v>2</v>
        <stp/>
        <stp>VOLUME</stp>
        <stp>.NDXP250522C21425</stp>
        <tr r="E143" s="2"/>
        <tr r="E143" s="2"/>
      </tp>
      <tp>
        <v>4</v>
        <stp/>
        <stp>VOLUME</stp>
        <stp>.NDXP250523C21525</stp>
        <tr r="BC138" s="1"/>
        <tr r="BC138" s="1"/>
      </tp>
      <tp t="s">
        <v>N/A</v>
        <stp/>
        <stp>VOLUME</stp>
        <stp>.NDXP250530C20625</stp>
        <tr r="G175" s="2"/>
      </tp>
      <tp>
        <v>1</v>
        <stp/>
        <stp>VOLUME</stp>
        <stp>.NDXP250613C21525</stp>
        <tr r="I139" s="2"/>
        <tr r="I139" s="2"/>
      </tp>
      <tp t="s">
        <v>N/A</v>
        <stp/>
        <stp>VOLUME</stp>
        <stp>.NDXP250613C20525</stp>
        <tr r="I179" s="2"/>
      </tp>
      <tp t="s">
        <v>N/A</v>
        <stp/>
        <stp>VOLUME</stp>
        <stp>.NDXP250630C20625</stp>
        <tr r="L175" s="2"/>
      </tp>
      <tp t="s">
        <v>N/A</v>
        <stp/>
        <stp>VOLUME</stp>
        <stp>.NDXP250731C20725</stp>
        <tr r="N171" s="2"/>
      </tp>
      <tp t="s">
        <v>N/A</v>
        <stp/>
        <stp>VOLUME</stp>
        <stp>.NDXP251031C20700</stp>
        <tr r="T172" s="2"/>
      </tp>
      <tp t="s">
        <v>N/A</v>
        <stp/>
        <stp>VOLUME</stp>
        <stp>.NDXP251231C20700</stp>
        <tr r="X172" s="2"/>
      </tp>
      <tp t="s">
        <v>N/A</v>
        <stp/>
        <stp>VOLUME</stp>
        <stp>.NDXP250930C20600</stp>
        <tr r="R176" s="2"/>
      </tp>
      <tp t="s">
        <v>N/A</v>
        <stp/>
        <stp>VOLUME</stp>
        <stp>.NDXP250520C20600</stp>
        <tr r="C176" s="2"/>
      </tp>
      <tp t="s">
        <v>N/A</v>
        <stp/>
        <stp>VOLUME</stp>
        <stp>.NDXP250521C20700</stp>
        <tr r="D172" s="2"/>
      </tp>
      <tp t="s">
        <v>N/A</v>
        <stp/>
        <stp>VOLUME</stp>
        <stp>.NDXP250522C20400</stp>
        <tr r="E184" s="2"/>
      </tp>
      <tp>
        <v>6</v>
        <stp/>
        <stp>VOLUME</stp>
        <stp>.NDXP250523C20500</stp>
        <tr r="BC179" s="1"/>
        <tr r="BC179" s="1"/>
      </tp>
      <tp>
        <v>6</v>
        <stp/>
        <stp>VOLUME</stp>
        <stp>.NDXP250522C21400</stp>
        <tr r="E144" s="2"/>
        <tr r="E144" s="2"/>
      </tp>
      <tp>
        <v>16</v>
        <stp/>
        <stp>VOLUME</stp>
        <stp>.NDXP250523C21500</stp>
        <tr r="BC139" s="1"/>
        <tr r="BC139" s="1"/>
      </tp>
      <tp t="s">
        <v>N/A</v>
        <stp/>
        <stp>VOLUME</stp>
        <stp>.NDXP250530C20600</stp>
        <tr r="G176" s="2"/>
      </tp>
      <tp t="s">
        <v>N/A</v>
        <stp/>
        <stp>VOLUME</stp>
        <stp>.NDXP250731C20700</stp>
        <tr r="N172" s="2"/>
      </tp>
      <tp t="s">
        <v>N/A</v>
        <stp/>
        <stp>VOLUME</stp>
        <stp>.NDXP250613C21500</stp>
        <tr r="I140" s="2"/>
      </tp>
      <tp t="s">
        <v>N/A</v>
        <stp/>
        <stp>VOLUME</stp>
        <stp>.NDXP250613C20500</stp>
        <tr r="I180" s="2"/>
      </tp>
      <tp t="s">
        <v>N/A</v>
        <stp/>
        <stp>VOLUME</stp>
        <stp>.NDXP250630C20600</stp>
        <tr r="L176" s="2"/>
      </tp>
      <tp t="s">
        <v>N/A</v>
        <stp/>
        <stp>VOLUME</stp>
        <stp>.SPXW250930C5880</stp>
        <tr r="R105" s="2"/>
      </tp>
      <tp t="s">
        <v>N/A</v>
        <stp/>
        <stp>VOLUME</stp>
        <stp>.SPXW250829C5910</stp>
        <tr r="P102" s="2"/>
      </tp>
      <tp>
        <v>3843</v>
        <stp/>
        <stp>VOLUME</stp>
        <stp>.SPXW250520C5980</stp>
        <tr r="C95" s="2"/>
        <tr r="C95" s="2"/>
      </tp>
      <tp>
        <v>694</v>
        <stp/>
        <stp>VOLUME</stp>
        <stp>.SPXW250521C5990</stp>
        <tr r="D94" s="2"/>
        <tr r="D94" s="2"/>
      </tp>
      <tp>
        <v>41</v>
        <stp/>
        <stp>VOLUME</stp>
        <stp>.SPXW250530C5880</stp>
        <tr r="G105" s="2"/>
        <tr r="G105" s="2"/>
      </tp>
      <tp t="s">
        <v>N/A</v>
        <stp/>
        <stp>VOLUME</stp>
        <stp>.SPXW250731C5890</stp>
        <tr r="N104" s="2"/>
      </tp>
      <tp>
        <v>3</v>
        <stp/>
        <stp>VOLUME</stp>
        <stp>.SPXW250630C5880</stp>
        <tr r="L105" s="2"/>
        <tr r="L105" s="2"/>
      </tp>
      <tp t="s">
        <v>N/A</v>
        <stp/>
        <stp>VOLUME</stp>
        <stp>.SPXW251128C5900</stp>
        <tr r="V103" s="2"/>
      </tp>
      <tp t="s">
        <v>N/A</v>
        <stp/>
        <stp>VOLUME</stp>
        <stp>.SPXW251031C5890</stp>
        <tr r="T104" s="2"/>
      </tp>
      <tp t="s">
        <v>N/A</v>
        <stp/>
        <stp>VOLUME</stp>
        <stp>.SPXW251231C5890</stp>
        <tr r="X104" s="2"/>
      </tp>
      <tp t="s">
        <v>N/A</v>
        <stp/>
        <stp>VOLUME</stp>
        <stp>.SPXW251128P5900</stp>
        <tr r="V103" s="2"/>
      </tp>
      <tp>
        <v>3</v>
        <stp/>
        <stp>VOLUME</stp>
        <stp>.SPXW251031P5890</stp>
        <tr r="T104" s="2"/>
        <tr r="T104" s="2"/>
      </tp>
      <tp t="s">
        <v>N/A</v>
        <stp/>
        <stp>VOLUME</stp>
        <stp>.SPXW251231P5890</stp>
        <tr r="X104" s="2"/>
      </tp>
      <tp>
        <v>1</v>
        <stp/>
        <stp>VOLUME</stp>
        <stp>.SPXW250930P5880</stp>
        <tr r="R105" s="2"/>
        <tr r="R105" s="2"/>
      </tp>
      <tp>
        <v>5</v>
        <stp/>
        <stp>VOLUME</stp>
        <stp>.SPXW250829P5910</stp>
        <tr r="P102" s="2"/>
        <tr r="P102" s="2"/>
      </tp>
      <tp>
        <v>420</v>
        <stp/>
        <stp>VOLUME</stp>
        <stp>.SPXW250520P5980</stp>
        <tr r="C95" s="2"/>
        <tr r="C95" s="2"/>
      </tp>
      <tp>
        <v>38</v>
        <stp/>
        <stp>VOLUME</stp>
        <stp>.SPXW250521P5990</stp>
        <tr r="D94" s="2"/>
        <tr r="D94" s="2"/>
      </tp>
      <tp>
        <v>304</v>
        <stp/>
        <stp>VOLUME</stp>
        <stp>.SPXW250530P5880</stp>
        <tr r="G105" s="2"/>
        <tr r="G105" s="2"/>
      </tp>
      <tp t="s">
        <v>N/A</v>
        <stp/>
        <stp>VOLUME</stp>
        <stp>.SPXW250731P5890</stp>
        <tr r="N104" s="2"/>
      </tp>
      <tp>
        <v>9</v>
        <stp/>
        <stp>VOLUME</stp>
        <stp>.SPXW250630P5880</stp>
        <tr r="L105" s="2"/>
        <tr r="L105" s="2"/>
      </tp>
      <tp t="s">
        <v>N/A</v>
        <stp/>
        <stp>VOLUME</stp>
        <stp>.SPXW250930C5890</stp>
        <tr r="R104" s="2"/>
      </tp>
      <tp t="s">
        <v>N/A</v>
        <stp/>
        <stp>VOLUME</stp>
        <stp>.SPXW250829C5900</stp>
        <tr r="P103" s="2"/>
      </tp>
      <tp>
        <v>4366</v>
        <stp/>
        <stp>VOLUME</stp>
        <stp>.SPXW250520C5990</stp>
        <tr r="C94" s="2"/>
        <tr r="C94" s="2"/>
      </tp>
      <tp>
        <v>1685</v>
        <stp/>
        <stp>VOLUME</stp>
        <stp>.SPXW250521C5980</stp>
        <tr r="D95" s="2"/>
        <tr r="D95" s="2"/>
      </tp>
      <tp>
        <v>41</v>
        <stp/>
        <stp>VOLUME</stp>
        <stp>.SPXW250530C5890</stp>
        <tr r="G104" s="2"/>
        <tr r="G104" s="2"/>
      </tp>
      <tp>
        <v>5</v>
        <stp/>
        <stp>VOLUME</stp>
        <stp>.SPXW250731C5880</stp>
        <tr r="N105" s="2"/>
        <tr r="N105" s="2"/>
      </tp>
      <tp>
        <v>2</v>
        <stp/>
        <stp>VOLUME</stp>
        <stp>.SPXW250630C5890</stp>
        <tr r="L104" s="2"/>
        <tr r="L104" s="2"/>
      </tp>
      <tp t="s">
        <v>N/A</v>
        <stp/>
        <stp>VOLUME</stp>
        <stp>.SPXW251128C5910</stp>
        <tr r="V102" s="2"/>
      </tp>
      <tp t="s">
        <v>N/A</v>
        <stp/>
        <stp>VOLUME</stp>
        <stp>.SPXW251031C5880</stp>
        <tr r="T105" s="2"/>
      </tp>
      <tp t="s">
        <v>N/A</v>
        <stp/>
        <stp>VOLUME</stp>
        <stp>.SPXW251231C5880</stp>
        <tr r="X105" s="2"/>
      </tp>
      <tp t="s">
        <v>N/A</v>
        <stp/>
        <stp>VOLUME</stp>
        <stp>.SPXW251128P5910</stp>
        <tr r="V102" s="2"/>
      </tp>
      <tp>
        <v>2</v>
        <stp/>
        <stp>VOLUME</stp>
        <stp>.SPXW251031P5880</stp>
        <tr r="T105" s="2"/>
        <tr r="T105" s="2"/>
      </tp>
      <tp t="s">
        <v>N/A</v>
        <stp/>
        <stp>VOLUME</stp>
        <stp>.SPXW251231P5880</stp>
        <tr r="X105" s="2"/>
      </tp>
      <tp>
        <v>4</v>
        <stp/>
        <stp>VOLUME</stp>
        <stp>.SPXW250930P5890</stp>
        <tr r="R104" s="2"/>
        <tr r="R104" s="2"/>
      </tp>
      <tp>
        <v>4</v>
        <stp/>
        <stp>VOLUME</stp>
        <stp>.SPXW250829P5900</stp>
        <tr r="P103" s="2"/>
        <tr r="P103" s="2"/>
      </tp>
      <tp>
        <v>98</v>
        <stp/>
        <stp>VOLUME</stp>
        <stp>.SPXW250520P5990</stp>
        <tr r="C94" s="2"/>
        <tr r="C94" s="2"/>
      </tp>
      <tp>
        <v>102</v>
        <stp/>
        <stp>VOLUME</stp>
        <stp>.SPXW250521P5980</stp>
        <tr r="D95" s="2"/>
        <tr r="D95" s="2"/>
      </tp>
      <tp>
        <v>296</v>
        <stp/>
        <stp>VOLUME</stp>
        <stp>.SPXW250530P5890</stp>
        <tr r="G104" s="2"/>
        <tr r="G104" s="2"/>
      </tp>
      <tp t="s">
        <v>N/A</v>
        <stp/>
        <stp>VOLUME</stp>
        <stp>.SPXW250731P5880</stp>
        <tr r="N105" s="2"/>
      </tp>
      <tp>
        <v>105</v>
        <stp/>
        <stp>VOLUME</stp>
        <stp>.SPXW250630P5890</stp>
        <tr r="L104" s="2"/>
        <tr r="L104" s="2"/>
      </tp>
      <tp t="s">
        <v>N/A</v>
        <stp/>
        <stp>VOLUME</stp>
        <stp>.SPXW250829C5930</stp>
        <tr r="P100" s="2"/>
      </tp>
      <tp>
        <v>209</v>
        <stp/>
        <stp>VOLUME</stp>
        <stp>.SPXW250522C5980</stp>
        <tr r="E95" s="2"/>
        <tr r="E95" s="2"/>
      </tp>
      <tp>
        <v>534</v>
        <stp/>
        <stp>VOLUME</stp>
        <stp>.SPXW250523C5990</stp>
        <tr r="BC93" s="1"/>
        <tr r="BC93" s="1"/>
      </tp>
      <tp t="s">
        <v>N/A</v>
        <stp/>
        <stp>VOLUME</stp>
        <stp>.SPXW251128C5920</stp>
        <tr r="V101" s="2"/>
      </tp>
      <tp t="s">
        <v>N/A</v>
        <stp/>
        <stp>VOLUME</stp>
        <stp>.SPXW251128P5920</stp>
        <tr r="V101" s="2"/>
      </tp>
      <tp>
        <v>1</v>
        <stp/>
        <stp>VOLUME</stp>
        <stp>.SPXW250829P5930</stp>
        <tr r="P100" s="2"/>
        <tr r="P100" s="2"/>
      </tp>
      <tp>
        <v>14</v>
        <stp/>
        <stp>VOLUME</stp>
        <stp>.SPXW250522P5980</stp>
        <tr r="E95" s="2"/>
        <tr r="E95" s="2"/>
      </tp>
      <tp>
        <v>58</v>
        <stp/>
        <stp>VOLUME</stp>
        <stp>.SPXW250523P5990</stp>
        <tr r="BD93" s="1"/>
        <tr r="BD93" s="1"/>
      </tp>
      <tp t="s">
        <v>N/A</v>
        <stp/>
        <stp>VOLUME</stp>
        <stp>.SPXW250829C5920</stp>
        <tr r="P101" s="2"/>
      </tp>
      <tp>
        <v>631</v>
        <stp/>
        <stp>VOLUME</stp>
        <stp>.SPXW250522C5990</stp>
        <tr r="E94" s="2"/>
        <tr r="E94" s="2"/>
      </tp>
      <tp>
        <v>1281</v>
        <stp/>
        <stp>VOLUME</stp>
        <stp>.SPXW250523C5980</stp>
        <tr r="BC94" s="1"/>
        <tr r="BC94" s="1"/>
      </tp>
      <tp t="s">
        <v>N/A</v>
        <stp/>
        <stp>VOLUME</stp>
        <stp>.SPXW251128C5930</stp>
        <tr r="V100" s="2"/>
      </tp>
      <tp t="s">
        <v>N/A</v>
        <stp/>
        <stp>VOLUME</stp>
        <stp>.SPXW251128P5930</stp>
        <tr r="V100" s="2"/>
      </tp>
      <tp t="s">
        <v>N/A</v>
        <stp/>
        <stp>VOLUME</stp>
        <stp>.SPXW250829P5920</stp>
        <tr r="P101" s="2"/>
      </tp>
      <tp>
        <v>20</v>
        <stp/>
        <stp>VOLUME</stp>
        <stp>.SPXW250522P5990</stp>
        <tr r="E94" s="2"/>
        <tr r="E94" s="2"/>
      </tp>
      <tp>
        <v>77</v>
        <stp/>
        <stp>VOLUME</stp>
        <stp>.SPXW250523P5980</stp>
        <tr r="BD94" s="1"/>
        <tr r="BD94" s="1"/>
      </tp>
      <tp t="s">
        <v>N/A</v>
        <stp/>
        <stp>VOLUME</stp>
        <stp>.SPXW250829C5950</stp>
        <tr r="P98" s="2"/>
      </tp>
      <tp t="s">
        <v>N/A</v>
        <stp/>
        <stp>VOLUME</stp>
        <stp>.SPXW251128C5940</stp>
        <tr r="V99" s="2"/>
      </tp>
      <tp t="s">
        <v>N/A</v>
        <stp/>
        <stp>VOLUME</stp>
        <stp>.SPXW251128P5940</stp>
        <tr r="V99" s="2"/>
      </tp>
      <tp t="s">
        <v>N/A</v>
        <stp/>
        <stp>VOLUME</stp>
        <stp>.SPXW250829P5950</stp>
        <tr r="P98" s="2"/>
      </tp>
      <tp t="s">
        <v>N/A</v>
        <stp/>
        <stp>VOLUME</stp>
        <stp>.SPXW250829C5940</stp>
        <tr r="P99" s="2"/>
      </tp>
      <tp t="s">
        <v>N/A</v>
        <stp/>
        <stp>VOLUME</stp>
        <stp>.SPXW251128C5950</stp>
        <tr r="V98" s="2"/>
      </tp>
      <tp t="s">
        <v>N/A</v>
        <stp/>
        <stp>VOLUME</stp>
        <stp>.SPXW251128P5950</stp>
        <tr r="V98" s="2"/>
      </tp>
      <tp>
        <v>2</v>
        <stp/>
        <stp>VOLUME</stp>
        <stp>.SPXW250829P5940</stp>
        <tr r="P99" s="2"/>
        <tr r="P99" s="2"/>
      </tp>
      <tp t="s">
        <v>N/A</v>
        <stp/>
        <stp>VOLUME</stp>
        <stp>.SPXW250829C5970</stp>
        <tr r="P96" s="2"/>
      </tp>
      <tp t="s">
        <v>N/A</v>
        <stp/>
        <stp>VOLUME</stp>
        <stp>.SPXW251128C5960</stp>
        <tr r="V97" s="2"/>
      </tp>
      <tp t="s">
        <v>N/A</v>
        <stp/>
        <stp>VOLUME</stp>
        <stp>.SPXW251128P5960</stp>
        <tr r="V97" s="2"/>
      </tp>
      <tp t="s">
        <v>N/A</v>
        <stp/>
        <stp>VOLUME</stp>
        <stp>.SPXW250829P5970</stp>
        <tr r="P96" s="2"/>
      </tp>
      <tp>
        <v>10</v>
        <stp/>
        <stp>VOLUME</stp>
        <stp>.SPXW250829C5960</stp>
        <tr r="P97" s="2"/>
        <tr r="P97" s="2"/>
      </tp>
      <tp t="s">
        <v>N/A</v>
        <stp/>
        <stp>VOLUME</stp>
        <stp>.SPXW251128C5970</stp>
        <tr r="V96" s="2"/>
      </tp>
      <tp t="s">
        <v>N/A</v>
        <stp/>
        <stp>VOLUME</stp>
        <stp>.SPXW251128P5970</stp>
        <tr r="V96" s="2"/>
      </tp>
      <tp t="s">
        <v>N/A</v>
        <stp/>
        <stp>VOLUME</stp>
        <stp>.SPXW250829P5960</stp>
        <tr r="P97" s="2"/>
      </tp>
      <tp t="s">
        <v>N/A</v>
        <stp/>
        <stp>VOLUME</stp>
        <stp>.NDXP251031P20750</stp>
        <tr r="T170" s="2"/>
      </tp>
      <tp t="s">
        <v>N/A</v>
        <stp/>
        <stp>VOLUME</stp>
        <stp>.NDXP251231P20750</stp>
        <tr r="X170" s="2"/>
      </tp>
      <tp t="s">
        <v>N/A</v>
        <stp/>
        <stp>VOLUME</stp>
        <stp>.SPXW250930C5800</stp>
        <tr r="R113" s="2"/>
      </tp>
      <tp t="s">
        <v>N/A</v>
        <stp/>
        <stp>VOLUME</stp>
        <stp>.SPXW250829C5990</stp>
        <tr r="P94" s="2"/>
      </tp>
      <tp>
        <v>978</v>
        <stp/>
        <stp>VOLUME</stp>
        <stp>.SPXW250520C5900</stp>
        <tr r="C103" s="2"/>
        <tr r="C103" s="2"/>
      </tp>
      <tp>
        <v>255</v>
        <stp/>
        <stp>VOLUME</stp>
        <stp>.SPXW250521C5910</stp>
        <tr r="D102" s="2"/>
        <tr r="D102" s="2"/>
      </tp>
      <tp>
        <v>130</v>
        <stp/>
        <stp>VOLUME</stp>
        <stp>.SPXW250522C5920</stp>
        <tr r="E101" s="2"/>
        <tr r="E101" s="2"/>
      </tp>
      <tp>
        <v>337</v>
        <stp/>
        <stp>VOLUME</stp>
        <stp>.SPXW250523C5930</stp>
        <tr r="BC99" s="1"/>
        <tr r="BC99" s="1"/>
      </tp>
      <tp>
        <v>1349</v>
        <stp/>
        <stp>VOLUME</stp>
        <stp>.SPXW250530C5800</stp>
        <tr r="G113" s="2"/>
        <tr r="G113" s="2"/>
      </tp>
      <tp t="s">
        <v>N/A</v>
        <stp/>
        <stp>VOLUME</stp>
        <stp>.SPXW250731C5810</stp>
        <tr r="N112" s="2"/>
      </tp>
      <tp>
        <v>8</v>
        <stp/>
        <stp>VOLUME</stp>
        <stp>.SPXW250630C5800</stp>
        <tr r="L113" s="2"/>
        <tr r="L113" s="2"/>
      </tp>
      <tp t="s">
        <v>N/A</v>
        <stp/>
        <stp>VOLUME</stp>
        <stp>.SPXW251128C5980</stp>
        <tr r="V95" s="2"/>
      </tp>
      <tp t="s">
        <v>N/A</v>
        <stp/>
        <stp>VOLUME</stp>
        <stp>.SPXW251031C5810</stp>
        <tr r="T112" s="2"/>
      </tp>
      <tp>
        <v>3</v>
        <stp/>
        <stp>VOLUME</stp>
        <stp>.SPXW251231C5810</stp>
        <tr r="X112" s="2"/>
        <tr r="X112" s="2"/>
      </tp>
      <tp t="s">
        <v>N/A</v>
        <stp/>
        <stp>VOLUME</stp>
        <stp>.SPXW251128P5980</stp>
        <tr r="V95" s="2"/>
      </tp>
      <tp>
        <v>2</v>
        <stp/>
        <stp>VOLUME</stp>
        <stp>.SPXW251031P5810</stp>
        <tr r="T112" s="2"/>
        <tr r="T112" s="2"/>
      </tp>
      <tp>
        <v>3</v>
        <stp/>
        <stp>VOLUME</stp>
        <stp>.SPXW251231P5810</stp>
        <tr r="X112" s="2"/>
        <tr r="X112" s="2"/>
      </tp>
      <tp>
        <v>7</v>
        <stp/>
        <stp>VOLUME</stp>
        <stp>.SPXW250930P5800</stp>
        <tr r="R113" s="2"/>
        <tr r="R113" s="2"/>
      </tp>
      <tp>
        <v>3</v>
        <stp/>
        <stp>VOLUME</stp>
        <stp>.SPXW250829P5990</stp>
        <tr r="P94" s="2"/>
        <tr r="P94" s="2"/>
      </tp>
      <tp>
        <v>10414</v>
        <stp/>
        <stp>VOLUME</stp>
        <stp>.SPXW250520P5900</stp>
        <tr r="C103" s="2"/>
        <tr r="C103" s="2"/>
      </tp>
      <tp>
        <v>243</v>
        <stp/>
        <stp>VOLUME</stp>
        <stp>.SPXW250521P5910</stp>
        <tr r="D102" s="2"/>
        <tr r="D102" s="2"/>
      </tp>
      <tp>
        <v>299</v>
        <stp/>
        <stp>VOLUME</stp>
        <stp>.SPXW250522P5920</stp>
        <tr r="E101" s="2"/>
        <tr r="E101" s="2"/>
      </tp>
      <tp>
        <v>641</v>
        <stp/>
        <stp>VOLUME</stp>
        <stp>.SPXW250523P5930</stp>
        <tr r="BD99" s="1"/>
        <tr r="BD99" s="1"/>
      </tp>
      <tp>
        <v>743</v>
        <stp/>
        <stp>VOLUME</stp>
        <stp>.SPXW250530P5800</stp>
        <tr r="G113" s="2"/>
        <tr r="G113" s="2"/>
      </tp>
      <tp>
        <v>2</v>
        <stp/>
        <stp>VOLUME</stp>
        <stp>.SPXW250731P5810</stp>
        <tr r="N112" s="2"/>
        <tr r="N112" s="2"/>
      </tp>
      <tp>
        <v>901</v>
        <stp/>
        <stp>VOLUME</stp>
        <stp>.SPXW250630P5800</stp>
        <tr r="L113" s="2"/>
        <tr r="L113" s="2"/>
      </tp>
      <tp t="s">
        <v>N/A</v>
        <stp/>
        <stp>VOLUME</stp>
        <stp>.NDXP250930P20650</stp>
        <tr r="R174" s="2"/>
      </tp>
      <tp>
        <v>7</v>
        <stp/>
        <stp>VOLUME</stp>
        <stp>.NDXP250520P20650</stp>
        <tr r="C174" s="2"/>
        <tr r="C174" s="2"/>
      </tp>
      <tp>
        <v>1</v>
        <stp/>
        <stp>VOLUME</stp>
        <stp>.NDXP250521P20750</stp>
        <tr r="D170" s="2"/>
        <tr r="D170" s="2"/>
      </tp>
      <tp t="s">
        <v>N/A</v>
        <stp/>
        <stp>VOLUME</stp>
        <stp>.NDXP250522P20450</stp>
        <tr r="E182" s="2"/>
      </tp>
      <tp>
        <v>15</v>
        <stp/>
        <stp>VOLUME</stp>
        <stp>.NDXP250523P20550</stp>
        <tr r="BD177" s="1"/>
        <tr r="BD177" s="1"/>
      </tp>
      <tp>
        <v>2</v>
        <stp/>
        <stp>VOLUME</stp>
        <stp>.NDXP250522P21450</stp>
        <tr r="E142" s="2"/>
        <tr r="E142" s="2"/>
      </tp>
      <tp>
        <v>2</v>
        <stp/>
        <stp>VOLUME</stp>
        <stp>.NDXP250523P21550</stp>
        <tr r="BD137" s="1"/>
        <tr r="BD137" s="1"/>
      </tp>
      <tp>
        <v>1</v>
        <stp/>
        <stp>VOLUME</stp>
        <stp>.NDXP250530P20650</stp>
        <tr r="G174" s="2"/>
        <tr r="G174" s="2"/>
      </tp>
      <tp t="s">
        <v>N/A</v>
        <stp/>
        <stp>VOLUME</stp>
        <stp>.NDXP250731P20750</stp>
        <tr r="N170" s="2"/>
      </tp>
      <tp t="s">
        <v>N/A</v>
        <stp/>
        <stp>VOLUME</stp>
        <stp>.NDXP250613P21550</stp>
        <tr r="I138" s="2"/>
      </tp>
      <tp t="s">
        <v>N/A</v>
        <stp/>
        <stp>VOLUME</stp>
        <stp>.NDXP250613P20550</stp>
        <tr r="I178" s="2"/>
      </tp>
      <tp t="s">
        <v>N/A</v>
        <stp/>
        <stp>VOLUME</stp>
        <stp>.NDXP250630P20650</stp>
        <tr r="L174" s="2"/>
      </tp>
      <tp t="s">
        <v>N/A</v>
        <stp/>
        <stp>VOLUME</stp>
        <stp>.SPXW250930C5810</stp>
        <tr r="R112" s="2"/>
      </tp>
      <tp>
        <v>2</v>
        <stp/>
        <stp>VOLUME</stp>
        <stp>.SPXW250829C5980</stp>
        <tr r="P95" s="2"/>
        <tr r="P95" s="2"/>
      </tp>
      <tp>
        <v>500</v>
        <stp/>
        <stp>VOLUME</stp>
        <stp>.SPXW250520C5910</stp>
        <tr r="C102" s="2"/>
        <tr r="C102" s="2"/>
      </tp>
      <tp>
        <v>878</v>
        <stp/>
        <stp>VOLUME</stp>
        <stp>.SPXW250521C5900</stp>
        <tr r="D103" s="2"/>
        <tr r="D103" s="2"/>
      </tp>
      <tp>
        <v>111</v>
        <stp/>
        <stp>VOLUME</stp>
        <stp>.SPXW250522C5930</stp>
        <tr r="E100" s="2"/>
        <tr r="E100" s="2"/>
      </tp>
      <tp>
        <v>723</v>
        <stp/>
        <stp>VOLUME</stp>
        <stp>.SPXW250523C5920</stp>
        <tr r="BC100" s="1"/>
        <tr r="BC100" s="1"/>
      </tp>
      <tp>
        <v>7</v>
        <stp/>
        <stp>VOLUME</stp>
        <stp>.SPXW250530C5810</stp>
        <tr r="G112" s="2"/>
        <tr r="G112" s="2"/>
      </tp>
      <tp>
        <v>2</v>
        <stp/>
        <stp>VOLUME</stp>
        <stp>.SPXW250731C5800</stp>
        <tr r="N113" s="2"/>
        <tr r="N113" s="2"/>
      </tp>
      <tp t="s">
        <v>N/A</v>
        <stp/>
        <stp>VOLUME</stp>
        <stp>.SPXW250630C5810</stp>
        <tr r="L112" s="2"/>
      </tp>
      <tp t="s">
        <v>N/A</v>
        <stp/>
        <stp>VOLUME</stp>
        <stp>.SPXW251128C5990</stp>
        <tr r="V94" s="2"/>
      </tp>
      <tp>
        <v>2</v>
        <stp/>
        <stp>VOLUME</stp>
        <stp>.SPXW251031C5800</stp>
        <tr r="T113" s="2"/>
        <tr r="T113" s="2"/>
      </tp>
      <tp>
        <v>2</v>
        <stp/>
        <stp>VOLUME</stp>
        <stp>.SPXW251231C5800</stp>
        <tr r="X113" s="2"/>
        <tr r="X113" s="2"/>
      </tp>
      <tp t="s">
        <v>N/A</v>
        <stp/>
        <stp>VOLUME</stp>
        <stp>.SPXW251128P5990</stp>
        <tr r="V94" s="2"/>
      </tp>
      <tp>
        <v>6</v>
        <stp/>
        <stp>VOLUME</stp>
        <stp>.SPXW251031P5800</stp>
        <tr r="T113" s="2"/>
        <tr r="T113" s="2"/>
      </tp>
      <tp>
        <v>1</v>
        <stp/>
        <stp>VOLUME</stp>
        <stp>.SPXW251231P5800</stp>
        <tr r="X113" s="2"/>
        <tr r="X113" s="2"/>
      </tp>
      <tp t="s">
        <v>N/A</v>
        <stp/>
        <stp>VOLUME</stp>
        <stp>.SPXW250930P5810</stp>
        <tr r="R112" s="2"/>
      </tp>
      <tp t="s">
        <v>N/A</v>
        <stp/>
        <stp>VOLUME</stp>
        <stp>.SPXW250829P5980</stp>
        <tr r="P95" s="2"/>
      </tp>
      <tp>
        <v>3940</v>
        <stp/>
        <stp>VOLUME</stp>
        <stp>.SPXW250520P5910</stp>
        <tr r="C102" s="2"/>
        <tr r="C102" s="2"/>
      </tp>
      <tp>
        <v>3510</v>
        <stp/>
        <stp>VOLUME</stp>
        <stp>.SPXW250521P5900</stp>
        <tr r="D103" s="2"/>
        <tr r="D103" s="2"/>
      </tp>
      <tp>
        <v>173</v>
        <stp/>
        <stp>VOLUME</stp>
        <stp>.SPXW250522P5930</stp>
        <tr r="E100" s="2"/>
        <tr r="E100" s="2"/>
      </tp>
      <tp>
        <v>892</v>
        <stp/>
        <stp>VOLUME</stp>
        <stp>.SPXW250523P5920</stp>
        <tr r="BD100" s="1"/>
        <tr r="BD100" s="1"/>
      </tp>
      <tp>
        <v>68</v>
        <stp/>
        <stp>VOLUME</stp>
        <stp>.SPXW250530P5810</stp>
        <tr r="G112" s="2"/>
        <tr r="G112" s="2"/>
      </tp>
      <tp>
        <v>704</v>
        <stp/>
        <stp>VOLUME</stp>
        <stp>.SPXW250731P5800</stp>
        <tr r="N113" s="2"/>
        <tr r="N113" s="2"/>
      </tp>
      <tp>
        <v>8</v>
        <stp/>
        <stp>VOLUME</stp>
        <stp>.SPXW250630P5810</stp>
        <tr r="L112" s="2"/>
        <tr r="L112" s="2"/>
      </tp>
      <tp t="s">
        <v>N/A</v>
        <stp/>
        <stp>VOLUME</stp>
        <stp>.NDXP251031P20775</stp>
        <tr r="T169" s="2"/>
      </tp>
      <tp t="s">
        <v>N/A</v>
        <stp/>
        <stp>VOLUME</stp>
        <stp>.NDXP251231P20775</stp>
        <tr r="X169" s="2"/>
      </tp>
      <tp t="s">
        <v>N/A</v>
        <stp/>
        <stp>VOLUME</stp>
        <stp>.SPXW250930C5820</stp>
        <tr r="R111" s="2"/>
      </tp>
      <tp>
        <v>1035</v>
        <stp/>
        <stp>VOLUME</stp>
        <stp>.SPXW250520C5920</stp>
        <tr r="C101" s="2"/>
        <tr r="C101" s="2"/>
      </tp>
      <tp>
        <v>377</v>
        <stp/>
        <stp>VOLUME</stp>
        <stp>.SPXW250521C5930</stp>
        <tr r="D100" s="2"/>
        <tr r="D100" s="2"/>
      </tp>
      <tp>
        <v>94</v>
        <stp/>
        <stp>VOLUME</stp>
        <stp>.SPXW250522C5900</stp>
        <tr r="E103" s="2"/>
        <tr r="E103" s="2"/>
      </tp>
      <tp>
        <v>455</v>
        <stp/>
        <stp>VOLUME</stp>
        <stp>.SPXW250523C5910</stp>
        <tr r="BC101" s="1"/>
        <tr r="BC101" s="1"/>
      </tp>
      <tp>
        <v>37</v>
        <stp/>
        <stp>VOLUME</stp>
        <stp>.SPXW250530C5820</stp>
        <tr r="G111" s="2"/>
        <tr r="G111" s="2"/>
      </tp>
      <tp t="s">
        <v>N/A</v>
        <stp/>
        <stp>VOLUME</stp>
        <stp>.SPXW250731C5830</stp>
        <tr r="N110" s="2"/>
      </tp>
      <tp>
        <v>5</v>
        <stp/>
        <stp>VOLUME</stp>
        <stp>.SPXW250630C5820</stp>
        <tr r="L111" s="2"/>
        <tr r="L111" s="2"/>
      </tp>
      <tp t="s">
        <v>N/A</v>
        <stp/>
        <stp>VOLUME</stp>
        <stp>.SPXW251031C5830</stp>
        <tr r="T110" s="2"/>
      </tp>
      <tp t="s">
        <v>N/A</v>
        <stp/>
        <stp>VOLUME</stp>
        <stp>.SPXW251231C5830</stp>
        <tr r="X110" s="2"/>
      </tp>
      <tp t="s">
        <v>N/A</v>
        <stp/>
        <stp>VOLUME</stp>
        <stp>.SPXW251031P5830</stp>
        <tr r="T110" s="2"/>
      </tp>
      <tp t="s">
        <v>N/A</v>
        <stp/>
        <stp>VOLUME</stp>
        <stp>.SPXW251231P5830</stp>
        <tr r="X110" s="2"/>
      </tp>
      <tp t="s">
        <v>N/A</v>
        <stp/>
        <stp>VOLUME</stp>
        <stp>.SPXW250930P5820</stp>
        <tr r="R111" s="2"/>
      </tp>
      <tp>
        <v>3070</v>
        <stp/>
        <stp>VOLUME</stp>
        <stp>.SPXW250520P5920</stp>
        <tr r="C101" s="2"/>
        <tr r="C101" s="2"/>
      </tp>
      <tp>
        <v>338</v>
        <stp/>
        <stp>VOLUME</stp>
        <stp>.SPXW250521P5930</stp>
        <tr r="D100" s="2"/>
        <tr r="D100" s="2"/>
      </tp>
      <tp>
        <v>822</v>
        <stp/>
        <stp>VOLUME</stp>
        <stp>.SPXW250522P5900</stp>
        <tr r="E103" s="2"/>
        <tr r="E103" s="2"/>
      </tp>
      <tp>
        <v>1002</v>
        <stp/>
        <stp>VOLUME</stp>
        <stp>.SPXW250523P5910</stp>
        <tr r="BD101" s="1"/>
        <tr r="BD101" s="1"/>
      </tp>
      <tp>
        <v>77</v>
        <stp/>
        <stp>VOLUME</stp>
        <stp>.SPXW250530P5820</stp>
        <tr r="G111" s="2"/>
        <tr r="G111" s="2"/>
      </tp>
      <tp>
        <v>2</v>
        <stp/>
        <stp>VOLUME</stp>
        <stp>.SPXW250731P5830</stp>
        <tr r="N110" s="2"/>
        <tr r="N110" s="2"/>
      </tp>
      <tp>
        <v>18</v>
        <stp/>
        <stp>VOLUME</stp>
        <stp>.SPXW250630P5820</stp>
        <tr r="L111" s="2"/>
        <tr r="L111" s="2"/>
      </tp>
      <tp t="s">
        <v>N/A</v>
        <stp/>
        <stp>VOLUME</stp>
        <stp>.NDXP250930P20675</stp>
        <tr r="R173" s="2"/>
      </tp>
      <tp>
        <v>17</v>
        <stp/>
        <stp>VOLUME</stp>
        <stp>.NDXP250520P20675</stp>
        <tr r="C173" s="2"/>
        <tr r="C173" s="2"/>
      </tp>
      <tp t="s">
        <v>N/A</v>
        <stp/>
        <stp>VOLUME</stp>
        <stp>.NDXP250521P20775</stp>
        <tr r="D169" s="2"/>
      </tp>
      <tp t="s">
        <v>N/A</v>
        <stp/>
        <stp>VOLUME</stp>
        <stp>.NDXP250522P20475</stp>
        <tr r="E181" s="2"/>
      </tp>
      <tp>
        <v>1</v>
        <stp/>
        <stp>VOLUME</stp>
        <stp>.NDXP250523P20575</stp>
        <tr r="BD176" s="1"/>
        <tr r="BD176" s="1"/>
      </tp>
      <tp t="s">
        <v>N/A</v>
        <stp/>
        <stp>VOLUME</stp>
        <stp>.NDXP250522P21475</stp>
        <tr r="E141" s="2"/>
      </tp>
      <tp t="s">
        <v>N/A</v>
        <stp/>
        <stp>VOLUME</stp>
        <stp>.NDXP250530P20675</stp>
        <tr r="G173" s="2"/>
      </tp>
      <tp t="s">
        <v>N/A</v>
        <stp/>
        <stp>VOLUME</stp>
        <stp>.NDXP250613P20575</stp>
        <tr r="I177" s="2"/>
      </tp>
      <tp t="s">
        <v>N/A</v>
        <stp/>
        <stp>VOLUME</stp>
        <stp>.NDXP250630P20675</stp>
        <tr r="L173" s="2"/>
      </tp>
      <tp t="s">
        <v>N/A</v>
        <stp/>
        <stp>VOLUME</stp>
        <stp>.NDXP250731P20775</stp>
        <tr r="N169" s="2"/>
      </tp>
      <tp t="s">
        <v>N/A</v>
        <stp/>
        <stp>VOLUME</stp>
        <stp>.SPXW250930C5830</stp>
        <tr r="R110" s="2"/>
      </tp>
      <tp>
        <v>1554</v>
        <stp/>
        <stp>VOLUME</stp>
        <stp>.SPXW250520C5930</stp>
        <tr r="C100" s="2"/>
        <tr r="C100" s="2"/>
      </tp>
      <tp>
        <v>338</v>
        <stp/>
        <stp>VOLUME</stp>
        <stp>.SPXW250521C5920</stp>
        <tr r="D101" s="2"/>
        <tr r="D101" s="2"/>
      </tp>
      <tp>
        <v>36</v>
        <stp/>
        <stp>VOLUME</stp>
        <stp>.SPXW250522C5910</stp>
        <tr r="E102" s="2"/>
        <tr r="E102" s="2"/>
      </tp>
      <tp>
        <v>1611</v>
        <stp/>
        <stp>VOLUME</stp>
        <stp>.SPXW250523C5900</stp>
        <tr r="BC102" s="1"/>
        <tr r="BC102" s="1"/>
      </tp>
      <tp>
        <v>114</v>
        <stp/>
        <stp>VOLUME</stp>
        <stp>.SPXW250530C5830</stp>
        <tr r="G110" s="2"/>
        <tr r="G110" s="2"/>
      </tp>
      <tp t="s">
        <v>N/A</v>
        <stp/>
        <stp>VOLUME</stp>
        <stp>.SPXW250731C5820</stp>
        <tr r="N111" s="2"/>
      </tp>
      <tp t="s">
        <v>N/A</v>
        <stp/>
        <stp>VOLUME</stp>
        <stp>.SPXW250630C5830</stp>
        <tr r="L110" s="2"/>
      </tp>
      <tp t="s">
        <v>N/A</v>
        <stp/>
        <stp>VOLUME</stp>
        <stp>.SPXW251031C5820</stp>
        <tr r="T111" s="2"/>
      </tp>
      <tp t="s">
        <v>N/A</v>
        <stp/>
        <stp>VOLUME</stp>
        <stp>.SPXW251231C5820</stp>
        <tr r="X111" s="2"/>
      </tp>
      <tp>
        <v>1</v>
        <stp/>
        <stp>VOLUME</stp>
        <stp>.SPXW251031P5820</stp>
        <tr r="T111" s="2"/>
        <tr r="T111" s="2"/>
      </tp>
      <tp t="s">
        <v>N/A</v>
        <stp/>
        <stp>VOLUME</stp>
        <stp>.SPXW251231P5820</stp>
        <tr r="X111" s="2"/>
      </tp>
      <tp t="s">
        <v>N/A</v>
        <stp/>
        <stp>VOLUME</stp>
        <stp>.SPXW250930P5830</stp>
        <tr r="R110" s="2"/>
      </tp>
      <tp>
        <v>3738</v>
        <stp/>
        <stp>VOLUME</stp>
        <stp>.SPXW250520P5930</stp>
        <tr r="C100" s="2"/>
        <tr r="C100" s="2"/>
      </tp>
      <tp>
        <v>404</v>
        <stp/>
        <stp>VOLUME</stp>
        <stp>.SPXW250521P5920</stp>
        <tr r="D101" s="2"/>
        <tr r="D101" s="2"/>
      </tp>
      <tp>
        <v>227</v>
        <stp/>
        <stp>VOLUME</stp>
        <stp>.SPXW250522P5910</stp>
        <tr r="E102" s="2"/>
        <tr r="E102" s="2"/>
      </tp>
      <tp>
        <v>2237</v>
        <stp/>
        <stp>VOLUME</stp>
        <stp>.SPXW250523P5900</stp>
        <tr r="BD102" s="1"/>
        <tr r="BD102" s="1"/>
      </tp>
      <tp>
        <v>174</v>
        <stp/>
        <stp>VOLUME</stp>
        <stp>.SPXW250530P5830</stp>
        <tr r="G110" s="2"/>
        <tr r="G110" s="2"/>
      </tp>
      <tp t="s">
        <v>N/A</v>
        <stp/>
        <stp>VOLUME</stp>
        <stp>.SPXW250731P5820</stp>
        <tr r="N111" s="2"/>
      </tp>
      <tp>
        <v>16</v>
        <stp/>
        <stp>VOLUME</stp>
        <stp>.SPXW250630P5830</stp>
        <tr r="L110" s="2"/>
        <tr r="L110" s="2"/>
      </tp>
      <tp t="s">
        <v>N/A</v>
        <stp/>
        <stp>VOLUME</stp>
        <stp>.NDXP250930P20600</stp>
        <tr r="R176" s="2"/>
      </tp>
      <tp>
        <v>20</v>
        <stp/>
        <stp>VOLUME</stp>
        <stp>.NDXP250520P20600</stp>
        <tr r="C176" s="2"/>
        <tr r="C176" s="2"/>
      </tp>
      <tp>
        <v>10</v>
        <stp/>
        <stp>VOLUME</stp>
        <stp>.NDXP250521P20700</stp>
        <tr r="D172" s="2"/>
        <tr r="D172" s="2"/>
      </tp>
      <tp t="s">
        <v>N/A</v>
        <stp/>
        <stp>VOLUME</stp>
        <stp>.NDXP250522P20400</stp>
        <tr r="E184" s="2"/>
      </tp>
      <tp>
        <v>16</v>
        <stp/>
        <stp>VOLUME</stp>
        <stp>.NDXP250523P20500</stp>
        <tr r="BD179" s="1"/>
        <tr r="BD179" s="1"/>
      </tp>
      <tp>
        <v>11</v>
        <stp/>
        <stp>VOLUME</stp>
        <stp>.NDXP250522P21400</stp>
        <tr r="E144" s="2"/>
        <tr r="E144" s="2"/>
      </tp>
      <tp>
        <v>2</v>
        <stp/>
        <stp>VOLUME</stp>
        <stp>.NDXP250523P21500</stp>
        <tr r="BD139" s="1"/>
        <tr r="BD139" s="1"/>
      </tp>
      <tp>
        <v>3</v>
        <stp/>
        <stp>VOLUME</stp>
        <stp>.NDXP250530P20600</stp>
        <tr r="G176" s="2"/>
        <tr r="G176" s="2"/>
      </tp>
      <tp t="s">
        <v>N/A</v>
        <stp/>
        <stp>VOLUME</stp>
        <stp>.NDXP250731P20700</stp>
        <tr r="N172" s="2"/>
      </tp>
      <tp t="s">
        <v>N/A</v>
        <stp/>
        <stp>VOLUME</stp>
        <stp>.NDXP250613P21500</stp>
        <tr r="I140" s="2"/>
      </tp>
      <tp t="s">
        <v>N/A</v>
        <stp/>
        <stp>VOLUME</stp>
        <stp>.NDXP250613P20500</stp>
        <tr r="I180" s="2"/>
      </tp>
      <tp t="s">
        <v>N/A</v>
        <stp/>
        <stp>VOLUME</stp>
        <stp>.NDXP250630P20600</stp>
        <tr r="L176" s="2"/>
      </tp>
      <tp t="s">
        <v>N/A</v>
        <stp/>
        <stp>VOLUME</stp>
        <stp>.SPXW250930C5840</stp>
        <tr r="R109" s="2"/>
      </tp>
      <tp>
        <v>2490</v>
        <stp/>
        <stp>VOLUME</stp>
        <stp>.SPXW250520C5940</stp>
        <tr r="C99" s="2"/>
        <tr r="C99" s="2"/>
      </tp>
      <tp>
        <v>1322</v>
        <stp/>
        <stp>VOLUME</stp>
        <stp>.SPXW250521C5950</stp>
        <tr r="D98" s="2"/>
        <tr r="D98" s="2"/>
      </tp>
      <tp>
        <v>168</v>
        <stp/>
        <stp>VOLUME</stp>
        <stp>.SPXW250522C5960</stp>
        <tr r="E97" s="2"/>
        <tr r="E97" s="2"/>
      </tp>
      <tp>
        <v>473</v>
        <stp/>
        <stp>VOLUME</stp>
        <stp>.SPXW250523C5970</stp>
        <tr r="BC95" s="1"/>
        <tr r="BC95" s="1"/>
      </tp>
      <tp>
        <v>21</v>
        <stp/>
        <stp>VOLUME</stp>
        <stp>.SPXW250530C5840</stp>
        <tr r="G109" s="2"/>
        <tr r="G109" s="2"/>
      </tp>
      <tp t="s">
        <v>N/A</v>
        <stp/>
        <stp>VOLUME</stp>
        <stp>.SPXW250731C5850</stp>
        <tr r="N108" s="2"/>
      </tp>
      <tp t="s">
        <v>N/A</v>
        <stp/>
        <stp>VOLUME</stp>
        <stp>.SPXW250630C5840</stp>
        <tr r="L109" s="2"/>
      </tp>
      <tp>
        <v>185</v>
        <stp/>
        <stp>VOLUME</stp>
        <stp>.SPXW251031C5850</stp>
        <tr r="T108" s="2"/>
        <tr r="T108" s="2"/>
      </tp>
      <tp>
        <v>185</v>
        <stp/>
        <stp>VOLUME</stp>
        <stp>.SPXW251231C5850</stp>
        <tr r="X108" s="2"/>
        <tr r="X108" s="2"/>
      </tp>
      <tp>
        <v>2</v>
        <stp/>
        <stp>VOLUME</stp>
        <stp>.SPXW251031P5850</stp>
        <tr r="T108" s="2"/>
        <tr r="T108" s="2"/>
      </tp>
      <tp t="s">
        <v>N/A</v>
        <stp/>
        <stp>VOLUME</stp>
        <stp>.SPXW251231P5850</stp>
        <tr r="X108" s="2"/>
      </tp>
      <tp>
        <v>1</v>
        <stp/>
        <stp>VOLUME</stp>
        <stp>.SPXW250930P5840</stp>
        <tr r="R109" s="2"/>
        <tr r="R109" s="2"/>
      </tp>
      <tp>
        <v>5025</v>
        <stp/>
        <stp>VOLUME</stp>
        <stp>.SPXW250520P5940</stp>
        <tr r="C99" s="2"/>
        <tr r="C99" s="2"/>
      </tp>
      <tp>
        <v>799</v>
        <stp/>
        <stp>VOLUME</stp>
        <stp>.SPXW250521P5950</stp>
        <tr r="D98" s="2"/>
        <tr r="D98" s="2"/>
      </tp>
      <tp>
        <v>96</v>
        <stp/>
        <stp>VOLUME</stp>
        <stp>.SPXW250522P5960</stp>
        <tr r="E97" s="2"/>
        <tr r="E97" s="2"/>
      </tp>
      <tp>
        <v>154</v>
        <stp/>
        <stp>VOLUME</stp>
        <stp>.SPXW250523P5970</stp>
        <tr r="BD95" s="1"/>
        <tr r="BD95" s="1"/>
      </tp>
      <tp>
        <v>156</v>
        <stp/>
        <stp>VOLUME</stp>
        <stp>.SPXW250530P5840</stp>
        <tr r="G109" s="2"/>
        <tr r="G109" s="2"/>
      </tp>
      <tp>
        <v>15</v>
        <stp/>
        <stp>VOLUME</stp>
        <stp>.SPXW250731P5850</stp>
        <tr r="N108" s="2"/>
        <tr r="N108" s="2"/>
      </tp>
      <tp>
        <v>3</v>
        <stp/>
        <stp>VOLUME</stp>
        <stp>.SPXW250630P5840</stp>
        <tr r="L109" s="2"/>
        <tr r="L109" s="2"/>
      </tp>
      <tp t="s">
        <v>N/A</v>
        <stp/>
        <stp>VOLUME</stp>
        <stp>.NDXP251031P20700</stp>
        <tr r="T172" s="2"/>
      </tp>
      <tp t="s">
        <v>N/A</v>
        <stp/>
        <stp>VOLUME</stp>
        <stp>.NDXP251231P20700</stp>
        <tr r="X172" s="2"/>
      </tp>
      <tp>
        <v>16</v>
        <stp/>
        <stp>VOLUME</stp>
        <stp>.SPXW250930C5850</stp>
        <tr r="R108" s="2"/>
        <tr r="R108" s="2"/>
      </tp>
      <tp>
        <v>8553</v>
        <stp/>
        <stp>VOLUME</stp>
        <stp>.SPXW250520C5950</stp>
        <tr r="C98" s="2"/>
        <tr r="C98" s="2"/>
      </tp>
      <tp>
        <v>924</v>
        <stp/>
        <stp>VOLUME</stp>
        <stp>.SPXW250521C5940</stp>
        <tr r="D99" s="2"/>
        <tr r="D99" s="2"/>
      </tp>
      <tp>
        <v>392</v>
        <stp/>
        <stp>VOLUME</stp>
        <stp>.SPXW250522C5970</stp>
        <tr r="E96" s="2"/>
        <tr r="E96" s="2"/>
      </tp>
      <tp>
        <v>1006</v>
        <stp/>
        <stp>VOLUME</stp>
        <stp>.SPXW250523C5960</stp>
        <tr r="BC96" s="1"/>
        <tr r="BC96" s="1"/>
      </tp>
      <tp>
        <v>1291</v>
        <stp/>
        <stp>VOLUME</stp>
        <stp>.SPXW250530C5850</stp>
        <tr r="G108" s="2"/>
        <tr r="G108" s="2"/>
      </tp>
      <tp t="s">
        <v>N/A</v>
        <stp/>
        <stp>VOLUME</stp>
        <stp>.SPXW250731C5840</stp>
        <tr r="N109" s="2"/>
      </tp>
      <tp>
        <v>3</v>
        <stp/>
        <stp>VOLUME</stp>
        <stp>.SPXW250630C5850</stp>
        <tr r="L108" s="2"/>
        <tr r="L108" s="2"/>
      </tp>
      <tp t="s">
        <v>N/A</v>
        <stp/>
        <stp>VOLUME</stp>
        <stp>.SPXW251031C5840</stp>
        <tr r="T109" s="2"/>
      </tp>
      <tp t="s">
        <v>N/A</v>
        <stp/>
        <stp>VOLUME</stp>
        <stp>.SPXW251231C5840</stp>
        <tr r="X109" s="2"/>
      </tp>
      <tp>
        <v>4</v>
        <stp/>
        <stp>VOLUME</stp>
        <stp>.SPXW251031P5840</stp>
        <tr r="T109" s="2"/>
        <tr r="T109" s="2"/>
      </tp>
      <tp t="s">
        <v>N/A</v>
        <stp/>
        <stp>VOLUME</stp>
        <stp>.SPXW251231P5840</stp>
        <tr r="X109" s="2"/>
      </tp>
      <tp>
        <v>18</v>
        <stp/>
        <stp>VOLUME</stp>
        <stp>.SPXW250930P5850</stp>
        <tr r="R108" s="2"/>
        <tr r="R108" s="2"/>
      </tp>
      <tp>
        <v>7236</v>
        <stp/>
        <stp>VOLUME</stp>
        <stp>.SPXW250520P5950</stp>
        <tr r="C98" s="2"/>
        <tr r="C98" s="2"/>
      </tp>
      <tp>
        <v>515</v>
        <stp/>
        <stp>VOLUME</stp>
        <stp>.SPXW250521P5940</stp>
        <tr r="D99" s="2"/>
        <tr r="D99" s="2"/>
      </tp>
      <tp>
        <v>27</v>
        <stp/>
        <stp>VOLUME</stp>
        <stp>.SPXW250522P5970</stp>
        <tr r="E96" s="2"/>
        <tr r="E96" s="2"/>
      </tp>
      <tp>
        <v>393</v>
        <stp/>
        <stp>VOLUME</stp>
        <stp>.SPXW250523P5960</stp>
        <tr r="BD96" s="1"/>
        <tr r="BD96" s="1"/>
      </tp>
      <tp>
        <v>538</v>
        <stp/>
        <stp>VOLUME</stp>
        <stp>.SPXW250530P5850</stp>
        <tr r="G108" s="2"/>
        <tr r="G108" s="2"/>
      </tp>
      <tp>
        <v>2</v>
        <stp/>
        <stp>VOLUME</stp>
        <stp>.SPXW250731P5840</stp>
        <tr r="N109" s="2"/>
        <tr r="N109" s="2"/>
      </tp>
      <tp>
        <v>142</v>
        <stp/>
        <stp>VOLUME</stp>
        <stp>.SPXW250630P5850</stp>
        <tr r="L108" s="2"/>
        <tr r="L108" s="2"/>
      </tp>
      <tp t="s">
        <v>N/A</v>
        <stp/>
        <stp>VOLUME</stp>
        <stp>.NDXP250930P20625</stp>
        <tr r="R175" s="2"/>
      </tp>
      <tp>
        <v>3</v>
        <stp/>
        <stp>VOLUME</stp>
        <stp>.NDXP250520P20625</stp>
        <tr r="C175" s="2"/>
        <tr r="C175" s="2"/>
      </tp>
      <tp t="s">
        <v>N/A</v>
        <stp/>
        <stp>VOLUME</stp>
        <stp>.NDXP250521P20725</stp>
        <tr r="D171" s="2"/>
      </tp>
      <tp t="s">
        <v>N/A</v>
        <stp/>
        <stp>VOLUME</stp>
        <stp>.NDXP250522P20425</stp>
        <tr r="E183" s="2"/>
      </tp>
      <tp>
        <v>4</v>
        <stp/>
        <stp>VOLUME</stp>
        <stp>.NDXP250523P20525</stp>
        <tr r="BD178" s="1"/>
        <tr r="BD178" s="1"/>
      </tp>
      <tp>
        <v>2</v>
        <stp/>
        <stp>VOLUME</stp>
        <stp>.NDXP250522P21425</stp>
        <tr r="E143" s="2"/>
        <tr r="E143" s="2"/>
      </tp>
      <tp t="s">
        <v>N/A</v>
        <stp/>
        <stp>VOLUME</stp>
        <stp>.NDXP250523P21525</stp>
        <tr r="BD138" s="1"/>
      </tp>
      <tp t="s">
        <v>N/A</v>
        <stp/>
        <stp>VOLUME</stp>
        <stp>.NDXP250530P20625</stp>
        <tr r="G175" s="2"/>
      </tp>
      <tp t="s">
        <v>N/A</v>
        <stp/>
        <stp>VOLUME</stp>
        <stp>.NDXP250613P21525</stp>
        <tr r="I139" s="2"/>
      </tp>
      <tp t="s">
        <v>N/A</v>
        <stp/>
        <stp>VOLUME</stp>
        <stp>.NDXP250613P20525</stp>
        <tr r="I179" s="2"/>
      </tp>
      <tp t="s">
        <v>N/A</v>
        <stp/>
        <stp>VOLUME</stp>
        <stp>.NDXP250630P20625</stp>
        <tr r="L175" s="2"/>
      </tp>
      <tp t="s">
        <v>N/A</v>
        <stp/>
        <stp>VOLUME</stp>
        <stp>.NDXP250731P20725</stp>
        <tr r="N171" s="2"/>
      </tp>
      <tp t="s">
        <v>N/A</v>
        <stp/>
        <stp>VOLUME</stp>
        <stp>.SPXW250930C5860</stp>
        <tr r="R107" s="2"/>
      </tp>
      <tp>
        <v>5473</v>
        <stp/>
        <stp>VOLUME</stp>
        <stp>.SPXW250520C5960</stp>
        <tr r="C97" s="2"/>
        <tr r="C97" s="2"/>
      </tp>
      <tp>
        <v>417</v>
        <stp/>
        <stp>VOLUME</stp>
        <stp>.SPXW250521C5970</stp>
        <tr r="D96" s="2"/>
        <tr r="D96" s="2"/>
      </tp>
      <tp>
        <v>470</v>
        <stp/>
        <stp>VOLUME</stp>
        <stp>.SPXW250522C5940</stp>
        <tr r="E99" s="2"/>
        <tr r="E99" s="2"/>
      </tp>
      <tp>
        <v>2805</v>
        <stp/>
        <stp>VOLUME</stp>
        <stp>.SPXW250523C5950</stp>
        <tr r="BC97" s="1"/>
        <tr r="BC97" s="1"/>
      </tp>
      <tp>
        <v>17</v>
        <stp/>
        <stp>VOLUME</stp>
        <stp>.SPXW250530C5860</stp>
        <tr r="G107" s="2"/>
        <tr r="G107" s="2"/>
      </tp>
      <tp t="s">
        <v>N/A</v>
        <stp/>
        <stp>VOLUME</stp>
        <stp>.SPXW250731C5870</stp>
        <tr r="N106" s="2"/>
      </tp>
      <tp>
        <v>2</v>
        <stp/>
        <stp>VOLUME</stp>
        <stp>.SPXW250630C5860</stp>
        <tr r="L107" s="2"/>
        <tr r="L107" s="2"/>
      </tp>
      <tp t="s">
        <v>N/A</v>
        <stp/>
        <stp>VOLUME</stp>
        <stp>.SPXW251031C5870</stp>
        <tr r="T106" s="2"/>
      </tp>
      <tp t="s">
        <v>N/A</v>
        <stp/>
        <stp>VOLUME</stp>
        <stp>.SPXW251231C5870</stp>
        <tr r="X106" s="2"/>
      </tp>
      <tp t="s">
        <v>N/A</v>
        <stp/>
        <stp>VOLUME</stp>
        <stp>.SPXW251031P5870</stp>
        <tr r="T106" s="2"/>
      </tp>
      <tp t="s">
        <v>N/A</v>
        <stp/>
        <stp>VOLUME</stp>
        <stp>.SPXW251231P5870</stp>
        <tr r="X106" s="2"/>
      </tp>
      <tp t="s">
        <v>N/A</v>
        <stp/>
        <stp>VOLUME</stp>
        <stp>.SPXW250930P5860</stp>
        <tr r="R107" s="2"/>
      </tp>
      <tp>
        <v>3580</v>
        <stp/>
        <stp>VOLUME</stp>
        <stp>.SPXW250520P5960</stp>
        <tr r="C97" s="2"/>
        <tr r="C97" s="2"/>
      </tp>
      <tp>
        <v>219</v>
        <stp/>
        <stp>VOLUME</stp>
        <stp>.SPXW250521P5970</stp>
        <tr r="D96" s="2"/>
        <tr r="D96" s="2"/>
      </tp>
      <tp>
        <v>228</v>
        <stp/>
        <stp>VOLUME</stp>
        <stp>.SPXW250522P5940</stp>
        <tr r="E99" s="2"/>
        <tr r="E99" s="2"/>
      </tp>
      <tp>
        <v>2152</v>
        <stp/>
        <stp>VOLUME</stp>
        <stp>.SPXW250523P5950</stp>
        <tr r="BD97" s="1"/>
        <tr r="BD97" s="1"/>
      </tp>
      <tp>
        <v>174</v>
        <stp/>
        <stp>VOLUME</stp>
        <stp>.SPXW250530P5860</stp>
        <tr r="G107" s="2"/>
        <tr r="G107" s="2"/>
      </tp>
      <tp>
        <v>2</v>
        <stp/>
        <stp>VOLUME</stp>
        <stp>.SPXW250731P5870</stp>
        <tr r="N106" s="2"/>
        <tr r="N106" s="2"/>
      </tp>
      <tp>
        <v>9</v>
        <stp/>
        <stp>VOLUME</stp>
        <stp>.SPXW250630P5860</stp>
        <tr r="L107" s="2"/>
        <tr r="L107" s="2"/>
      </tp>
      <tp t="s">
        <v>N/A</v>
        <stp/>
        <stp>VOLUME</stp>
        <stp>.NDXP251031P20725</stp>
        <tr r="T171" s="2"/>
      </tp>
      <tp t="s">
        <v>N/A</v>
        <stp/>
        <stp>VOLUME</stp>
        <stp>.NDXP251231P20725</stp>
        <tr r="X171" s="2"/>
      </tp>
      <tp t="s">
        <v>N/A</v>
        <stp/>
        <stp>VOLUME</stp>
        <stp>.SPXW250930C5870</stp>
        <tr r="R106" s="2"/>
      </tp>
      <tp>
        <v>3590</v>
        <stp/>
        <stp>VOLUME</stp>
        <stp>.SPXW250520C5970</stp>
        <tr r="C96" s="2"/>
        <tr r="C96" s="2"/>
      </tp>
      <tp>
        <v>1211</v>
        <stp/>
        <stp>VOLUME</stp>
        <stp>.SPXW250521C5960</stp>
        <tr r="D97" s="2"/>
        <tr r="D97" s="2"/>
      </tp>
      <tp>
        <v>485</v>
        <stp/>
        <stp>VOLUME</stp>
        <stp>.SPXW250522C5950</stp>
        <tr r="E98" s="2"/>
        <tr r="E98" s="2"/>
      </tp>
      <tp>
        <v>844</v>
        <stp/>
        <stp>VOLUME</stp>
        <stp>.SPXW250523C5940</stp>
        <tr r="BC98" s="1"/>
        <tr r="BC98" s="1"/>
      </tp>
      <tp>
        <v>44</v>
        <stp/>
        <stp>VOLUME</stp>
        <stp>.SPXW250530C5870</stp>
        <tr r="G106" s="2"/>
        <tr r="G106" s="2"/>
      </tp>
      <tp t="s">
        <v>N/A</v>
        <stp/>
        <stp>VOLUME</stp>
        <stp>.SPXW250731C5860</stp>
        <tr r="N107" s="2"/>
      </tp>
      <tp t="s">
        <v>N/A</v>
        <stp/>
        <stp>VOLUME</stp>
        <stp>.SPXW250630C5870</stp>
        <tr r="L106" s="2"/>
      </tp>
      <tp t="s">
        <v>N/A</v>
        <stp/>
        <stp>VOLUME</stp>
        <stp>.SPXW251031C5860</stp>
        <tr r="T107" s="2"/>
      </tp>
      <tp t="s">
        <v>N/A</v>
        <stp/>
        <stp>VOLUME</stp>
        <stp>.SPXW251231C5860</stp>
        <tr r="X107" s="2"/>
      </tp>
      <tp t="s">
        <v>N/A</v>
        <stp/>
        <stp>VOLUME</stp>
        <stp>.SPXW251031P5860</stp>
        <tr r="T107" s="2"/>
      </tp>
      <tp t="s">
        <v>N/A</v>
        <stp/>
        <stp>VOLUME</stp>
        <stp>.SPXW251231P5860</stp>
        <tr r="X107" s="2"/>
      </tp>
      <tp t="s">
        <v>N/A</v>
        <stp/>
        <stp>VOLUME</stp>
        <stp>.SPXW250930P5870</stp>
        <tr r="R106" s="2"/>
      </tp>
      <tp>
        <v>761</v>
        <stp/>
        <stp>VOLUME</stp>
        <stp>.SPXW250520P5970</stp>
        <tr r="C96" s="2"/>
        <tr r="C96" s="2"/>
      </tp>
      <tp>
        <v>575</v>
        <stp/>
        <stp>VOLUME</stp>
        <stp>.SPXW250521P5960</stp>
        <tr r="D97" s="2"/>
        <tr r="D97" s="2"/>
      </tp>
      <tp>
        <v>461</v>
        <stp/>
        <stp>VOLUME</stp>
        <stp>.SPXW250522P5950</stp>
        <tr r="E98" s="2"/>
        <tr r="E98" s="2"/>
      </tp>
      <tp>
        <v>920</v>
        <stp/>
        <stp>VOLUME</stp>
        <stp>.SPXW250523P5940</stp>
        <tr r="BD98" s="1"/>
        <tr r="BD98" s="1"/>
      </tp>
      <tp>
        <v>236</v>
        <stp/>
        <stp>VOLUME</stp>
        <stp>.SPXW250530P5870</stp>
        <tr r="G106" s="2"/>
        <tr r="G106" s="2"/>
      </tp>
      <tp>
        <v>2</v>
        <stp/>
        <stp>VOLUME</stp>
        <stp>.SPXW250731P5860</stp>
        <tr r="N107" s="2"/>
        <tr r="N107" s="2"/>
      </tp>
      <tp t="s">
        <v>N/A</v>
        <stp/>
        <stp>VOLUME</stp>
        <stp>.SPXW250630P5870</stp>
        <tr r="L106" s="2"/>
      </tp>
      <tp>
        <v>77</v>
        <stp/>
        <stp>OPEN_INT</stp>
        <stp>.NDXP250519C20700</stp>
        <tr r="AS171" s="1"/>
        <tr r="AS171" s="1"/>
      </tp>
      <tp>
        <v>5</v>
        <stp/>
        <stp>OPEN_INT</stp>
        <stp>.NDXP250519C20725</stp>
        <tr r="AS170" s="1"/>
        <tr r="AS170" s="1"/>
      </tp>
      <tp>
        <v>6</v>
        <stp/>
        <stp>OPEN_INT</stp>
        <stp>.NDXP250519C20750</stp>
        <tr r="AS169" s="1"/>
        <tr r="AS169" s="1"/>
      </tp>
      <tp>
        <v>4</v>
        <stp/>
        <stp>OPEN_INT</stp>
        <stp>.NDXP250519C20775</stp>
        <tr r="AS168" s="1"/>
        <tr r="AS168" s="1"/>
      </tp>
      <tp>
        <v>2</v>
        <stp/>
        <stp>OPEN_INT</stp>
        <stp>.NDXP250519P20725</stp>
        <tr r="AT170" s="1"/>
        <tr r="AT170" s="1"/>
      </tp>
      <tp>
        <v>57</v>
        <stp/>
        <stp>OPEN_INT</stp>
        <stp>.NDXP250519P20700</stp>
        <tr r="AT171" s="1"/>
        <tr r="AT171" s="1"/>
      </tp>
      <tp>
        <v>3</v>
        <stp/>
        <stp>OPEN_INT</stp>
        <stp>.NDXP250519P20775</stp>
        <tr r="AT168" s="1"/>
        <tr r="AT168" s="1"/>
      </tp>
      <tp>
        <v>39</v>
        <stp/>
        <stp>OPEN_INT</stp>
        <stp>.NDXP250519P20750</stp>
        <tr r="AT169" s="1"/>
        <tr r="AT169" s="1"/>
      </tp>
      <tp>
        <v>-0.1</v>
        <stp/>
        <stp>DELTA</stp>
        <stp>.NDXP250523P20725</stp>
        <tr r="CG170" s="1"/>
        <tr r="CG170" s="1"/>
      </tp>
      <tp>
        <v>-0.09</v>
        <stp/>
        <stp>DELTA</stp>
        <stp>.NDXP250523P20700</stp>
        <tr r="CG171" s="1"/>
        <tr r="CG171" s="1"/>
      </tp>
      <tp>
        <v>-0.11</v>
        <stp/>
        <stp>DELTA</stp>
        <stp>.NDXP250523P20775</stp>
        <tr r="CG168" s="1"/>
        <tr r="CG168" s="1"/>
      </tp>
      <tp>
        <v>-0.1</v>
        <stp/>
        <stp>DELTA</stp>
        <stp>.NDXP250523P20750</stp>
        <tr r="CG169" s="1"/>
        <tr r="CG169" s="1"/>
      </tp>
      <tp>
        <v>1</v>
        <stp/>
        <stp>DELTA</stp>
        <stp>.NDXP250523C20700</stp>
        <tr r="CF171" s="1"/>
        <tr r="CF171" s="1"/>
      </tp>
      <tp>
        <v>1</v>
        <stp/>
        <stp>DELTA</stp>
        <stp>.NDXP250523C20725</stp>
        <tr r="CF170" s="1"/>
        <tr r="CF170" s="1"/>
      </tp>
      <tp>
        <v>1</v>
        <stp/>
        <stp>DELTA</stp>
        <stp>.NDXP250523C20750</stp>
        <tr r="CF169" s="1"/>
        <tr r="CF169" s="1"/>
      </tp>
      <tp>
        <v>1</v>
        <stp/>
        <stp>DELTA</stp>
        <stp>.NDXP250523C20775</stp>
        <tr r="CF168" s="1"/>
        <tr r="CF168" s="1"/>
      </tp>
      <tp t="s">
        <v>N/A</v>
        <stp/>
        <stp>VOLUME</stp>
        <stp>.NDXP250930C20775</stp>
        <tr r="R169" s="2"/>
      </tp>
      <tp>
        <v>1</v>
        <stp/>
        <stp>VOLUME</stp>
        <stp>.NDXP250520C20775</stp>
        <tr r="C169" s="2"/>
        <tr r="C169" s="2"/>
      </tp>
      <tp t="s">
        <v>N/A</v>
        <stp/>
        <stp>VOLUME</stp>
        <stp>.NDXP250521C20675</stp>
        <tr r="D173" s="2"/>
      </tp>
      <tp t="s">
        <v>N/A</v>
        <stp/>
        <stp>VOLUME</stp>
        <stp>.NDXP250522C20575</stp>
        <tr r="E177" s="2"/>
      </tp>
      <tp t="s">
        <v>N/A</v>
        <stp/>
        <stp>VOLUME</stp>
        <stp>.NDXP250523C20475</stp>
        <tr r="BC180" s="1"/>
      </tp>
      <tp>
        <v>1</v>
        <stp/>
        <stp>VOLUME</stp>
        <stp>.NDXP250523C21475</stp>
        <tr r="BC140" s="1"/>
        <tr r="BC140" s="1"/>
      </tp>
      <tp>
        <v>4</v>
        <stp/>
        <stp>VOLUME</stp>
        <stp>.NDXP250530C20775</stp>
        <tr r="G169" s="2"/>
        <tr r="G169" s="2"/>
      </tp>
      <tp t="s">
        <v>N/A</v>
        <stp/>
        <stp>VOLUME</stp>
        <stp>.NDXP250613C21475</stp>
        <tr r="I141" s="2"/>
      </tp>
      <tp t="s">
        <v>N/A</v>
        <stp/>
        <stp>VOLUME</stp>
        <stp>.NDXP250613C20475</stp>
        <tr r="I181" s="2"/>
      </tp>
      <tp t="s">
        <v>N/A</v>
        <stp/>
        <stp>VOLUME</stp>
        <stp>.NDXP250630C20775</stp>
        <tr r="L169" s="2"/>
      </tp>
      <tp t="s">
        <v>N/A</v>
        <stp/>
        <stp>VOLUME</stp>
        <stp>.NDXP250731C20675</stp>
        <tr r="N173" s="2"/>
      </tp>
      <tp t="s">
        <v>N/A</v>
        <stp/>
        <stp>VOLUME</stp>
        <stp>.NDXP251031C20675</stp>
        <tr r="T173" s="2"/>
      </tp>
      <tp t="s">
        <v>N/A</v>
        <stp/>
        <stp>VOLUME</stp>
        <stp>.NDXP251231C20675</stp>
        <tr r="X173" s="2"/>
      </tp>
      <tp t="s">
        <v>N/A</v>
        <stp/>
        <stp>VOLUME</stp>
        <stp>.NDXP250930C20750</stp>
        <tr r="R170" s="2"/>
      </tp>
      <tp>
        <v>1</v>
        <stp/>
        <stp>VOLUME</stp>
        <stp>.NDXP250520C20750</stp>
        <tr r="C170" s="2"/>
        <tr r="C170" s="2"/>
      </tp>
      <tp t="s">
        <v>N/A</v>
        <stp/>
        <stp>VOLUME</stp>
        <stp>.NDXP250521C20650</stp>
        <tr r="D174" s="2"/>
      </tp>
      <tp t="s">
        <v>N/A</v>
        <stp/>
        <stp>VOLUME</stp>
        <stp>.NDXP250522C20550</stp>
        <tr r="E178" s="2"/>
      </tp>
      <tp t="s">
        <v>N/A</v>
        <stp/>
        <stp>VOLUME</stp>
        <stp>.NDXP250523C20450</stp>
        <tr r="BC181" s="1"/>
      </tp>
      <tp>
        <v>1</v>
        <stp/>
        <stp>VOLUME</stp>
        <stp>.NDXP250522C21550</stp>
        <tr r="E138" s="2"/>
        <tr r="E138" s="2"/>
      </tp>
      <tp>
        <v>19</v>
        <stp/>
        <stp>VOLUME</stp>
        <stp>.NDXP250523C21450</stp>
        <tr r="BC141" s="1"/>
        <tr r="BC141" s="1"/>
      </tp>
      <tp>
        <v>1</v>
        <stp/>
        <stp>VOLUME</stp>
        <stp>.NDXP250530C20750</stp>
        <tr r="G170" s="2"/>
        <tr r="G170" s="2"/>
      </tp>
      <tp t="s">
        <v>N/A</v>
        <stp/>
        <stp>VOLUME</stp>
        <stp>.NDXP250731C20650</stp>
        <tr r="N174" s="2"/>
      </tp>
      <tp t="s">
        <v>N/A</v>
        <stp/>
        <stp>VOLUME</stp>
        <stp>.NDXP250613C21450</stp>
        <tr r="I142" s="2"/>
      </tp>
      <tp t="s">
        <v>N/A</v>
        <stp/>
        <stp>VOLUME</stp>
        <stp>.NDXP250613C20450</stp>
        <tr r="I182" s="2"/>
      </tp>
      <tp t="s">
        <v>N/A</v>
        <stp/>
        <stp>VOLUME</stp>
        <stp>.NDXP250630C20750</stp>
        <tr r="L170" s="2"/>
      </tp>
      <tp t="s">
        <v>N/A</v>
        <stp/>
        <stp>VOLUME</stp>
        <stp>.NDXP251031C20650</stp>
        <tr r="T174" s="2"/>
      </tp>
      <tp t="s">
        <v>N/A</v>
        <stp/>
        <stp>VOLUME</stp>
        <stp>.NDXP251231C20650</stp>
        <tr r="X174" s="2"/>
      </tp>
      <tp t="s">
        <v>N/A</v>
        <stp/>
        <stp>VOLUME</stp>
        <stp>.NDXP251031C20625</stp>
        <tr r="T175" s="2"/>
      </tp>
      <tp t="s">
        <v>N/A</v>
        <stp/>
        <stp>VOLUME</stp>
        <stp>.NDXP251231C20625</stp>
        <tr r="X175" s="2"/>
      </tp>
      <tp t="s">
        <v>N/A</v>
        <stp/>
        <stp>VOLUME</stp>
        <stp>.NDXP250930C20725</stp>
        <tr r="R171" s="2"/>
      </tp>
      <tp t="s">
        <v>N/A</v>
        <stp/>
        <stp>VOLUME</stp>
        <stp>.NDXP250520C20725</stp>
        <tr r="C171" s="2"/>
      </tp>
      <tp t="s">
        <v>N/A</v>
        <stp/>
        <stp>VOLUME</stp>
        <stp>.NDXP250521C20625</stp>
        <tr r="D175" s="2"/>
      </tp>
      <tp t="s">
        <v>N/A</v>
        <stp/>
        <stp>VOLUME</stp>
        <stp>.NDXP250522C20525</stp>
        <tr r="E179" s="2"/>
      </tp>
      <tp t="s">
        <v>N/A</v>
        <stp/>
        <stp>VOLUME</stp>
        <stp>.NDXP250523C20425</stp>
        <tr r="BC182" s="1"/>
      </tp>
      <tp t="s">
        <v>N/A</v>
        <stp/>
        <stp>VOLUME</stp>
        <stp>.NDXP250522C21525</stp>
        <tr r="E139" s="2"/>
      </tp>
      <tp>
        <v>4</v>
        <stp/>
        <stp>VOLUME</stp>
        <stp>.NDXP250523C21425</stp>
        <tr r="BC142" s="1"/>
        <tr r="BC142" s="1"/>
      </tp>
      <tp t="s">
        <v>N/A</v>
        <stp/>
        <stp>VOLUME</stp>
        <stp>.NDXP250530C20725</stp>
        <tr r="G171" s="2"/>
      </tp>
      <tp t="s">
        <v>N/A</v>
        <stp/>
        <stp>VOLUME</stp>
        <stp>.NDXP250613C21425</stp>
        <tr r="I143" s="2"/>
      </tp>
      <tp t="s">
        <v>N/A</v>
        <stp/>
        <stp>VOLUME</stp>
        <stp>.NDXP250613C20425</stp>
        <tr r="I183" s="2"/>
      </tp>
      <tp t="s">
        <v>N/A</v>
        <stp/>
        <stp>VOLUME</stp>
        <stp>.NDXP250630C20725</stp>
        <tr r="L171" s="2"/>
      </tp>
      <tp t="s">
        <v>N/A</v>
        <stp/>
        <stp>VOLUME</stp>
        <stp>.NDXP250731C20625</stp>
        <tr r="N175" s="2"/>
      </tp>
      <tp t="s">
        <v>N/A</v>
        <stp/>
        <stp>VOLUME</stp>
        <stp>.NDXP251031C20600</stp>
        <tr r="T176" s="2"/>
      </tp>
      <tp t="s">
        <v>N/A</v>
        <stp/>
        <stp>VOLUME</stp>
        <stp>.NDXP251231C20600</stp>
        <tr r="X176" s="2"/>
      </tp>
      <tp t="s">
        <v>N/A</v>
        <stp/>
        <stp>VOLUME</stp>
        <stp>.NDXP250930C20700</stp>
        <tr r="R172" s="2"/>
      </tp>
      <tp>
        <v>1</v>
        <stp/>
        <stp>VOLUME</stp>
        <stp>.NDXP250520C20700</stp>
        <tr r="C172" s="2"/>
        <tr r="C172" s="2"/>
      </tp>
      <tp t="s">
        <v>N/A</v>
        <stp/>
        <stp>VOLUME</stp>
        <stp>.NDXP250521C20600</stp>
        <tr r="D176" s="2"/>
      </tp>
      <tp t="s">
        <v>N/A</v>
        <stp/>
        <stp>VOLUME</stp>
        <stp>.NDXP250522C20500</stp>
        <tr r="E180" s="2"/>
      </tp>
      <tp t="s">
        <v>N/A</v>
        <stp/>
        <stp>VOLUME</stp>
        <stp>.NDXP250523C20400</stp>
        <tr r="BC183" s="1"/>
      </tp>
      <tp>
        <v>7</v>
        <stp/>
        <stp>VOLUME</stp>
        <stp>.NDXP250522C21500</stp>
        <tr r="E140" s="2"/>
        <tr r="E140" s="2"/>
      </tp>
      <tp>
        <v>193</v>
        <stp/>
        <stp>VOLUME</stp>
        <stp>.NDXP250523C21400</stp>
        <tr r="BC143" s="1"/>
        <tr r="BC143" s="1"/>
      </tp>
      <tp>
        <v>1</v>
        <stp/>
        <stp>VOLUME</stp>
        <stp>.NDXP250530C20700</stp>
        <tr r="G172" s="2"/>
        <tr r="G172" s="2"/>
      </tp>
      <tp t="s">
        <v>N/A</v>
        <stp/>
        <stp>VOLUME</stp>
        <stp>.NDXP250731C20600</stp>
        <tr r="N176" s="2"/>
      </tp>
      <tp t="s">
        <v>N/A</v>
        <stp/>
        <stp>VOLUME</stp>
        <stp>.NDXP250613C21400</stp>
        <tr r="I144" s="2"/>
      </tp>
      <tp t="s">
        <v>N/A</v>
        <stp/>
        <stp>VOLUME</stp>
        <stp>.NDXP250613C20400</stp>
        <tr r="I184" s="2"/>
      </tp>
      <tp t="s">
        <v>N/A</v>
        <stp/>
        <stp>VOLUME</stp>
        <stp>.NDXP250630C20700</stp>
        <tr r="L172" s="2"/>
      </tp>
      <tp>
        <v>2</v>
        <stp/>
        <stp>VOLUME</stp>
        <stp>.SPXW250930C5980</stp>
        <tr r="R95" s="2"/>
        <tr r="R95" s="2"/>
      </tp>
      <tp t="s">
        <v>N/A</v>
        <stp/>
        <stp>VOLUME</stp>
        <stp>.SPXW250829C5810</stp>
        <tr r="P112" s="2"/>
      </tp>
      <tp>
        <v>750</v>
        <stp/>
        <stp>VOLUME</stp>
        <stp>.SPXW250520C5880</stp>
        <tr r="C105" s="2"/>
        <tr r="C105" s="2"/>
      </tp>
      <tp>
        <v>22</v>
        <stp/>
        <stp>VOLUME</stp>
        <stp>.SPXW250521C5890</stp>
        <tr r="D104" s="2"/>
        <tr r="D104" s="2"/>
      </tp>
      <tp>
        <v>72</v>
        <stp/>
        <stp>VOLUME</stp>
        <stp>.SPXW250530C5980</stp>
        <tr r="G95" s="2"/>
        <tr r="G95" s="2"/>
      </tp>
      <tp t="s">
        <v>N/A</v>
        <stp/>
        <stp>VOLUME</stp>
        <stp>.SPXW250731C5990</stp>
        <tr r="N94" s="2"/>
      </tp>
      <tp>
        <v>7</v>
        <stp/>
        <stp>VOLUME</stp>
        <stp>.SPXW250630C5980</stp>
        <tr r="L95" s="2"/>
        <tr r="L95" s="2"/>
      </tp>
      <tp t="s">
        <v>N/A</v>
        <stp/>
        <stp>VOLUME</stp>
        <stp>.SPXW251128C5800</stp>
        <tr r="V113" s="2"/>
      </tp>
      <tp t="s">
        <v>N/A</v>
        <stp/>
        <stp>VOLUME</stp>
        <stp>.SPXW251031C5990</stp>
        <tr r="T94" s="2"/>
      </tp>
      <tp t="s">
        <v>N/A</v>
        <stp/>
        <stp>VOLUME</stp>
        <stp>.SPXW251231C5990</stp>
        <tr r="X94" s="2"/>
      </tp>
      <tp t="s">
        <v>N/A</v>
        <stp/>
        <stp>VOLUME</stp>
        <stp>.SPXW251128P5800</stp>
        <tr r="V113" s="2"/>
      </tp>
      <tp>
        <v>2</v>
        <stp/>
        <stp>VOLUME</stp>
        <stp>.SPXW251031P5990</stp>
        <tr r="T94" s="2"/>
        <tr r="T94" s="2"/>
      </tp>
      <tp t="s">
        <v>N/A</v>
        <stp/>
        <stp>VOLUME</stp>
        <stp>.SPXW251231P5990</stp>
        <tr r="X94" s="2"/>
      </tp>
      <tp>
        <v>3</v>
        <stp/>
        <stp>VOLUME</stp>
        <stp>.SPXW250930P5980</stp>
        <tr r="R95" s="2"/>
        <tr r="R95" s="2"/>
      </tp>
      <tp t="s">
        <v>N/A</v>
        <stp/>
        <stp>VOLUME</stp>
        <stp>.SPXW250829P5810</stp>
        <tr r="P112" s="2"/>
      </tp>
      <tp>
        <v>3222</v>
        <stp/>
        <stp>VOLUME</stp>
        <stp>.SPXW250520P5880</stp>
        <tr r="C105" s="2"/>
        <tr r="C105" s="2"/>
      </tp>
      <tp>
        <v>335</v>
        <stp/>
        <stp>VOLUME</stp>
        <stp>.SPXW250521P5890</stp>
        <tr r="D104" s="2"/>
        <tr r="D104" s="2"/>
      </tp>
      <tp>
        <v>78</v>
        <stp/>
        <stp>VOLUME</stp>
        <stp>.SPXW250530P5980</stp>
        <tr r="G95" s="2"/>
        <tr r="G95" s="2"/>
      </tp>
      <tp t="s">
        <v>N/A</v>
        <stp/>
        <stp>VOLUME</stp>
        <stp>.SPXW250731P5990</stp>
        <tr r="N94" s="2"/>
      </tp>
      <tp>
        <v>7</v>
        <stp/>
        <stp>VOLUME</stp>
        <stp>.SPXW250630P5980</stp>
        <tr r="L95" s="2"/>
        <tr r="L95" s="2"/>
      </tp>
      <tp>
        <v>2</v>
        <stp/>
        <stp>VOLUME</stp>
        <stp>.SPXW250930C5990</stp>
        <tr r="R94" s="2"/>
        <tr r="R94" s="2"/>
      </tp>
      <tp>
        <v>1</v>
        <stp/>
        <stp>VOLUME</stp>
        <stp>.SPXW250829C5800</stp>
        <tr r="P113" s="2"/>
        <tr r="P113" s="2"/>
      </tp>
      <tp>
        <v>174</v>
        <stp/>
        <stp>VOLUME</stp>
        <stp>.SPXW250520C5890</stp>
        <tr r="C104" s="2"/>
        <tr r="C104" s="2"/>
      </tp>
      <tp>
        <v>84</v>
        <stp/>
        <stp>VOLUME</stp>
        <stp>.SPXW250521C5880</stp>
        <tr r="D105" s="2"/>
        <tr r="D105" s="2"/>
      </tp>
      <tp>
        <v>70</v>
        <stp/>
        <stp>VOLUME</stp>
        <stp>.SPXW250530C5990</stp>
        <tr r="G94" s="2"/>
        <tr r="G94" s="2"/>
      </tp>
      <tp t="s">
        <v>N/A</v>
        <stp/>
        <stp>VOLUME</stp>
        <stp>.SPXW250731C5980</stp>
        <tr r="N95" s="2"/>
      </tp>
      <tp>
        <v>2</v>
        <stp/>
        <stp>VOLUME</stp>
        <stp>.SPXW250630C5990</stp>
        <tr r="L94" s="2"/>
        <tr r="L94" s="2"/>
      </tp>
      <tp t="s">
        <v>N/A</v>
        <stp/>
        <stp>VOLUME</stp>
        <stp>.SPXW251128C5810</stp>
        <tr r="V112" s="2"/>
      </tp>
      <tp>
        <v>2</v>
        <stp/>
        <stp>VOLUME</stp>
        <stp>.SPXW251031C5980</stp>
        <tr r="T95" s="2"/>
        <tr r="T95" s="2"/>
      </tp>
      <tp t="s">
        <v>N/A</v>
        <stp/>
        <stp>VOLUME</stp>
        <stp>.SPXW251231C5980</stp>
        <tr r="X95" s="2"/>
      </tp>
      <tp t="s">
        <v>N/A</v>
        <stp/>
        <stp>VOLUME</stp>
        <stp>.SPXW251128P5810</stp>
        <tr r="V112" s="2"/>
      </tp>
      <tp t="s">
        <v>N/A</v>
        <stp/>
        <stp>VOLUME</stp>
        <stp>.SPXW251031P5980</stp>
        <tr r="T95" s="2"/>
      </tp>
      <tp t="s">
        <v>N/A</v>
        <stp/>
        <stp>VOLUME</stp>
        <stp>.SPXW251231P5980</stp>
        <tr r="X95" s="2"/>
      </tp>
      <tp t="s">
        <v>N/A</v>
        <stp/>
        <stp>VOLUME</stp>
        <stp>.SPXW250930P5990</stp>
        <tr r="R94" s="2"/>
      </tp>
      <tp>
        <v>1</v>
        <stp/>
        <stp>VOLUME</stp>
        <stp>.SPXW250829P5800</stp>
        <tr r="P113" s="2"/>
        <tr r="P113" s="2"/>
      </tp>
      <tp>
        <v>2412</v>
        <stp/>
        <stp>VOLUME</stp>
        <stp>.SPXW250520P5890</stp>
        <tr r="C104" s="2"/>
        <tr r="C104" s="2"/>
      </tp>
      <tp>
        <v>377</v>
        <stp/>
        <stp>VOLUME</stp>
        <stp>.SPXW250521P5880</stp>
        <tr r="D105" s="2"/>
        <tr r="D105" s="2"/>
      </tp>
      <tp>
        <v>18</v>
        <stp/>
        <stp>VOLUME</stp>
        <stp>.SPXW250530P5990</stp>
        <tr r="G94" s="2"/>
        <tr r="G94" s="2"/>
      </tp>
      <tp t="s">
        <v>N/A</v>
        <stp/>
        <stp>VOLUME</stp>
        <stp>.SPXW250731P5980</stp>
        <tr r="N95" s="2"/>
      </tp>
      <tp t="s">
        <v>N/A</v>
        <stp/>
        <stp>VOLUME</stp>
        <stp>.SPXW250630P5990</stp>
        <tr r="L94" s="2"/>
      </tp>
      <tp t="s">
        <v>N/A</v>
        <stp/>
        <stp>VOLUME</stp>
        <stp>.SPXW250829C5830</stp>
        <tr r="P110" s="2"/>
      </tp>
      <tp>
        <v>4</v>
        <stp/>
        <stp>VOLUME</stp>
        <stp>.SPXW250522C5880</stp>
        <tr r="E105" s="2"/>
        <tr r="E105" s="2"/>
      </tp>
      <tp>
        <v>139</v>
        <stp/>
        <stp>VOLUME</stp>
        <stp>.SPXW250523C5890</stp>
        <tr r="BC103" s="1"/>
        <tr r="BC103" s="1"/>
      </tp>
      <tp t="s">
        <v>N/A</v>
        <stp/>
        <stp>VOLUME</stp>
        <stp>.SPXW251128C5820</stp>
        <tr r="V111" s="2"/>
      </tp>
      <tp t="s">
        <v>N/A</v>
        <stp/>
        <stp>VOLUME</stp>
        <stp>.SPXW251128P5820</stp>
        <tr r="V111" s="2"/>
      </tp>
      <tp t="s">
        <v>N/A</v>
        <stp/>
        <stp>VOLUME</stp>
        <stp>.SPXW250829P5830</stp>
        <tr r="P110" s="2"/>
      </tp>
      <tp>
        <v>179</v>
        <stp/>
        <stp>VOLUME</stp>
        <stp>.SPXW250522P5880</stp>
        <tr r="E105" s="2"/>
        <tr r="E105" s="2"/>
      </tp>
      <tp>
        <v>760</v>
        <stp/>
        <stp>VOLUME</stp>
        <stp>.SPXW250523P5890</stp>
        <tr r="BD103" s="1"/>
        <tr r="BD103" s="1"/>
      </tp>
      <tp t="s">
        <v>N/A</v>
        <stp/>
        <stp>VOLUME</stp>
        <stp>.SPXW250829C5820</stp>
        <tr r="P111" s="2"/>
      </tp>
      <tp>
        <v>18</v>
        <stp/>
        <stp>VOLUME</stp>
        <stp>.SPXW250522C5890</stp>
        <tr r="E104" s="2"/>
        <tr r="E104" s="2"/>
      </tp>
      <tp>
        <v>59</v>
        <stp/>
        <stp>VOLUME</stp>
        <stp>.SPXW250523C5880</stp>
        <tr r="BC104" s="1"/>
        <tr r="BC104" s="1"/>
      </tp>
      <tp t="s">
        <v>N/A</v>
        <stp/>
        <stp>VOLUME</stp>
        <stp>.SPXW251128C5830</stp>
        <tr r="V110" s="2"/>
      </tp>
      <tp t="s">
        <v>N/A</v>
        <stp/>
        <stp>VOLUME</stp>
        <stp>.SPXW251128P5830</stp>
        <tr r="V110" s="2"/>
      </tp>
      <tp t="s">
        <v>N/A</v>
        <stp/>
        <stp>VOLUME</stp>
        <stp>.SPXW250829P5820</stp>
        <tr r="P111" s="2"/>
      </tp>
      <tp>
        <v>569</v>
        <stp/>
        <stp>VOLUME</stp>
        <stp>.SPXW250522P5890</stp>
        <tr r="E104" s="2"/>
        <tr r="E104" s="2"/>
      </tp>
      <tp>
        <v>635</v>
        <stp/>
        <stp>VOLUME</stp>
        <stp>.SPXW250523P5880</stp>
        <tr r="BD104" s="1"/>
        <tr r="BD104" s="1"/>
      </tp>
      <tp t="s">
        <v>N/A</v>
        <stp/>
        <stp>VOLUME</stp>
        <stp>.SPXW250829C5850</stp>
        <tr r="P108" s="2"/>
      </tp>
      <tp t="s">
        <v>N/A</v>
        <stp/>
        <stp>VOLUME</stp>
        <stp>.SPXW251128C5840</stp>
        <tr r="V109" s="2"/>
      </tp>
      <tp t="s">
        <v>N/A</v>
        <stp/>
        <stp>VOLUME</stp>
        <stp>.SPXW251128P5840</stp>
        <tr r="V109" s="2"/>
      </tp>
      <tp>
        <v>62</v>
        <stp/>
        <stp>VOLUME</stp>
        <stp>.SPXW250829P5850</stp>
        <tr r="P108" s="2"/>
        <tr r="P108" s="2"/>
      </tp>
      <tp t="s">
        <v>N/A</v>
        <stp/>
        <stp>VOLUME</stp>
        <stp>.SPXW250829C5840</stp>
        <tr r="P109" s="2"/>
      </tp>
      <tp t="s">
        <v>N/A</v>
        <stp/>
        <stp>VOLUME</stp>
        <stp>.SPXW251128C5850</stp>
        <tr r="V108" s="2"/>
      </tp>
      <tp t="s">
        <v>N/A</v>
        <stp/>
        <stp>VOLUME</stp>
        <stp>.SPXW251128P5850</stp>
        <tr r="V108" s="2"/>
      </tp>
      <tp t="s">
        <v>N/A</v>
        <stp/>
        <stp>VOLUME</stp>
        <stp>.SPXW250829P5840</stp>
        <tr r="P109" s="2"/>
      </tp>
      <tp t="s">
        <v>N/A</v>
        <stp/>
        <stp>VOLUME</stp>
        <stp>.SPXW250829C5870</stp>
        <tr r="P106" s="2"/>
      </tp>
      <tp t="s">
        <v>N/A</v>
        <stp/>
        <stp>VOLUME</stp>
        <stp>.SPXW251128C5860</stp>
        <tr r="V107" s="2"/>
      </tp>
      <tp t="s">
        <v>N/A</v>
        <stp/>
        <stp>VOLUME</stp>
        <stp>.SPXW251128P5860</stp>
        <tr r="V107" s="2"/>
      </tp>
      <tp t="s">
        <v>N/A</v>
        <stp/>
        <stp>VOLUME</stp>
        <stp>.SPXW250829P5870</stp>
        <tr r="P106" s="2"/>
      </tp>
      <tp t="s">
        <v>N/A</v>
        <stp/>
        <stp>VOLUME</stp>
        <stp>.SPXW250829C5860</stp>
        <tr r="P107" s="2"/>
      </tp>
      <tp t="s">
        <v>N/A</v>
        <stp/>
        <stp>VOLUME</stp>
        <stp>.SPXW251128C5870</stp>
        <tr r="V106" s="2"/>
      </tp>
      <tp t="s">
        <v>N/A</v>
        <stp/>
        <stp>VOLUME</stp>
        <stp>.SPXW251128P5870</stp>
        <tr r="V106" s="2"/>
      </tp>
      <tp t="s">
        <v>N/A</v>
        <stp/>
        <stp>VOLUME</stp>
        <stp>.SPXW250829P5860</stp>
        <tr r="P107" s="2"/>
      </tp>
      <tp t="s">
        <v>N/A</v>
        <stp/>
        <stp>VOLUME</stp>
        <stp>.NDXP251031P20650</stp>
        <tr r="T174" s="2"/>
      </tp>
      <tp t="s">
        <v>N/A</v>
        <stp/>
        <stp>VOLUME</stp>
        <stp>.NDXP251231P20650</stp>
        <tr r="X174" s="2"/>
      </tp>
      <tp>
        <v>2</v>
        <stp/>
        <stp>VOLUME</stp>
        <stp>.SPXW250930C5900</stp>
        <tr r="R103" s="2"/>
        <tr r="R103" s="2"/>
      </tp>
      <tp t="s">
        <v>N/A</v>
        <stp/>
        <stp>VOLUME</stp>
        <stp>.SPXW250829C5890</stp>
        <tr r="P104" s="2"/>
      </tp>
      <tp>
        <v>652</v>
        <stp/>
        <stp>VOLUME</stp>
        <stp>.SPXW250520C5800</stp>
        <tr r="C113" s="2"/>
        <tr r="C113" s="2"/>
      </tp>
      <tp>
        <v>343</v>
        <stp/>
        <stp>VOLUME</stp>
        <stp>.SPXW250521C5810</stp>
        <tr r="D112" s="2"/>
        <tr r="D112" s="2"/>
      </tp>
      <tp>
        <v>11</v>
        <stp/>
        <stp>VOLUME</stp>
        <stp>.SPXW250522C5820</stp>
        <tr r="E111" s="2"/>
        <tr r="E111" s="2"/>
      </tp>
      <tp>
        <v>22</v>
        <stp/>
        <stp>VOLUME</stp>
        <stp>.SPXW250523C5830</stp>
        <tr r="BC109" s="1"/>
        <tr r="BC109" s="1"/>
      </tp>
      <tp>
        <v>393</v>
        <stp/>
        <stp>VOLUME</stp>
        <stp>.SPXW250530C5900</stp>
        <tr r="G103" s="2"/>
        <tr r="G103" s="2"/>
      </tp>
      <tp>
        <v>100</v>
        <stp/>
        <stp>VOLUME</stp>
        <stp>.SPXW250731C5910</stp>
        <tr r="N102" s="2"/>
        <tr r="N102" s="2"/>
      </tp>
      <tp>
        <v>116</v>
        <stp/>
        <stp>VOLUME</stp>
        <stp>.SPXW250630C5900</stp>
        <tr r="L103" s="2"/>
        <tr r="L103" s="2"/>
      </tp>
      <tp t="s">
        <v>N/A</v>
        <stp/>
        <stp>VOLUME</stp>
        <stp>.SPXW251128C5880</stp>
        <tr r="V105" s="2"/>
      </tp>
      <tp t="s">
        <v>N/A</v>
        <stp/>
        <stp>VOLUME</stp>
        <stp>.SPXW251031C5910</stp>
        <tr r="T102" s="2"/>
      </tp>
      <tp t="s">
        <v>N/A</v>
        <stp/>
        <stp>VOLUME</stp>
        <stp>.SPXW251231C5910</stp>
        <tr r="X102" s="2"/>
      </tp>
      <tp t="s">
        <v>N/A</v>
        <stp/>
        <stp>VOLUME</stp>
        <stp>.SPXW251128P5880</stp>
        <tr r="V105" s="2"/>
      </tp>
      <tp t="s">
        <v>N/A</v>
        <stp/>
        <stp>VOLUME</stp>
        <stp>.SPXW251031P5910</stp>
        <tr r="T102" s="2"/>
      </tp>
      <tp t="s">
        <v>N/A</v>
        <stp/>
        <stp>VOLUME</stp>
        <stp>.SPXW251231P5910</stp>
        <tr r="X102" s="2"/>
      </tp>
      <tp>
        <v>8</v>
        <stp/>
        <stp>VOLUME</stp>
        <stp>.SPXW250930P5900</stp>
        <tr r="R103" s="2"/>
        <tr r="R103" s="2"/>
      </tp>
      <tp t="s">
        <v>N/A</v>
        <stp/>
        <stp>VOLUME</stp>
        <stp>.SPXW250829P5890</stp>
        <tr r="P104" s="2"/>
      </tp>
      <tp>
        <v>5402</v>
        <stp/>
        <stp>VOLUME</stp>
        <stp>.SPXW250520P5800</stp>
        <tr r="C113" s="2"/>
        <tr r="C113" s="2"/>
      </tp>
      <tp>
        <v>969</v>
        <stp/>
        <stp>VOLUME</stp>
        <stp>.SPXW250521P5810</stp>
        <tr r="D112" s="2"/>
        <tr r="D112" s="2"/>
      </tp>
      <tp>
        <v>133</v>
        <stp/>
        <stp>VOLUME</stp>
        <stp>.SPXW250522P5820</stp>
        <tr r="E111" s="2"/>
        <tr r="E111" s="2"/>
      </tp>
      <tp>
        <v>305</v>
        <stp/>
        <stp>VOLUME</stp>
        <stp>.SPXW250523P5830</stp>
        <tr r="BD109" s="1"/>
        <tr r="BD109" s="1"/>
      </tp>
      <tp>
        <v>1068</v>
        <stp/>
        <stp>VOLUME</stp>
        <stp>.SPXW250530P5900</stp>
        <tr r="G103" s="2"/>
        <tr r="G103" s="2"/>
      </tp>
      <tp t="s">
        <v>N/A</v>
        <stp/>
        <stp>VOLUME</stp>
        <stp>.SPXW250731P5910</stp>
        <tr r="N102" s="2"/>
      </tp>
      <tp>
        <v>355</v>
        <stp/>
        <stp>VOLUME</stp>
        <stp>.SPXW250630P5900</stp>
        <tr r="L103" s="2"/>
        <tr r="L103" s="2"/>
      </tp>
      <tp t="s">
        <v>N/A</v>
        <stp/>
        <stp>VOLUME</stp>
        <stp>.NDXP250930P20750</stp>
        <tr r="R170" s="2"/>
      </tp>
      <tp>
        <v>39</v>
        <stp/>
        <stp>VOLUME</stp>
        <stp>.NDXP250520P20750</stp>
        <tr r="C170" s="2"/>
        <tr r="C170" s="2"/>
      </tp>
      <tp>
        <v>7</v>
        <stp/>
        <stp>VOLUME</stp>
        <stp>.NDXP250521P20650</stp>
        <tr r="D174" s="2"/>
        <tr r="D174" s="2"/>
      </tp>
      <tp t="s">
        <v>N/A</v>
        <stp/>
        <stp>VOLUME</stp>
        <stp>.NDXP250522P20550</stp>
        <tr r="E178" s="2"/>
      </tp>
      <tp>
        <v>1</v>
        <stp/>
        <stp>VOLUME</stp>
        <stp>.NDXP250523P20450</stp>
        <tr r="BD181" s="1"/>
        <tr r="BD181" s="1"/>
      </tp>
      <tp t="s">
        <v>N/A</v>
        <stp/>
        <stp>VOLUME</stp>
        <stp>.NDXP250522P21550</stp>
        <tr r="E138" s="2"/>
      </tp>
      <tp>
        <v>6</v>
        <stp/>
        <stp>VOLUME</stp>
        <stp>.NDXP250523P21450</stp>
        <tr r="BD141" s="1"/>
        <tr r="BD141" s="1"/>
      </tp>
      <tp>
        <v>7</v>
        <stp/>
        <stp>VOLUME</stp>
        <stp>.NDXP250530P20750</stp>
        <tr r="G170" s="2"/>
        <tr r="G170" s="2"/>
      </tp>
      <tp t="s">
        <v>N/A</v>
        <stp/>
        <stp>VOLUME</stp>
        <stp>.NDXP250731P20650</stp>
        <tr r="N174" s="2"/>
      </tp>
      <tp t="s">
        <v>N/A</v>
        <stp/>
        <stp>VOLUME</stp>
        <stp>.NDXP250613P21450</stp>
        <tr r="I142" s="2"/>
      </tp>
      <tp t="s">
        <v>N/A</v>
        <stp/>
        <stp>VOLUME</stp>
        <stp>.NDXP250613P20450</stp>
        <tr r="I182" s="2"/>
      </tp>
      <tp t="s">
        <v>N/A</v>
        <stp/>
        <stp>VOLUME</stp>
        <stp>.NDXP250630P20750</stp>
        <tr r="L170" s="2"/>
      </tp>
      <tp>
        <v>1</v>
        <stp/>
        <stp>VOLUME</stp>
        <stp>.SPXW250930C5910</stp>
        <tr r="R102" s="2"/>
        <tr r="R102" s="2"/>
      </tp>
      <tp t="s">
        <v>N/A</v>
        <stp/>
        <stp>VOLUME</stp>
        <stp>.SPXW250829C5880</stp>
        <tr r="P105" s="2"/>
      </tp>
      <tp>
        <v>575</v>
        <stp/>
        <stp>VOLUME</stp>
        <stp>.SPXW250520C5810</stp>
        <tr r="C112" s="2"/>
        <tr r="C112" s="2"/>
      </tp>
      <tp>
        <v>166</v>
        <stp/>
        <stp>VOLUME</stp>
        <stp>.SPXW250521C5800</stp>
        <tr r="D113" s="2"/>
        <tr r="D113" s="2"/>
      </tp>
      <tp>
        <v>12</v>
        <stp/>
        <stp>VOLUME</stp>
        <stp>.SPXW250522C5830</stp>
        <tr r="E110" s="2"/>
        <tr r="E110" s="2"/>
      </tp>
      <tp t="s">
        <v>N/A</v>
        <stp/>
        <stp>VOLUME</stp>
        <stp>.SPXW250523C5820</stp>
        <tr r="BC110" s="1"/>
      </tp>
      <tp>
        <v>317</v>
        <stp/>
        <stp>VOLUME</stp>
        <stp>.SPXW250530C5910</stp>
        <tr r="G102" s="2"/>
        <tr r="G102" s="2"/>
      </tp>
      <tp>
        <v>2</v>
        <stp/>
        <stp>VOLUME</stp>
        <stp>.SPXW250731C5900</stp>
        <tr r="N103" s="2"/>
        <tr r="N103" s="2"/>
      </tp>
      <tp>
        <v>14</v>
        <stp/>
        <stp>VOLUME</stp>
        <stp>.SPXW250630C5910</stp>
        <tr r="L102" s="2"/>
        <tr r="L102" s="2"/>
      </tp>
      <tp t="s">
        <v>N/A</v>
        <stp/>
        <stp>VOLUME</stp>
        <stp>.SPXW251128C5890</stp>
        <tr r="V104" s="2"/>
      </tp>
      <tp>
        <v>38</v>
        <stp/>
        <stp>VOLUME</stp>
        <stp>.SPXW251031C5900</stp>
        <tr r="T103" s="2"/>
        <tr r="T103" s="2"/>
      </tp>
      <tp>
        <v>46</v>
        <stp/>
        <stp>VOLUME</stp>
        <stp>.SPXW251231C5900</stp>
        <tr r="X103" s="2"/>
        <tr r="X103" s="2"/>
      </tp>
      <tp t="s">
        <v>N/A</v>
        <stp/>
        <stp>VOLUME</stp>
        <stp>.SPXW251128P5890</stp>
        <tr r="V104" s="2"/>
      </tp>
      <tp>
        <v>25</v>
        <stp/>
        <stp>VOLUME</stp>
        <stp>.SPXW251031P5900</stp>
        <tr r="T103" s="2"/>
        <tr r="T103" s="2"/>
      </tp>
      <tp>
        <v>9</v>
        <stp/>
        <stp>VOLUME</stp>
        <stp>.SPXW251231P5900</stp>
        <tr r="X103" s="2"/>
        <tr r="X103" s="2"/>
      </tp>
      <tp t="s">
        <v>N/A</v>
        <stp/>
        <stp>VOLUME</stp>
        <stp>.SPXW250930P5910</stp>
        <tr r="R102" s="2"/>
      </tp>
      <tp t="s">
        <v>N/A</v>
        <stp/>
        <stp>VOLUME</stp>
        <stp>.SPXW250829P5880</stp>
        <tr r="P105" s="2"/>
      </tp>
      <tp>
        <v>2708</v>
        <stp/>
        <stp>VOLUME</stp>
        <stp>.SPXW250520P5810</stp>
        <tr r="C112" s="2"/>
        <tr r="C112" s="2"/>
      </tp>
      <tp>
        <v>3503</v>
        <stp/>
        <stp>VOLUME</stp>
        <stp>.SPXW250521P5800</stp>
        <tr r="D113" s="2"/>
        <tr r="D113" s="2"/>
      </tp>
      <tp>
        <v>1087</v>
        <stp/>
        <stp>VOLUME</stp>
        <stp>.SPXW250522P5830</stp>
        <tr r="E110" s="2"/>
        <tr r="E110" s="2"/>
      </tp>
      <tp t="s">
        <v>N/A</v>
        <stp/>
        <stp>VOLUME</stp>
        <stp>.SPXW250523P5820</stp>
        <tr r="BD110" s="1"/>
      </tp>
      <tp>
        <v>126</v>
        <stp/>
        <stp>VOLUME</stp>
        <stp>.SPXW250530P5910</stp>
        <tr r="G102" s="2"/>
        <tr r="G102" s="2"/>
      </tp>
      <tp>
        <v>10</v>
        <stp/>
        <stp>VOLUME</stp>
        <stp>.SPXW250731P5900</stp>
        <tr r="N103" s="2"/>
        <tr r="N103" s="2"/>
      </tp>
      <tp>
        <v>5</v>
        <stp/>
        <stp>VOLUME</stp>
        <stp>.SPXW250630P5910</stp>
        <tr r="L102" s="2"/>
        <tr r="L102" s="2"/>
      </tp>
      <tp t="s">
        <v>N/A</v>
        <stp/>
        <stp>VOLUME</stp>
        <stp>.NDXP251031P20675</stp>
        <tr r="T173" s="2"/>
      </tp>
      <tp t="s">
        <v>N/A</v>
        <stp/>
        <stp>VOLUME</stp>
        <stp>.NDXP251231P20675</stp>
        <tr r="X173" s="2"/>
      </tp>
      <tp>
        <v>1</v>
        <stp/>
        <stp>VOLUME</stp>
        <stp>.SPXW250930C5920</stp>
        <tr r="R101" s="2"/>
        <tr r="R101" s="2"/>
      </tp>
      <tp>
        <v>34</v>
        <stp/>
        <stp>VOLUME</stp>
        <stp>.SPXW250520C5820</stp>
        <tr r="C111" s="2"/>
        <tr r="C111" s="2"/>
      </tp>
      <tp>
        <v>396</v>
        <stp/>
        <stp>VOLUME</stp>
        <stp>.SPXW250521C5830</stp>
        <tr r="D110" s="2"/>
        <tr r="D110" s="2"/>
      </tp>
      <tp>
        <v>42</v>
        <stp/>
        <stp>VOLUME</stp>
        <stp>.SPXW250522C5800</stp>
        <tr r="E113" s="2"/>
        <tr r="E113" s="2"/>
      </tp>
      <tp>
        <v>52</v>
        <stp/>
        <stp>VOLUME</stp>
        <stp>.SPXW250523C5810</stp>
        <tr r="BC111" s="1"/>
        <tr r="BC111" s="1"/>
      </tp>
      <tp>
        <v>112</v>
        <stp/>
        <stp>VOLUME</stp>
        <stp>.SPXW250530C5920</stp>
        <tr r="G101" s="2"/>
        <tr r="G101" s="2"/>
      </tp>
      <tp t="s">
        <v>N/A</v>
        <stp/>
        <stp>VOLUME</stp>
        <stp>.SPXW250731C5930</stp>
        <tr r="N100" s="2"/>
      </tp>
      <tp>
        <v>2</v>
        <stp/>
        <stp>VOLUME</stp>
        <stp>.SPXW250630C5920</stp>
        <tr r="L101" s="2"/>
        <tr r="L101" s="2"/>
      </tp>
      <tp t="s">
        <v>N/A</v>
        <stp/>
        <stp>VOLUME</stp>
        <stp>.SPXW251031C5930</stp>
        <tr r="T100" s="2"/>
      </tp>
      <tp t="s">
        <v>N/A</v>
        <stp/>
        <stp>VOLUME</stp>
        <stp>.SPXW251231C5930</stp>
        <tr r="X100" s="2"/>
      </tp>
      <tp>
        <v>1</v>
        <stp/>
        <stp>VOLUME</stp>
        <stp>.SPXW251031P5930</stp>
        <tr r="T100" s="2"/>
        <tr r="T100" s="2"/>
      </tp>
      <tp t="s">
        <v>N/A</v>
        <stp/>
        <stp>VOLUME</stp>
        <stp>.SPXW251231P5930</stp>
        <tr r="X100" s="2"/>
      </tp>
      <tp t="s">
        <v>N/A</v>
        <stp/>
        <stp>VOLUME</stp>
        <stp>.SPXW250930P5920</stp>
        <tr r="R101" s="2"/>
      </tp>
      <tp>
        <v>1487</v>
        <stp/>
        <stp>VOLUME</stp>
        <stp>.SPXW250520P5820</stp>
        <tr r="C111" s="2"/>
        <tr r="C111" s="2"/>
      </tp>
      <tp>
        <v>324</v>
        <stp/>
        <stp>VOLUME</stp>
        <stp>.SPXW250521P5830</stp>
        <tr r="D110" s="2"/>
        <tr r="D110" s="2"/>
      </tp>
      <tp>
        <v>952</v>
        <stp/>
        <stp>VOLUME</stp>
        <stp>.SPXW250522P5800</stp>
        <tr r="E113" s="2"/>
        <tr r="E113" s="2"/>
      </tp>
      <tp>
        <v>335</v>
        <stp/>
        <stp>VOLUME</stp>
        <stp>.SPXW250523P5810</stp>
        <tr r="BD111" s="1"/>
        <tr r="BD111" s="1"/>
      </tp>
      <tp>
        <v>137</v>
        <stp/>
        <stp>VOLUME</stp>
        <stp>.SPXW250530P5920</stp>
        <tr r="G101" s="2"/>
        <tr r="G101" s="2"/>
      </tp>
      <tp>
        <v>1</v>
        <stp/>
        <stp>VOLUME</stp>
        <stp>.SPXW250731P5930</stp>
        <tr r="N100" s="2"/>
        <tr r="N100" s="2"/>
      </tp>
      <tp>
        <v>25</v>
        <stp/>
        <stp>VOLUME</stp>
        <stp>.SPXW250630P5920</stp>
        <tr r="L101" s="2"/>
        <tr r="L101" s="2"/>
      </tp>
      <tp t="s">
        <v>N/A</v>
        <stp/>
        <stp>VOLUME</stp>
        <stp>.NDXP250930P20775</stp>
        <tr r="R169" s="2"/>
      </tp>
      <tp>
        <v>3</v>
        <stp/>
        <stp>VOLUME</stp>
        <stp>.NDXP250520P20775</stp>
        <tr r="C169" s="2"/>
        <tr r="C169" s="2"/>
      </tp>
      <tp t="s">
        <v>N/A</v>
        <stp/>
        <stp>VOLUME</stp>
        <stp>.NDXP250521P20675</stp>
        <tr r="D173" s="2"/>
      </tp>
      <tp t="s">
        <v>N/A</v>
        <stp/>
        <stp>VOLUME</stp>
        <stp>.NDXP250522P20575</stp>
        <tr r="E177" s="2"/>
      </tp>
      <tp t="s">
        <v>N/A</v>
        <stp/>
        <stp>VOLUME</stp>
        <stp>.NDXP250523P20475</stp>
        <tr r="BD180" s="1"/>
      </tp>
      <tp t="s">
        <v>N/A</v>
        <stp/>
        <stp>VOLUME</stp>
        <stp>.NDXP250523P21475</stp>
        <tr r="BD140" s="1"/>
      </tp>
      <tp>
        <v>1</v>
        <stp/>
        <stp>VOLUME</stp>
        <stp>.NDXP250530P20775</stp>
        <tr r="G169" s="2"/>
        <tr r="G169" s="2"/>
      </tp>
      <tp t="s">
        <v>N/A</v>
        <stp/>
        <stp>VOLUME</stp>
        <stp>.NDXP250613P21475</stp>
        <tr r="I141" s="2"/>
      </tp>
      <tp t="s">
        <v>N/A</v>
        <stp/>
        <stp>VOLUME</stp>
        <stp>.NDXP250613P20475</stp>
        <tr r="I181" s="2"/>
      </tp>
      <tp t="s">
        <v>N/A</v>
        <stp/>
        <stp>VOLUME</stp>
        <stp>.NDXP250630P20775</stp>
        <tr r="L169" s="2"/>
      </tp>
      <tp t="s">
        <v>N/A</v>
        <stp/>
        <stp>VOLUME</stp>
        <stp>.NDXP250731P20675</stp>
        <tr r="N173" s="2"/>
      </tp>
      <tp t="s">
        <v>N/A</v>
        <stp/>
        <stp>VOLUME</stp>
        <stp>.SPXW250930C5930</stp>
        <tr r="R100" s="2"/>
      </tp>
      <tp>
        <v>56</v>
        <stp/>
        <stp>VOLUME</stp>
        <stp>.SPXW250520C5830</stp>
        <tr r="C110" s="2"/>
        <tr r="C110" s="2"/>
      </tp>
      <tp>
        <v>7</v>
        <stp/>
        <stp>VOLUME</stp>
        <stp>.SPXW250521C5820</stp>
        <tr r="D111" s="2"/>
        <tr r="D111" s="2"/>
      </tp>
      <tp>
        <v>28</v>
        <stp/>
        <stp>VOLUME</stp>
        <stp>.SPXW250522C5810</stp>
        <tr r="E112" s="2"/>
        <tr r="E112" s="2"/>
      </tp>
      <tp>
        <v>162</v>
        <stp/>
        <stp>VOLUME</stp>
        <stp>.SPXW250523C5800</stp>
        <tr r="BC112" s="1"/>
        <tr r="BC112" s="1"/>
      </tp>
      <tp>
        <v>2563</v>
        <stp/>
        <stp>VOLUME</stp>
        <stp>.SPXW250530C5930</stp>
        <tr r="G100" s="2"/>
        <tr r="G100" s="2"/>
      </tp>
      <tp>
        <v>1</v>
        <stp/>
        <stp>VOLUME</stp>
        <stp>.SPXW250731C5920</stp>
        <tr r="N101" s="2"/>
        <tr r="N101" s="2"/>
      </tp>
      <tp>
        <v>30</v>
        <stp/>
        <stp>VOLUME</stp>
        <stp>.SPXW250630C5930</stp>
        <tr r="L100" s="2"/>
        <tr r="L100" s="2"/>
      </tp>
      <tp t="s">
        <v>N/A</v>
        <stp/>
        <stp>VOLUME</stp>
        <stp>.SPXW251031C5920</stp>
        <tr r="T101" s="2"/>
      </tp>
      <tp t="s">
        <v>N/A</v>
        <stp/>
        <stp>VOLUME</stp>
        <stp>.SPXW251231C5920</stp>
        <tr r="X101" s="2"/>
      </tp>
      <tp>
        <v>3</v>
        <stp/>
        <stp>VOLUME</stp>
        <stp>.SPXW251031P5920</stp>
        <tr r="T101" s="2"/>
        <tr r="T101" s="2"/>
      </tp>
      <tp t="s">
        <v>N/A</v>
        <stp/>
        <stp>VOLUME</stp>
        <stp>.SPXW251231P5920</stp>
        <tr r="X101" s="2"/>
      </tp>
      <tp t="s">
        <v>N/A</v>
        <stp/>
        <stp>VOLUME</stp>
        <stp>.SPXW250930P5930</stp>
        <tr r="R100" s="2"/>
      </tp>
      <tp>
        <v>1487</v>
        <stp/>
        <stp>VOLUME</stp>
        <stp>.SPXW250520P5830</stp>
        <tr r="C110" s="2"/>
        <tr r="C110" s="2"/>
      </tp>
      <tp>
        <v>304</v>
        <stp/>
        <stp>VOLUME</stp>
        <stp>.SPXW250521P5820</stp>
        <tr r="D111" s="2"/>
        <tr r="D111" s="2"/>
      </tp>
      <tp>
        <v>429</v>
        <stp/>
        <stp>VOLUME</stp>
        <stp>.SPXW250522P5810</stp>
        <tr r="E112" s="2"/>
        <tr r="E112" s="2"/>
      </tp>
      <tp>
        <v>3346</v>
        <stp/>
        <stp>VOLUME</stp>
        <stp>.SPXW250523P5800</stp>
        <tr r="BD112" s="1"/>
        <tr r="BD112" s="1"/>
      </tp>
      <tp>
        <v>174</v>
        <stp/>
        <stp>VOLUME</stp>
        <stp>.SPXW250530P5930</stp>
        <tr r="G100" s="2"/>
        <tr r="G100" s="2"/>
      </tp>
      <tp t="s">
        <v>N/A</v>
        <stp/>
        <stp>VOLUME</stp>
        <stp>.SPXW250731P5920</stp>
        <tr r="N101" s="2"/>
      </tp>
      <tp>
        <v>5</v>
        <stp/>
        <stp>VOLUME</stp>
        <stp>.SPXW250630P5930</stp>
        <tr r="L100" s="2"/>
        <tr r="L100" s="2"/>
      </tp>
      <tp t="s">
        <v>N/A</v>
        <stp/>
        <stp>VOLUME</stp>
        <stp>.NDXP250930P20700</stp>
        <tr r="R172" s="2"/>
      </tp>
      <tp>
        <v>59</v>
        <stp/>
        <stp>VOLUME</stp>
        <stp>.NDXP250520P20700</stp>
        <tr r="C172" s="2"/>
        <tr r="C172" s="2"/>
      </tp>
      <tp t="s">
        <v>N/A</v>
        <stp/>
        <stp>VOLUME</stp>
        <stp>.NDXP250521P20600</stp>
        <tr r="D176" s="2"/>
      </tp>
      <tp>
        <v>1</v>
        <stp/>
        <stp>VOLUME</stp>
        <stp>.NDXP250522P20500</stp>
        <tr r="E180" s="2"/>
        <tr r="E180" s="2"/>
      </tp>
      <tp>
        <v>9</v>
        <stp/>
        <stp>VOLUME</stp>
        <stp>.NDXP250523P20400</stp>
        <tr r="BD183" s="1"/>
        <tr r="BD183" s="1"/>
      </tp>
      <tp t="s">
        <v>N/A</v>
        <stp/>
        <stp>VOLUME</stp>
        <stp>.NDXP250522P21500</stp>
        <tr r="E140" s="2"/>
      </tp>
      <tp>
        <v>2</v>
        <stp/>
        <stp>VOLUME</stp>
        <stp>.NDXP250523P21400</stp>
        <tr r="BD143" s="1"/>
        <tr r="BD143" s="1"/>
      </tp>
      <tp>
        <v>8</v>
        <stp/>
        <stp>VOLUME</stp>
        <stp>.NDXP250530P20700</stp>
        <tr r="G172" s="2"/>
        <tr r="G172" s="2"/>
      </tp>
      <tp t="s">
        <v>N/A</v>
        <stp/>
        <stp>VOLUME</stp>
        <stp>.NDXP250731P20600</stp>
        <tr r="N176" s="2"/>
      </tp>
      <tp t="s">
        <v>N/A</v>
        <stp/>
        <stp>VOLUME</stp>
        <stp>.NDXP250613P21400</stp>
        <tr r="I144" s="2"/>
      </tp>
      <tp>
        <v>2</v>
        <stp/>
        <stp>VOLUME</stp>
        <stp>.NDXP250613P20400</stp>
        <tr r="I184" s="2"/>
        <tr r="I184" s="2"/>
      </tp>
      <tp t="s">
        <v>N/A</v>
        <stp/>
        <stp>VOLUME</stp>
        <stp>.NDXP250630P20700</stp>
        <tr r="L172" s="2"/>
      </tp>
      <tp t="s">
        <v>N/A</v>
        <stp/>
        <stp>VOLUME</stp>
        <stp>.SPXW250930C5940</stp>
        <tr r="R99" s="2"/>
      </tp>
      <tp>
        <v>231</v>
        <stp/>
        <stp>VOLUME</stp>
        <stp>.SPXW250520C5840</stp>
        <tr r="C109" s="2"/>
        <tr r="C109" s="2"/>
      </tp>
      <tp>
        <v>137</v>
        <stp/>
        <stp>VOLUME</stp>
        <stp>.SPXW250521C5850</stp>
        <tr r="D108" s="2"/>
        <tr r="D108" s="2"/>
      </tp>
      <tp>
        <v>5</v>
        <stp/>
        <stp>VOLUME</stp>
        <stp>.SPXW250522C5860</stp>
        <tr r="E107" s="2"/>
        <tr r="E107" s="2"/>
      </tp>
      <tp>
        <v>83</v>
        <stp/>
        <stp>VOLUME</stp>
        <stp>.SPXW250523C5870</stp>
        <tr r="BC105" s="1"/>
        <tr r="BC105" s="1"/>
      </tp>
      <tp>
        <v>170</v>
        <stp/>
        <stp>VOLUME</stp>
        <stp>.SPXW250530C5940</stp>
        <tr r="G99" s="2"/>
        <tr r="G99" s="2"/>
      </tp>
      <tp>
        <v>17</v>
        <stp/>
        <stp>VOLUME</stp>
        <stp>.SPXW250731C5950</stp>
        <tr r="N98" s="2"/>
        <tr r="N98" s="2"/>
      </tp>
      <tp>
        <v>2</v>
        <stp/>
        <stp>VOLUME</stp>
        <stp>.SPXW250630C5940</stp>
        <tr r="L99" s="2"/>
        <tr r="L99" s="2"/>
      </tp>
      <tp>
        <v>1</v>
        <stp/>
        <stp>VOLUME</stp>
        <stp>.SPXW251031C5950</stp>
        <tr r="T98" s="2"/>
        <tr r="T98" s="2"/>
      </tp>
      <tp t="s">
        <v>N/A</v>
        <stp/>
        <stp>VOLUME</stp>
        <stp>.SPXW251231C5950</stp>
        <tr r="X98" s="2"/>
      </tp>
      <tp t="s">
        <v>N/A</v>
        <stp/>
        <stp>VOLUME</stp>
        <stp>.SPXW251031P5950</stp>
        <tr r="T98" s="2"/>
      </tp>
      <tp>
        <v>2</v>
        <stp/>
        <stp>VOLUME</stp>
        <stp>.SPXW251231P5950</stp>
        <tr r="X98" s="2"/>
        <tr r="X98" s="2"/>
      </tp>
      <tp t="s">
        <v>N/A</v>
        <stp/>
        <stp>VOLUME</stp>
        <stp>.SPXW250930P5940</stp>
        <tr r="R99" s="2"/>
      </tp>
      <tp>
        <v>2437</v>
        <stp/>
        <stp>VOLUME</stp>
        <stp>.SPXW250520P5840</stp>
        <tr r="C109" s="2"/>
        <tr r="C109" s="2"/>
      </tp>
      <tp>
        <v>1550</v>
        <stp/>
        <stp>VOLUME</stp>
        <stp>.SPXW250521P5850</stp>
        <tr r="D108" s="2"/>
        <tr r="D108" s="2"/>
      </tp>
      <tp>
        <v>145</v>
        <stp/>
        <stp>VOLUME</stp>
        <stp>.SPXW250522P5860</stp>
        <tr r="E107" s="2"/>
        <tr r="E107" s="2"/>
      </tp>
      <tp>
        <v>301</v>
        <stp/>
        <stp>VOLUME</stp>
        <stp>.SPXW250523P5870</stp>
        <tr r="BD105" s="1"/>
        <tr r="BD105" s="1"/>
      </tp>
      <tp>
        <v>112</v>
        <stp/>
        <stp>VOLUME</stp>
        <stp>.SPXW250530P5940</stp>
        <tr r="G99" s="2"/>
        <tr r="G99" s="2"/>
      </tp>
      <tp>
        <v>3</v>
        <stp/>
        <stp>VOLUME</stp>
        <stp>.SPXW250731P5950</stp>
        <tr r="N98" s="2"/>
        <tr r="N98" s="2"/>
      </tp>
      <tp>
        <v>3</v>
        <stp/>
        <stp>VOLUME</stp>
        <stp>.SPXW250630P5940</stp>
        <tr r="L99" s="2"/>
        <tr r="L99" s="2"/>
      </tp>
      <tp t="s">
        <v>N/A</v>
        <stp/>
        <stp>VOLUME</stp>
        <stp>.NDXP251031P20600</stp>
        <tr r="T176" s="2"/>
      </tp>
      <tp t="s">
        <v>N/A</v>
        <stp/>
        <stp>VOLUME</stp>
        <stp>.NDXP251231P20600</stp>
        <tr r="X176" s="2"/>
      </tp>
      <tp>
        <v>44</v>
        <stp/>
        <stp>VOLUME</stp>
        <stp>.SPXW250930C5950</stp>
        <tr r="R98" s="2"/>
        <tr r="R98" s="2"/>
      </tp>
      <tp>
        <v>327</v>
        <stp/>
        <stp>VOLUME</stp>
        <stp>.SPXW250520C5850</stp>
        <tr r="C108" s="2"/>
        <tr r="C108" s="2"/>
      </tp>
      <tp>
        <v>4</v>
        <stp/>
        <stp>VOLUME</stp>
        <stp>.SPXW250521C5840</stp>
        <tr r="D109" s="2"/>
        <tr r="D109" s="2"/>
      </tp>
      <tp>
        <v>12</v>
        <stp/>
        <stp>VOLUME</stp>
        <stp>.SPXW250522C5870</stp>
        <tr r="E106" s="2"/>
        <tr r="E106" s="2"/>
      </tp>
      <tp>
        <v>190</v>
        <stp/>
        <stp>VOLUME</stp>
        <stp>.SPXW250523C5860</stp>
        <tr r="BC106" s="1"/>
        <tr r="BC106" s="1"/>
      </tp>
      <tp>
        <v>1377</v>
        <stp/>
        <stp>VOLUME</stp>
        <stp>.SPXW250530C5950</stp>
        <tr r="G98" s="2"/>
        <tr r="G98" s="2"/>
      </tp>
      <tp>
        <v>1</v>
        <stp/>
        <stp>VOLUME</stp>
        <stp>.SPXW250731C5940</stp>
        <tr r="N99" s="2"/>
        <tr r="N99" s="2"/>
      </tp>
      <tp>
        <v>410</v>
        <stp/>
        <stp>VOLUME</stp>
        <stp>.SPXW250630C5950</stp>
        <tr r="L98" s="2"/>
        <tr r="L98" s="2"/>
      </tp>
      <tp t="s">
        <v>N/A</v>
        <stp/>
        <stp>VOLUME</stp>
        <stp>.SPXW251031C5940</stp>
        <tr r="T99" s="2"/>
      </tp>
      <tp t="s">
        <v>N/A</v>
        <stp/>
        <stp>VOLUME</stp>
        <stp>.SPXW251231C5940</stp>
        <tr r="X99" s="2"/>
      </tp>
      <tp>
        <v>1</v>
        <stp/>
        <stp>VOLUME</stp>
        <stp>.SPXW251031P5940</stp>
        <tr r="T99" s="2"/>
        <tr r="T99" s="2"/>
      </tp>
      <tp t="s">
        <v>N/A</v>
        <stp/>
        <stp>VOLUME</stp>
        <stp>.SPXW251231P5940</stp>
        <tr r="X99" s="2"/>
      </tp>
      <tp>
        <v>3</v>
        <stp/>
        <stp>VOLUME</stp>
        <stp>.SPXW250930P5950</stp>
        <tr r="R98" s="2"/>
        <tr r="R98" s="2"/>
      </tp>
      <tp>
        <v>7670</v>
        <stp/>
        <stp>VOLUME</stp>
        <stp>.SPXW250520P5850</stp>
        <tr r="C108" s="2"/>
        <tr r="C108" s="2"/>
      </tp>
      <tp>
        <v>767</v>
        <stp/>
        <stp>VOLUME</stp>
        <stp>.SPXW250521P5840</stp>
        <tr r="D109" s="2"/>
        <tr r="D109" s="2"/>
      </tp>
      <tp>
        <v>1811</v>
        <stp/>
        <stp>VOLUME</stp>
        <stp>.SPXW250522P5870</stp>
        <tr r="E106" s="2"/>
        <tr r="E106" s="2"/>
      </tp>
      <tp>
        <v>496</v>
        <stp/>
        <stp>VOLUME</stp>
        <stp>.SPXW250523P5860</stp>
        <tr r="BD106" s="1"/>
        <tr r="BD106" s="1"/>
      </tp>
      <tp>
        <v>1016</v>
        <stp/>
        <stp>VOLUME</stp>
        <stp>.SPXW250530P5950</stp>
        <tr r="G98" s="2"/>
        <tr r="G98" s="2"/>
      </tp>
      <tp>
        <v>1</v>
        <stp/>
        <stp>VOLUME</stp>
        <stp>.SPXW250731P5940</stp>
        <tr r="N99" s="2"/>
        <tr r="N99" s="2"/>
      </tp>
      <tp>
        <v>37</v>
        <stp/>
        <stp>VOLUME</stp>
        <stp>.SPXW250630P5950</stp>
        <tr r="L98" s="2"/>
        <tr r="L98" s="2"/>
      </tp>
      <tp t="s">
        <v>N/A</v>
        <stp/>
        <stp>VOLUME</stp>
        <stp>.NDXP250930P20725</stp>
        <tr r="R171" s="2"/>
      </tp>
      <tp>
        <v>69</v>
        <stp/>
        <stp>VOLUME</stp>
        <stp>.NDXP250520P20725</stp>
        <tr r="C171" s="2"/>
        <tr r="C171" s="2"/>
      </tp>
      <tp t="s">
        <v>N/A</v>
        <stp/>
        <stp>VOLUME</stp>
        <stp>.NDXP250521P20625</stp>
        <tr r="D175" s="2"/>
      </tp>
      <tp t="s">
        <v>N/A</v>
        <stp/>
        <stp>VOLUME</stp>
        <stp>.NDXP250522P20525</stp>
        <tr r="E179" s="2"/>
      </tp>
      <tp>
        <v>2</v>
        <stp/>
        <stp>VOLUME</stp>
        <stp>.NDXP250523P20425</stp>
        <tr r="BD182" s="1"/>
        <tr r="BD182" s="1"/>
      </tp>
      <tp t="s">
        <v>N/A</v>
        <stp/>
        <stp>VOLUME</stp>
        <stp>.NDXP250522P21525</stp>
        <tr r="E139" s="2"/>
      </tp>
      <tp>
        <v>6</v>
        <stp/>
        <stp>VOLUME</stp>
        <stp>.NDXP250523P21425</stp>
        <tr r="BD142" s="1"/>
        <tr r="BD142" s="1"/>
      </tp>
      <tp t="s">
        <v>N/A</v>
        <stp/>
        <stp>VOLUME</stp>
        <stp>.NDXP250530P20725</stp>
        <tr r="G171" s="2"/>
      </tp>
      <tp t="s">
        <v>N/A</v>
        <stp/>
        <stp>VOLUME</stp>
        <stp>.NDXP250613P21425</stp>
        <tr r="I143" s="2"/>
      </tp>
      <tp t="s">
        <v>N/A</v>
        <stp/>
        <stp>VOLUME</stp>
        <stp>.NDXP250613P20425</stp>
        <tr r="I183" s="2"/>
      </tp>
      <tp t="s">
        <v>N/A</v>
        <stp/>
        <stp>VOLUME</stp>
        <stp>.NDXP250630P20725</stp>
        <tr r="L171" s="2"/>
      </tp>
      <tp t="s">
        <v>N/A</v>
        <stp/>
        <stp>VOLUME</stp>
        <stp>.NDXP250731P20625</stp>
        <tr r="N175" s="2"/>
      </tp>
      <tp>
        <v>5</v>
        <stp/>
        <stp>VOLUME</stp>
        <stp>.SPXW250930C5960</stp>
        <tr r="R97" s="2"/>
        <tr r="R97" s="2"/>
      </tp>
      <tp>
        <v>152</v>
        <stp/>
        <stp>VOLUME</stp>
        <stp>.SPXW250520C5860</stp>
        <tr r="C107" s="2"/>
        <tr r="C107" s="2"/>
      </tp>
      <tp>
        <v>89</v>
        <stp/>
        <stp>VOLUME</stp>
        <stp>.SPXW250521C5870</stp>
        <tr r="D106" s="2"/>
        <tr r="D106" s="2"/>
      </tp>
      <tp>
        <v>15</v>
        <stp/>
        <stp>VOLUME</stp>
        <stp>.SPXW250522C5840</stp>
        <tr r="E109" s="2"/>
        <tr r="E109" s="2"/>
      </tp>
      <tp>
        <v>214</v>
        <stp/>
        <stp>VOLUME</stp>
        <stp>.SPXW250523C5850</stp>
        <tr r="BC107" s="1"/>
        <tr r="BC107" s="1"/>
      </tp>
      <tp>
        <v>405</v>
        <stp/>
        <stp>VOLUME</stp>
        <stp>.SPXW250530C5960</stp>
        <tr r="G97" s="2"/>
        <tr r="G97" s="2"/>
      </tp>
      <tp t="s">
        <v>N/A</v>
        <stp/>
        <stp>VOLUME</stp>
        <stp>.SPXW250731C5970</stp>
        <tr r="N96" s="2"/>
      </tp>
      <tp>
        <v>3</v>
        <stp/>
        <stp>VOLUME</stp>
        <stp>.SPXW250630C5960</stp>
        <tr r="L97" s="2"/>
        <tr r="L97" s="2"/>
      </tp>
      <tp t="s">
        <v>N/A</v>
        <stp/>
        <stp>VOLUME</stp>
        <stp>.SPXW251031C5970</stp>
        <tr r="T96" s="2"/>
      </tp>
      <tp t="s">
        <v>N/A</v>
        <stp/>
        <stp>VOLUME</stp>
        <stp>.SPXW251231C5970</stp>
        <tr r="X96" s="2"/>
      </tp>
      <tp t="s">
        <v>N/A</v>
        <stp/>
        <stp>VOLUME</stp>
        <stp>.SPXW251031P5970</stp>
        <tr r="T96" s="2"/>
      </tp>
      <tp t="s">
        <v>N/A</v>
        <stp/>
        <stp>VOLUME</stp>
        <stp>.SPXW251231P5970</stp>
        <tr r="X96" s="2"/>
      </tp>
      <tp t="s">
        <v>N/A</v>
        <stp/>
        <stp>VOLUME</stp>
        <stp>.SPXW250930P5960</stp>
        <tr r="R97" s="2"/>
      </tp>
      <tp>
        <v>4272</v>
        <stp/>
        <stp>VOLUME</stp>
        <stp>.SPXW250520P5860</stp>
        <tr r="C107" s="2"/>
        <tr r="C107" s="2"/>
      </tp>
      <tp>
        <v>639</v>
        <stp/>
        <stp>VOLUME</stp>
        <stp>.SPXW250521P5870</stp>
        <tr r="D106" s="2"/>
        <tr r="D106" s="2"/>
      </tp>
      <tp>
        <v>663</v>
        <stp/>
        <stp>VOLUME</stp>
        <stp>.SPXW250522P5840</stp>
        <tr r="E109" s="2"/>
        <tr r="E109" s="2"/>
      </tp>
      <tp>
        <v>2506</v>
        <stp/>
        <stp>VOLUME</stp>
        <stp>.SPXW250523P5850</stp>
        <tr r="BD107" s="1"/>
        <tr r="BD107" s="1"/>
      </tp>
      <tp>
        <v>124</v>
        <stp/>
        <stp>VOLUME</stp>
        <stp>.SPXW250530P5960</stp>
        <tr r="G97" s="2"/>
        <tr r="G97" s="2"/>
      </tp>
      <tp>
        <v>4</v>
        <stp/>
        <stp>VOLUME</stp>
        <stp>.SPXW250731P5970</stp>
        <tr r="N96" s="2"/>
        <tr r="N96" s="2"/>
      </tp>
      <tp>
        <v>4</v>
        <stp/>
        <stp>VOLUME</stp>
        <stp>.SPXW250630P5960</stp>
        <tr r="L97" s="2"/>
        <tr r="L97" s="2"/>
      </tp>
      <tp t="s">
        <v>N/A</v>
        <stp/>
        <stp>VOLUME</stp>
        <stp>.NDXP251031P20625</stp>
        <tr r="T175" s="2"/>
      </tp>
      <tp t="s">
        <v>N/A</v>
        <stp/>
        <stp>VOLUME</stp>
        <stp>.NDXP251231P20625</stp>
        <tr r="X175" s="2"/>
      </tp>
      <tp>
        <v>3</v>
        <stp/>
        <stp>VOLUME</stp>
        <stp>.SPXW250930C5970</stp>
        <tr r="R96" s="2"/>
        <tr r="R96" s="2"/>
      </tp>
      <tp>
        <v>113</v>
        <stp/>
        <stp>VOLUME</stp>
        <stp>.SPXW250520C5870</stp>
        <tr r="C106" s="2"/>
        <tr r="C106" s="2"/>
      </tp>
      <tp>
        <v>22</v>
        <stp/>
        <stp>VOLUME</stp>
        <stp>.SPXW250521C5860</stp>
        <tr r="D107" s="2"/>
        <tr r="D107" s="2"/>
      </tp>
      <tp>
        <v>26</v>
        <stp/>
        <stp>VOLUME</stp>
        <stp>.SPXW250522C5850</stp>
        <tr r="E108" s="2"/>
        <tr r="E108" s="2"/>
      </tp>
      <tp t="s">
        <v>N/A</v>
        <stp/>
        <stp>VOLUME</stp>
        <stp>.SPXW250523C5840</stp>
        <tr r="BC108" s="1"/>
      </tp>
      <tp>
        <v>131</v>
        <stp/>
        <stp>VOLUME</stp>
        <stp>.SPXW250530C5970</stp>
        <tr r="G96" s="2"/>
        <tr r="G96" s="2"/>
      </tp>
      <tp>
        <v>101</v>
        <stp/>
        <stp>VOLUME</stp>
        <stp>.SPXW250731C5960</stp>
        <tr r="N97" s="2"/>
        <tr r="N97" s="2"/>
      </tp>
      <tp>
        <v>8</v>
        <stp/>
        <stp>VOLUME</stp>
        <stp>.SPXW250630C5970</stp>
        <tr r="L96" s="2"/>
        <tr r="L96" s="2"/>
      </tp>
      <tp t="s">
        <v>N/A</v>
        <stp/>
        <stp>VOLUME</stp>
        <stp>.SPXW251031C5960</stp>
        <tr r="T97" s="2"/>
      </tp>
      <tp t="s">
        <v>N/A</v>
        <stp/>
        <stp>VOLUME</stp>
        <stp>.SPXW251231C5960</stp>
        <tr r="X97" s="2"/>
      </tp>
      <tp t="s">
        <v>N/A</v>
        <stp/>
        <stp>VOLUME</stp>
        <stp>.SPXW251031P5960</stp>
        <tr r="T97" s="2"/>
      </tp>
      <tp t="s">
        <v>N/A</v>
        <stp/>
        <stp>VOLUME</stp>
        <stp>.SPXW251231P5960</stp>
        <tr r="X97" s="2"/>
      </tp>
      <tp t="s">
        <v>N/A</v>
        <stp/>
        <stp>VOLUME</stp>
        <stp>.SPXW250930P5970</stp>
        <tr r="R96" s="2"/>
      </tp>
      <tp>
        <v>2229</v>
        <stp/>
        <stp>VOLUME</stp>
        <stp>.SPXW250520P5870</stp>
        <tr r="C106" s="2"/>
        <tr r="C106" s="2"/>
      </tp>
      <tp>
        <v>260</v>
        <stp/>
        <stp>VOLUME</stp>
        <stp>.SPXW250521P5860</stp>
        <tr r="D107" s="2"/>
        <tr r="D107" s="2"/>
      </tp>
      <tp>
        <v>2273</v>
        <stp/>
        <stp>VOLUME</stp>
        <stp>.SPXW250522P5850</stp>
        <tr r="E108" s="2"/>
        <tr r="E108" s="2"/>
      </tp>
      <tp t="s">
        <v>N/A</v>
        <stp/>
        <stp>VOLUME</stp>
        <stp>.SPXW250523P5840</stp>
        <tr r="BD108" s="1"/>
      </tp>
      <tp>
        <v>114</v>
        <stp/>
        <stp>VOLUME</stp>
        <stp>.SPXW250530P5970</stp>
        <tr r="G96" s="2"/>
        <tr r="G96" s="2"/>
      </tp>
      <tp>
        <v>4</v>
        <stp/>
        <stp>VOLUME</stp>
        <stp>.SPXW250731P5960</stp>
        <tr r="N97" s="2"/>
        <tr r="N97" s="2"/>
      </tp>
      <tp>
        <v>2</v>
        <stp/>
        <stp>VOLUME</stp>
        <stp>.SPXW250630P5970</stp>
        <tr r="L96" s="2"/>
        <tr r="L96" s="2"/>
      </tp>
      <tp>
        <v>16</v>
        <stp/>
        <stp>OPEN_INT</stp>
        <stp>.NDXP250519C21000</stp>
        <tr r="AS159" s="1"/>
        <tr r="AS159" s="1"/>
      </tp>
      <tp>
        <v>5</v>
        <stp/>
        <stp>OPEN_INT</stp>
        <stp>.NDXP250519C21025</stp>
        <tr r="AS158" s="1"/>
        <tr r="AS158" s="1"/>
      </tp>
      <tp>
        <v>6</v>
        <stp/>
        <stp>OPEN_INT</stp>
        <stp>.NDXP250519C21050</stp>
        <tr r="AS157" s="1"/>
        <tr r="AS157" s="1"/>
      </tp>
      <tp>
        <v>3</v>
        <stp/>
        <stp>OPEN_INT</stp>
        <stp>.NDXP250519C21075</stp>
        <tr r="AS156" s="1"/>
        <tr r="AS156" s="1"/>
      </tp>
      <tp>
        <v>2</v>
        <stp/>
        <stp>OPEN_INT</stp>
        <stp>.NDXP250519P21025</stp>
        <tr r="AT158" s="1"/>
        <tr r="AT158" s="1"/>
      </tp>
      <tp>
        <v>76</v>
        <stp/>
        <stp>OPEN_INT</stp>
        <stp>.NDXP250519P21000</stp>
        <tr r="AT159" s="1"/>
        <tr r="AT159" s="1"/>
      </tp>
      <tp>
        <v>6</v>
        <stp/>
        <stp>OPEN_INT</stp>
        <stp>.NDXP250519P21075</stp>
        <tr r="AT156" s="1"/>
        <tr r="AT156" s="1"/>
      </tp>
      <tp>
        <v>11</v>
        <stp/>
        <stp>OPEN_INT</stp>
        <stp>.NDXP250519P21050</stp>
        <tr r="AT157" s="1"/>
        <tr r="AT157" s="1"/>
      </tp>
      <tp>
        <v>-0.21</v>
        <stp/>
        <stp>DELTA</stp>
        <stp>.NDXP250523P21025</stp>
        <tr r="CG158" s="1"/>
        <tr r="CG158" s="1"/>
      </tp>
      <tp>
        <v>-0.2</v>
        <stp/>
        <stp>DELTA</stp>
        <stp>.NDXP250523P21000</stp>
        <tr r="CG159" s="1"/>
        <tr r="CG159" s="1"/>
      </tp>
      <tp>
        <v>-0.23</v>
        <stp/>
        <stp>DELTA</stp>
        <stp>.NDXP250523P21075</stp>
        <tr r="CG156" s="1"/>
        <tr r="CG156" s="1"/>
      </tp>
      <tp>
        <v>-0.22</v>
        <stp/>
        <stp>DELTA</stp>
        <stp>.NDXP250523P21050</stp>
        <tr r="CG157" s="1"/>
        <tr r="CG157" s="1"/>
      </tp>
      <tp>
        <v>0.88</v>
        <stp/>
        <stp>DELTA</stp>
        <stp>.NDXP250523C21000</stp>
        <tr r="CF159" s="1"/>
        <tr r="CF159" s="1"/>
      </tp>
      <tp>
        <v>0.86</v>
        <stp/>
        <stp>DELTA</stp>
        <stp>.NDXP250523C21025</stp>
        <tr r="CF158" s="1"/>
        <tr r="CF158" s="1"/>
      </tp>
      <tp>
        <v>0.85</v>
        <stp/>
        <stp>DELTA</stp>
        <stp>.NDXP250523C21050</stp>
        <tr r="CF157" s="1"/>
        <tr r="CF157" s="1"/>
      </tp>
      <tp>
        <v>0.83</v>
        <stp/>
        <stp>DELTA</stp>
        <stp>.NDXP250523C21075</stp>
        <tr r="CF156" s="1"/>
        <tr r="CF156" s="1"/>
      </tp>
      <tp t="s">
        <v>N/A</v>
        <stp/>
        <stp>VOLUME</stp>
        <stp>.NDXP250829C20975</stp>
        <tr r="P161" s="2"/>
      </tp>
      <tp t="s">
        <v>N/A</v>
        <stp/>
        <stp>VOLUME</stp>
        <stp>.NDXP250930C21075</stp>
        <tr r="R157" s="2"/>
      </tp>
      <tp>
        <v>1</v>
        <stp/>
        <stp>VOLUME</stp>
        <stp>.NDXP250519C20975</stp>
        <tr r="BA160" s="1"/>
        <tr r="BA160" s="1"/>
      </tp>
      <tp t="s">
        <v>N/A</v>
        <stp/>
        <stp>VOLUME</stp>
        <stp>.NDXP250522C20275</stp>
        <tr r="E189" s="2"/>
      </tp>
      <tp t="s">
        <v>N/A</v>
        <stp/>
        <stp>VOLUME</stp>
        <stp>.NDXP250523C20375</stp>
        <tr r="BC184" s="1"/>
      </tp>
      <tp t="s">
        <v>N/A</v>
        <stp/>
        <stp>VOLUME</stp>
        <stp>.NDXP250530C21075</stp>
        <tr r="G157" s="2"/>
      </tp>
      <tp t="s">
        <v>N/A</v>
        <stp/>
        <stp>VOLUME</stp>
        <stp>.NDXP250520C21075</stp>
        <tr r="C157" s="2"/>
      </tp>
      <tp t="s">
        <v>N/A</v>
        <stp/>
        <stp>VOLUME</stp>
        <stp>.NDXP250521C21175</stp>
        <tr r="D153" s="2"/>
      </tp>
      <tp t="s">
        <v>N/A</v>
        <stp/>
        <stp>VOLUME</stp>
        <stp>.NDXP250522C21275</stp>
        <tr r="E149" s="2"/>
      </tp>
      <tp>
        <v>4</v>
        <stp/>
        <stp>VOLUME</stp>
        <stp>.NDXP250523C21375</stp>
        <tr r="BC144" s="1"/>
        <tr r="BC144" s="1"/>
      </tp>
      <tp t="s">
        <v>N/A</v>
        <stp/>
        <stp>VOLUME</stp>
        <stp>.NDXP250613C21375</stp>
        <tr r="I145" s="2"/>
      </tp>
      <tp t="s">
        <v>N/A</v>
        <stp/>
        <stp>VOLUME</stp>
        <stp>.NDXP250613C20375</stp>
        <tr r="I185" s="2"/>
      </tp>
      <tp t="s">
        <v>N/A</v>
        <stp/>
        <stp>VOLUME</stp>
        <stp>.NDXP250630C21075</stp>
        <tr r="L157" s="2"/>
      </tp>
      <tp t="s">
        <v>N/A</v>
        <stp/>
        <stp>VOLUME</stp>
        <stp>.NDXP250731C21175</stp>
        <tr r="N153" s="2"/>
      </tp>
      <tp t="s">
        <v>N/A</v>
        <stp/>
        <stp>VOLUME</stp>
        <stp>.NDXP251031C21175</stp>
        <tr r="T153" s="2"/>
      </tp>
      <tp t="s">
        <v>N/A</v>
        <stp/>
        <stp>VOLUME</stp>
        <stp>.NDXP251128C20875</stp>
        <tr r="V165" s="2"/>
      </tp>
      <tp t="s">
        <v>N/A</v>
        <stp/>
        <stp>VOLUME</stp>
        <stp>.NDXP251231C21175</stp>
        <tr r="X153" s="2"/>
      </tp>
      <tp t="s">
        <v>N/A</v>
        <stp/>
        <stp>VOLUME</stp>
        <stp>.NDXP250930C21050</stp>
        <tr r="R158" s="2"/>
      </tp>
      <tp t="s">
        <v>N/A</v>
        <stp/>
        <stp>VOLUME</stp>
        <stp>.NDXP250829C20950</stp>
        <tr r="P162" s="2"/>
      </tp>
      <tp t="s">
        <v>N/A</v>
        <stp/>
        <stp>VOLUME</stp>
        <stp>.NDXP250519C20950</stp>
        <tr r="BA161" s="1"/>
      </tp>
      <tp t="s">
        <v>N/A</v>
        <stp/>
        <stp>VOLUME</stp>
        <stp>.NDXP250522C20250</stp>
        <tr r="E190" s="2"/>
      </tp>
      <tp t="s">
        <v>N/A</v>
        <stp/>
        <stp>VOLUME</stp>
        <stp>.NDXP250523C20350</stp>
        <tr r="BC185" s="1"/>
      </tp>
      <tp>
        <v>4</v>
        <stp/>
        <stp>VOLUME</stp>
        <stp>.NDXP250530C21050</stp>
        <tr r="G158" s="2"/>
        <tr r="G158" s="2"/>
      </tp>
      <tp t="s">
        <v>N/A</v>
        <stp/>
        <stp>VOLUME</stp>
        <stp>.NDXP250520C21050</stp>
        <tr r="C158" s="2"/>
      </tp>
      <tp t="s">
        <v>N/A</v>
        <stp/>
        <stp>VOLUME</stp>
        <stp>.NDXP250521C21150</stp>
        <tr r="D154" s="2"/>
      </tp>
      <tp t="s">
        <v>N/A</v>
        <stp/>
        <stp>VOLUME</stp>
        <stp>.NDXP250522C21250</stp>
        <tr r="E150" s="2"/>
      </tp>
      <tp>
        <v>9</v>
        <stp/>
        <stp>VOLUME</stp>
        <stp>.NDXP250523C21350</stp>
        <tr r="BC145" s="1"/>
        <tr r="BC145" s="1"/>
      </tp>
      <tp t="s">
        <v>N/A</v>
        <stp/>
        <stp>VOLUME</stp>
        <stp>.NDXP250731C21150</stp>
        <tr r="N154" s="2"/>
      </tp>
      <tp t="s">
        <v>N/A</v>
        <stp/>
        <stp>VOLUME</stp>
        <stp>.NDXP250613C21350</stp>
        <tr r="I146" s="2"/>
      </tp>
      <tp t="s">
        <v>N/A</v>
        <stp/>
        <stp>VOLUME</stp>
        <stp>.NDXP250613C20350</stp>
        <tr r="I186" s="2"/>
      </tp>
      <tp t="s">
        <v>N/A</v>
        <stp/>
        <stp>VOLUME</stp>
        <stp>.NDXP250630C21050</stp>
        <tr r="L158" s="2"/>
      </tp>
      <tp t="s">
        <v>N/A</v>
        <stp/>
        <stp>VOLUME</stp>
        <stp>.NDXP251128C20850</stp>
        <tr r="V166" s="2"/>
      </tp>
      <tp t="s">
        <v>N/A</v>
        <stp/>
        <stp>VOLUME</stp>
        <stp>.NDXP251031C21150</stp>
        <tr r="T154" s="2"/>
      </tp>
      <tp t="s">
        <v>N/A</v>
        <stp/>
        <stp>VOLUME</stp>
        <stp>.NDXP251231C21150</stp>
        <tr r="X154" s="2"/>
      </tp>
      <tp t="s">
        <v>N/A</v>
        <stp/>
        <stp>VOLUME</stp>
        <stp>.NDXP251031C21125</stp>
        <tr r="T155" s="2"/>
      </tp>
      <tp t="s">
        <v>N/A</v>
        <stp/>
        <stp>VOLUME</stp>
        <stp>.NDXP251128C20825</stp>
        <tr r="V167" s="2"/>
      </tp>
      <tp t="s">
        <v>N/A</v>
        <stp/>
        <stp>VOLUME</stp>
        <stp>.NDXP251231C21125</stp>
        <tr r="X155" s="2"/>
      </tp>
      <tp t="s">
        <v>N/A</v>
        <stp/>
        <stp>VOLUME</stp>
        <stp>.NDXP250829C20925</stp>
        <tr r="P163" s="2"/>
      </tp>
      <tp t="s">
        <v>N/A</v>
        <stp/>
        <stp>VOLUME</stp>
        <stp>.NDXP250930C21025</stp>
        <tr r="R159" s="2"/>
      </tp>
      <tp t="s">
        <v>N/A</v>
        <stp/>
        <stp>VOLUME</stp>
        <stp>.NDXP250519C20925</stp>
        <tr r="BA162" s="1"/>
      </tp>
      <tp t="s">
        <v>N/A</v>
        <stp/>
        <stp>VOLUME</stp>
        <stp>.NDXP250523C20325</stp>
        <tr r="BC186" s="1"/>
      </tp>
      <tp>
        <v>1</v>
        <stp/>
        <stp>VOLUME</stp>
        <stp>.NDXP250530C21025</stp>
        <tr r="G159" s="2"/>
        <tr r="G159" s="2"/>
      </tp>
      <tp>
        <v>1</v>
        <stp/>
        <stp>VOLUME</stp>
        <stp>.NDXP250520C21025</stp>
        <tr r="C159" s="2"/>
        <tr r="C159" s="2"/>
      </tp>
      <tp t="s">
        <v>N/A</v>
        <stp/>
        <stp>VOLUME</stp>
        <stp>.NDXP250521C21125</stp>
        <tr r="D155" s="2"/>
      </tp>
      <tp t="s">
        <v>N/A</v>
        <stp/>
        <stp>VOLUME</stp>
        <stp>.NDXP250522C21225</stp>
        <tr r="E151" s="2"/>
      </tp>
      <tp t="s">
        <v>N/A</v>
        <stp/>
        <stp>VOLUME</stp>
        <stp>.NDXP250523C21325</stp>
        <tr r="BC146" s="1"/>
      </tp>
      <tp t="s">
        <v>N/A</v>
        <stp/>
        <stp>VOLUME</stp>
        <stp>.NDXP250613C21325</stp>
        <tr r="I147" s="2"/>
      </tp>
      <tp t="s">
        <v>N/A</v>
        <stp/>
        <stp>VOLUME</stp>
        <stp>.NDXP250613C20325</stp>
        <tr r="I187" s="2"/>
      </tp>
      <tp t="s">
        <v>N/A</v>
        <stp/>
        <stp>VOLUME</stp>
        <stp>.NDXP250630C21025</stp>
        <tr r="L159" s="2"/>
      </tp>
      <tp t="s">
        <v>N/A</v>
        <stp/>
        <stp>VOLUME</stp>
        <stp>.NDXP250731C21125</stp>
        <tr r="N155" s="2"/>
      </tp>
      <tp t="s">
        <v>N/A</v>
        <stp/>
        <stp>VOLUME</stp>
        <stp>.NDXP251128C20800</stp>
        <tr r="V168" s="2"/>
      </tp>
      <tp t="s">
        <v>N/A</v>
        <stp/>
        <stp>VOLUME</stp>
        <stp>.NDXP251031C21100</stp>
        <tr r="T156" s="2"/>
      </tp>
      <tp t="s">
        <v>N/A</v>
        <stp/>
        <stp>VOLUME</stp>
        <stp>.NDXP251231C21100</stp>
        <tr r="X156" s="2"/>
      </tp>
      <tp t="s">
        <v>N/A</v>
        <stp/>
        <stp>VOLUME</stp>
        <stp>.NDXP250930C21000</stp>
        <tr r="R160" s="2"/>
      </tp>
      <tp t="s">
        <v>N/A</v>
        <stp/>
        <stp>VOLUME</stp>
        <stp>.NDXP250829C20900</stp>
        <tr r="P164" s="2"/>
      </tp>
      <tp t="s">
        <v>N/A</v>
        <stp/>
        <stp>VOLUME</stp>
        <stp>.NDXP250519C20900</stp>
        <tr r="BA163" s="1"/>
      </tp>
      <tp t="s">
        <v>N/A</v>
        <stp/>
        <stp>VOLUME</stp>
        <stp>.NDXP250523C20300</stp>
        <tr r="BC187" s="1"/>
      </tp>
      <tp>
        <v>2</v>
        <stp/>
        <stp>VOLUME</stp>
        <stp>.NDXP250530C21000</stp>
        <tr r="G160" s="2"/>
        <tr r="G160" s="2"/>
      </tp>
      <tp>
        <v>2</v>
        <stp/>
        <stp>VOLUME</stp>
        <stp>.NDXP250520C21000</stp>
        <tr r="C160" s="2"/>
        <tr r="C160" s="2"/>
      </tp>
      <tp>
        <v>1</v>
        <stp/>
        <stp>VOLUME</stp>
        <stp>.NDXP250521C21100</stp>
        <tr r="D156" s="2"/>
        <tr r="D156" s="2"/>
      </tp>
      <tp>
        <v>4</v>
        <stp/>
        <stp>VOLUME</stp>
        <stp>.NDXP250522C21200</stp>
        <tr r="E152" s="2"/>
        <tr r="E152" s="2"/>
      </tp>
      <tp>
        <v>101</v>
        <stp/>
        <stp>VOLUME</stp>
        <stp>.NDXP250523C21300</stp>
        <tr r="BC147" s="1"/>
        <tr r="BC147" s="1"/>
      </tp>
      <tp t="s">
        <v>N/A</v>
        <stp/>
        <stp>VOLUME</stp>
        <stp>.NDXP250731C21100</stp>
        <tr r="N156" s="2"/>
      </tp>
      <tp>
        <v>3</v>
        <stp/>
        <stp>VOLUME</stp>
        <stp>.NDXP250613C21300</stp>
        <tr r="I148" s="2"/>
        <tr r="I148" s="2"/>
      </tp>
      <tp t="s">
        <v>N/A</v>
        <stp/>
        <stp>VOLUME</stp>
        <stp>.NDXP250613C20300</stp>
        <tr r="I188" s="2"/>
      </tp>
      <tp t="s">
        <v>N/A</v>
        <stp/>
        <stp>VOLUME</stp>
        <stp>.NDXP250630C21000</stp>
        <tr r="L160" s="2"/>
      </tp>
      <tp t="s">
        <v>N/A</v>
        <stp/>
        <stp>VOLUME</stp>
        <stp>.NDXP251128P20850</stp>
        <tr r="V166" s="2"/>
      </tp>
      <tp t="s">
        <v>N/A</v>
        <stp/>
        <stp>VOLUME</stp>
        <stp>.NDXP251031P21150</stp>
        <tr r="T154" s="2"/>
      </tp>
      <tp t="s">
        <v>N/A</v>
        <stp/>
        <stp>VOLUME</stp>
        <stp>.NDXP251231P21150</stp>
        <tr r="X154" s="2"/>
      </tp>
      <tp t="s">
        <v>N/A</v>
        <stp/>
        <stp>VOLUME</stp>
        <stp>.NDXP250930P21050</stp>
        <tr r="R158" s="2"/>
      </tp>
      <tp t="s">
        <v>N/A</v>
        <stp/>
        <stp>VOLUME</stp>
        <stp>.NDXP250829P20950</stp>
        <tr r="P162" s="2"/>
      </tp>
      <tp>
        <v>304</v>
        <stp/>
        <stp>VOLUME</stp>
        <stp>.NDXP250519P20950</stp>
        <tr r="BB161" s="1"/>
        <tr r="BB161" s="1"/>
      </tp>
      <tp t="s">
        <v>N/A</v>
        <stp/>
        <stp>VOLUME</stp>
        <stp>.NDXP250522P20250</stp>
        <tr r="E190" s="2"/>
      </tp>
      <tp>
        <v>1</v>
        <stp/>
        <stp>VOLUME</stp>
        <stp>.NDXP250523P20350</stp>
        <tr r="BD185" s="1"/>
        <tr r="BD185" s="1"/>
      </tp>
      <tp t="s">
        <v>N/A</v>
        <stp/>
        <stp>VOLUME</stp>
        <stp>.NDXP250530P21050</stp>
        <tr r="G158" s="2"/>
      </tp>
      <tp>
        <v>11</v>
        <stp/>
        <stp>VOLUME</stp>
        <stp>.NDXP250520P21050</stp>
        <tr r="C158" s="2"/>
        <tr r="C158" s="2"/>
      </tp>
      <tp>
        <v>1</v>
        <stp/>
        <stp>VOLUME</stp>
        <stp>.NDXP250521P21150</stp>
        <tr r="D154" s="2"/>
        <tr r="D154" s="2"/>
      </tp>
      <tp>
        <v>1</v>
        <stp/>
        <stp>VOLUME</stp>
        <stp>.NDXP250522P21250</stp>
        <tr r="E150" s="2"/>
        <tr r="E150" s="2"/>
      </tp>
      <tp t="s">
        <v>N/A</v>
        <stp/>
        <stp>VOLUME</stp>
        <stp>.NDXP250523P21350</stp>
        <tr r="BD145" s="1"/>
      </tp>
      <tp t="s">
        <v>N/A</v>
        <stp/>
        <stp>VOLUME</stp>
        <stp>.NDXP250731P21150</stp>
        <tr r="N154" s="2"/>
      </tp>
      <tp t="s">
        <v>N/A</v>
        <stp/>
        <stp>VOLUME</stp>
        <stp>.NDXP250613P21350</stp>
        <tr r="I146" s="2"/>
      </tp>
      <tp t="s">
        <v>N/A</v>
        <stp/>
        <stp>VOLUME</stp>
        <stp>.NDXP250613P20350</stp>
        <tr r="I186" s="2"/>
      </tp>
      <tp t="s">
        <v>N/A</v>
        <stp/>
        <stp>VOLUME</stp>
        <stp>.NDXP250630P21050</stp>
        <tr r="L158" s="2"/>
      </tp>
      <tp t="s">
        <v>N/A</v>
        <stp/>
        <stp>VOLUME</stp>
        <stp>.NDXP251031P21175</stp>
        <tr r="T153" s="2"/>
      </tp>
      <tp t="s">
        <v>N/A</v>
        <stp/>
        <stp>VOLUME</stp>
        <stp>.NDXP251128P20875</stp>
        <tr r="V165" s="2"/>
      </tp>
      <tp t="s">
        <v>N/A</v>
        <stp/>
        <stp>VOLUME</stp>
        <stp>.NDXP251231P21175</stp>
        <tr r="X153" s="2"/>
      </tp>
      <tp t="s">
        <v>N/A</v>
        <stp/>
        <stp>VOLUME</stp>
        <stp>.NDXP250829P20975</stp>
        <tr r="P161" s="2"/>
      </tp>
      <tp t="s">
        <v>N/A</v>
        <stp/>
        <stp>VOLUME</stp>
        <stp>.NDXP250930P21075</stp>
        <tr r="R157" s="2"/>
      </tp>
      <tp>
        <v>83</v>
        <stp/>
        <stp>VOLUME</stp>
        <stp>.NDXP250519P20975</stp>
        <tr r="BB160" s="1"/>
        <tr r="BB160" s="1"/>
      </tp>
      <tp t="s">
        <v>N/A</v>
        <stp/>
        <stp>VOLUME</stp>
        <stp>.NDXP250522P20275</stp>
        <tr r="E189" s="2"/>
      </tp>
      <tp t="s">
        <v>N/A</v>
        <stp/>
        <stp>VOLUME</stp>
        <stp>.NDXP250523P20375</stp>
        <tr r="BD184" s="1"/>
      </tp>
      <tp t="s">
        <v>N/A</v>
        <stp/>
        <stp>VOLUME</stp>
        <stp>.NDXP250530P21075</stp>
        <tr r="G157" s="2"/>
      </tp>
      <tp>
        <v>3</v>
        <stp/>
        <stp>VOLUME</stp>
        <stp>.NDXP250520P21075</stp>
        <tr r="C157" s="2"/>
        <tr r="C157" s="2"/>
      </tp>
      <tp>
        <v>2</v>
        <stp/>
        <stp>VOLUME</stp>
        <stp>.NDXP250521P21175</stp>
        <tr r="D153" s="2"/>
        <tr r="D153" s="2"/>
      </tp>
      <tp>
        <v>10</v>
        <stp/>
        <stp>VOLUME</stp>
        <stp>.NDXP250522P21275</stp>
        <tr r="E149" s="2"/>
        <tr r="E149" s="2"/>
      </tp>
      <tp>
        <v>1</v>
        <stp/>
        <stp>VOLUME</stp>
        <stp>.NDXP250523P21375</stp>
        <tr r="BD144" s="1"/>
        <tr r="BD144" s="1"/>
      </tp>
      <tp t="s">
        <v>N/A</v>
        <stp/>
        <stp>VOLUME</stp>
        <stp>.NDXP250613P21375</stp>
        <tr r="I145" s="2"/>
      </tp>
      <tp t="s">
        <v>N/A</v>
        <stp/>
        <stp>VOLUME</stp>
        <stp>.NDXP250613P20375</stp>
        <tr r="I185" s="2"/>
      </tp>
      <tp t="s">
        <v>N/A</v>
        <stp/>
        <stp>VOLUME</stp>
        <stp>.NDXP250630P21075</stp>
        <tr r="L157" s="2"/>
      </tp>
      <tp t="s">
        <v>N/A</v>
        <stp/>
        <stp>VOLUME</stp>
        <stp>.NDXP250731P21175</stp>
        <tr r="N153" s="2"/>
      </tp>
      <tp t="s">
        <v>N/A</v>
        <stp/>
        <stp>VOLUME</stp>
        <stp>.NDXP250930P21000</stp>
        <tr r="R160" s="2"/>
      </tp>
      <tp t="s">
        <v>N/A</v>
        <stp/>
        <stp>VOLUME</stp>
        <stp>.NDXP250829P20900</stp>
        <tr r="P164" s="2"/>
      </tp>
      <tp>
        <v>333</v>
        <stp/>
        <stp>VOLUME</stp>
        <stp>.NDXP250519P20900</stp>
        <tr r="BB163" s="1"/>
        <tr r="BB163" s="1"/>
      </tp>
      <tp>
        <v>10</v>
        <stp/>
        <stp>VOLUME</stp>
        <stp>.NDXP250523P20300</stp>
        <tr r="BD187" s="1"/>
        <tr r="BD187" s="1"/>
      </tp>
      <tp>
        <v>8</v>
        <stp/>
        <stp>VOLUME</stp>
        <stp>.NDXP250530P21000</stp>
        <tr r="G160" s="2"/>
        <tr r="G160" s="2"/>
      </tp>
      <tp>
        <v>62</v>
        <stp/>
        <stp>VOLUME</stp>
        <stp>.NDXP250520P21000</stp>
        <tr r="C160" s="2"/>
        <tr r="C160" s="2"/>
      </tp>
      <tp>
        <v>11</v>
        <stp/>
        <stp>VOLUME</stp>
        <stp>.NDXP250521P21100</stp>
        <tr r="D156" s="2"/>
        <tr r="D156" s="2"/>
      </tp>
      <tp>
        <v>5</v>
        <stp/>
        <stp>VOLUME</stp>
        <stp>.NDXP250522P21200</stp>
        <tr r="E152" s="2"/>
        <tr r="E152" s="2"/>
      </tp>
      <tp>
        <v>5</v>
        <stp/>
        <stp>VOLUME</stp>
        <stp>.NDXP250523P21300</stp>
        <tr r="BD147" s="1"/>
        <tr r="BD147" s="1"/>
      </tp>
      <tp t="s">
        <v>N/A</v>
        <stp/>
        <stp>VOLUME</stp>
        <stp>.NDXP250731P21100</stp>
        <tr r="N156" s="2"/>
      </tp>
      <tp>
        <v>3</v>
        <stp/>
        <stp>VOLUME</stp>
        <stp>.NDXP250613P21300</stp>
        <tr r="I148" s="2"/>
        <tr r="I148" s="2"/>
      </tp>
      <tp t="s">
        <v>N/A</v>
        <stp/>
        <stp>VOLUME</stp>
        <stp>.NDXP250613P20300</stp>
        <tr r="I188" s="2"/>
      </tp>
      <tp>
        <v>1</v>
        <stp/>
        <stp>VOLUME</stp>
        <stp>.NDXP250630P21000</stp>
        <tr r="L160" s="2"/>
        <tr r="L160" s="2"/>
      </tp>
      <tp t="s">
        <v>N/A</v>
        <stp/>
        <stp>VOLUME</stp>
        <stp>.NDXP251128P20800</stp>
        <tr r="V168" s="2"/>
      </tp>
      <tp t="s">
        <v>N/A</v>
        <stp/>
        <stp>VOLUME</stp>
        <stp>.NDXP251031P21100</stp>
        <tr r="T156" s="2"/>
      </tp>
      <tp t="s">
        <v>N/A</v>
        <stp/>
        <stp>VOLUME</stp>
        <stp>.NDXP251231P21100</stp>
        <tr r="X156" s="2"/>
      </tp>
      <tp t="s">
        <v>N/A</v>
        <stp/>
        <stp>VOLUME</stp>
        <stp>.NDXP250829P20925</stp>
        <tr r="P163" s="2"/>
      </tp>
      <tp t="s">
        <v>N/A</v>
        <stp/>
        <stp>VOLUME</stp>
        <stp>.NDXP250930P21025</stp>
        <tr r="R159" s="2"/>
      </tp>
      <tp>
        <v>32</v>
        <stp/>
        <stp>VOLUME</stp>
        <stp>.NDXP250519P20925</stp>
        <tr r="BB162" s="1"/>
        <tr r="BB162" s="1"/>
      </tp>
      <tp>
        <v>6</v>
        <stp/>
        <stp>VOLUME</stp>
        <stp>.NDXP250523P20325</stp>
        <tr r="BD186" s="1"/>
        <tr r="BD186" s="1"/>
      </tp>
      <tp t="s">
        <v>N/A</v>
        <stp/>
        <stp>VOLUME</stp>
        <stp>.NDXP250530P21025</stp>
        <tr r="G159" s="2"/>
      </tp>
      <tp>
        <v>1</v>
        <stp/>
        <stp>VOLUME</stp>
        <stp>.NDXP250520P21025</stp>
        <tr r="C159" s="2"/>
        <tr r="C159" s="2"/>
      </tp>
      <tp t="s">
        <v>N/A</v>
        <stp/>
        <stp>VOLUME</stp>
        <stp>.NDXP250521P21125</stp>
        <tr r="D155" s="2"/>
      </tp>
      <tp t="s">
        <v>N/A</v>
        <stp/>
        <stp>VOLUME</stp>
        <stp>.NDXP250522P21225</stp>
        <tr r="E151" s="2"/>
      </tp>
      <tp>
        <v>4</v>
        <stp/>
        <stp>VOLUME</stp>
        <stp>.NDXP250523P21325</stp>
        <tr r="BD146" s="1"/>
        <tr r="BD146" s="1"/>
      </tp>
      <tp t="s">
        <v>N/A</v>
        <stp/>
        <stp>VOLUME</stp>
        <stp>.NDXP250613P21325</stp>
        <tr r="I147" s="2"/>
      </tp>
      <tp t="s">
        <v>N/A</v>
        <stp/>
        <stp>VOLUME</stp>
        <stp>.NDXP250613P20325</stp>
        <tr r="I187" s="2"/>
      </tp>
      <tp t="s">
        <v>N/A</v>
        <stp/>
        <stp>VOLUME</stp>
        <stp>.NDXP250630P21025</stp>
        <tr r="L159" s="2"/>
      </tp>
      <tp t="s">
        <v>N/A</v>
        <stp/>
        <stp>VOLUME</stp>
        <stp>.NDXP250731P21125</stp>
        <tr r="N155" s="2"/>
      </tp>
      <tp t="s">
        <v>N/A</v>
        <stp/>
        <stp>VOLUME</stp>
        <stp>.NDXP251031P21125</stp>
        <tr r="T155" s="2"/>
      </tp>
      <tp t="s">
        <v>N/A</v>
        <stp/>
        <stp>VOLUME</stp>
        <stp>.NDXP251128P20825</stp>
        <tr r="V167" s="2"/>
      </tp>
      <tp t="s">
        <v>N/A</v>
        <stp/>
        <stp>VOLUME</stp>
        <stp>.NDXP251231P21125</stp>
        <tr r="X155" s="2"/>
      </tp>
      <tp>
        <v>81</v>
        <stp/>
        <stp>OPEN_INT</stp>
        <stp>.NDXP250519C21100</stp>
        <tr r="AS155" s="1"/>
        <tr r="AS155" s="1"/>
      </tp>
      <tp>
        <v>15</v>
        <stp/>
        <stp>OPEN_INT</stp>
        <stp>.NDXP250519C21125</stp>
        <tr r="AS154" s="1"/>
        <tr r="AS154" s="1"/>
      </tp>
      <tp>
        <v>14</v>
        <stp/>
        <stp>OPEN_INT</stp>
        <stp>.NDXP250519C21150</stp>
        <tr r="AS153" s="1"/>
        <tr r="AS153" s="1"/>
      </tp>
      <tp>
        <v>11</v>
        <stp/>
        <stp>OPEN_INT</stp>
        <stp>.NDXP250519C21175</stp>
        <tr r="AS152" s="1"/>
        <tr r="AS152" s="1"/>
      </tp>
      <tp>
        <v>1</v>
        <stp/>
        <stp>OPEN_INT</stp>
        <stp>.NDXP250519P21125</stp>
        <tr r="AT154" s="1"/>
        <tr r="AT154" s="1"/>
      </tp>
      <tp>
        <v>33</v>
        <stp/>
        <stp>OPEN_INT</stp>
        <stp>.NDXP250519P21100</stp>
        <tr r="AT155" s="1"/>
        <tr r="AT155" s="1"/>
      </tp>
      <tp>
        <v>2</v>
        <stp/>
        <stp>OPEN_INT</stp>
        <stp>.NDXP250519P21175</stp>
        <tr r="AT152" s="1"/>
        <tr r="AT152" s="1"/>
      </tp>
      <tp>
        <v>16</v>
        <stp/>
        <stp>OPEN_INT</stp>
        <stp>.NDXP250519P21150</stp>
        <tr r="AT153" s="1"/>
        <tr r="AT153" s="1"/>
      </tp>
      <tp>
        <v>-0.26</v>
        <stp/>
        <stp>DELTA</stp>
        <stp>.NDXP250523P21125</stp>
        <tr r="CG154" s="1"/>
        <tr r="CG154" s="1"/>
      </tp>
      <tp>
        <v>-0.25</v>
        <stp/>
        <stp>DELTA</stp>
        <stp>.NDXP250523P21100</stp>
        <tr r="CG155" s="1"/>
        <tr r="CG155" s="1"/>
      </tp>
      <tp>
        <v>-0.28999999999999998</v>
        <stp/>
        <stp>DELTA</stp>
        <stp>.NDXP250523P21175</stp>
        <tr r="CG152" s="1"/>
        <tr r="CG152" s="1"/>
      </tp>
      <tp>
        <v>-0.28000000000000003</v>
        <stp/>
        <stp>DELTA</stp>
        <stp>.NDXP250523P21150</stp>
        <tr r="CG153" s="1"/>
        <tr r="CG153" s="1"/>
      </tp>
      <tp>
        <v>0.81</v>
        <stp/>
        <stp>DELTA</stp>
        <stp>.NDXP250523C21100</stp>
        <tr r="CF155" s="1"/>
        <tr r="CF155" s="1"/>
      </tp>
      <tp>
        <v>0.79</v>
        <stp/>
        <stp>DELTA</stp>
        <stp>.NDXP250523C21125</stp>
        <tr r="CF154" s="1"/>
        <tr r="CF154" s="1"/>
      </tp>
      <tp>
        <v>0.77</v>
        <stp/>
        <stp>DELTA</stp>
        <stp>.NDXP250523C21150</stp>
        <tr r="CF153" s="1"/>
        <tr r="CF153" s="1"/>
      </tp>
      <tp>
        <v>0.75</v>
        <stp/>
        <stp>DELTA</stp>
        <stp>.NDXP250523C21175</stp>
        <tr r="CF152" s="1"/>
        <tr r="CF152" s="1"/>
      </tp>
      <tp t="s">
        <v>N/A</v>
        <stp/>
        <stp>VOLUME</stp>
        <stp>.NDXP250829C20875</stp>
        <tr r="P165" s="2"/>
      </tp>
      <tp t="s">
        <v>N/A</v>
        <stp/>
        <stp>VOLUME</stp>
        <stp>.NDXP250930C21175</stp>
        <tr r="R153" s="2"/>
      </tp>
      <tp t="s">
        <v>N/A</v>
        <stp/>
        <stp>VOLUME</stp>
        <stp>.NDXP250519C20875</stp>
        <tr r="BA164" s="1"/>
      </tp>
      <tp t="s">
        <v>N/A</v>
        <stp/>
        <stp>VOLUME</stp>
        <stp>.NDXP250522C20375</stp>
        <tr r="E185" s="2"/>
      </tp>
      <tp t="s">
        <v>N/A</v>
        <stp/>
        <stp>VOLUME</stp>
        <stp>.NDXP250523C20275</stp>
        <tr r="BC188" s="1"/>
      </tp>
      <tp>
        <v>1</v>
        <stp/>
        <stp>VOLUME</stp>
        <stp>.NDXP250530C21175</stp>
        <tr r="G153" s="2"/>
        <tr r="G153" s="2"/>
      </tp>
      <tp>
        <v>4</v>
        <stp/>
        <stp>VOLUME</stp>
        <stp>.NDXP250520C21175</stp>
        <tr r="C153" s="2"/>
        <tr r="C153" s="2"/>
      </tp>
      <tp t="s">
        <v>N/A</v>
        <stp/>
        <stp>VOLUME</stp>
        <stp>.NDXP250521C21075</stp>
        <tr r="D157" s="2"/>
      </tp>
      <tp>
        <v>14</v>
        <stp/>
        <stp>VOLUME</stp>
        <stp>.NDXP250522C21375</stp>
        <tr r="E145" s="2"/>
        <tr r="E145" s="2"/>
      </tp>
      <tp>
        <v>1</v>
        <stp/>
        <stp>VOLUME</stp>
        <stp>.NDXP250523C21275</stp>
        <tr r="BC148" s="1"/>
        <tr r="BC148" s="1"/>
      </tp>
      <tp t="s">
        <v>N/A</v>
        <stp/>
        <stp>VOLUME</stp>
        <stp>.NDXP250613C21275</stp>
        <tr r="I149" s="2"/>
      </tp>
      <tp t="s">
        <v>N/A</v>
        <stp/>
        <stp>VOLUME</stp>
        <stp>.NDXP250613C20275</stp>
        <tr r="I189" s="2"/>
      </tp>
      <tp t="s">
        <v>N/A</v>
        <stp/>
        <stp>VOLUME</stp>
        <stp>.NDXP250630C21175</stp>
        <tr r="L153" s="2"/>
      </tp>
      <tp t="s">
        <v>N/A</v>
        <stp/>
        <stp>VOLUME</stp>
        <stp>.NDXP250731C21075</stp>
        <tr r="N157" s="2"/>
      </tp>
      <tp t="s">
        <v>N/A</v>
        <stp/>
        <stp>VOLUME</stp>
        <stp>.NDXP251031C21075</stp>
        <tr r="T157" s="2"/>
      </tp>
      <tp t="s">
        <v>N/A</v>
        <stp/>
        <stp>VOLUME</stp>
        <stp>.NDXP251128C20975</stp>
        <tr r="V161" s="2"/>
      </tp>
      <tp t="s">
        <v>N/A</v>
        <stp/>
        <stp>VOLUME</stp>
        <stp>.NDXP251231C21075</stp>
        <tr r="X157" s="2"/>
      </tp>
      <tp t="s">
        <v>N/A</v>
        <stp/>
        <stp>VOLUME</stp>
        <stp>.NDXP250930C21150</stp>
        <tr r="R154" s="2"/>
      </tp>
      <tp t="s">
        <v>N/A</v>
        <stp/>
        <stp>VOLUME</stp>
        <stp>.NDXP250829C20850</stp>
        <tr r="P166" s="2"/>
      </tp>
      <tp t="s">
        <v>N/A</v>
        <stp/>
        <stp>VOLUME</stp>
        <stp>.NDXP250519C20850</stp>
        <tr r="BA165" s="1"/>
      </tp>
      <tp t="s">
        <v>N/A</v>
        <stp/>
        <stp>VOLUME</stp>
        <stp>.NDXP250522C20350</stp>
        <tr r="E186" s="2"/>
      </tp>
      <tp t="s">
        <v>N/A</v>
        <stp/>
        <stp>VOLUME</stp>
        <stp>.NDXP250523C20250</stp>
        <tr r="BC189" s="1"/>
      </tp>
      <tp>
        <v>4</v>
        <stp/>
        <stp>VOLUME</stp>
        <stp>.NDXP250530C21150</stp>
        <tr r="G154" s="2"/>
        <tr r="G154" s="2"/>
      </tp>
      <tp>
        <v>6</v>
        <stp/>
        <stp>VOLUME</stp>
        <stp>.NDXP250520C21150</stp>
        <tr r="C154" s="2"/>
        <tr r="C154" s="2"/>
      </tp>
      <tp t="s">
        <v>N/A</v>
        <stp/>
        <stp>VOLUME</stp>
        <stp>.NDXP250521C21050</stp>
        <tr r="D158" s="2"/>
      </tp>
      <tp>
        <v>15</v>
        <stp/>
        <stp>VOLUME</stp>
        <stp>.NDXP250522C21350</stp>
        <tr r="E146" s="2"/>
        <tr r="E146" s="2"/>
      </tp>
      <tp t="s">
        <v>N/A</v>
        <stp/>
        <stp>VOLUME</stp>
        <stp>.NDXP250523C21250</stp>
        <tr r="BC149" s="1"/>
      </tp>
      <tp t="s">
        <v>N/A</v>
        <stp/>
        <stp>VOLUME</stp>
        <stp>.NDXP250731C21050</stp>
        <tr r="N158" s="2"/>
      </tp>
      <tp t="s">
        <v>N/A</v>
        <stp/>
        <stp>VOLUME</stp>
        <stp>.NDXP250613C21250</stp>
        <tr r="I150" s="2"/>
      </tp>
      <tp t="s">
        <v>N/A</v>
        <stp/>
        <stp>VOLUME</stp>
        <stp>.NDXP250613C20250</stp>
        <tr r="I190" s="2"/>
      </tp>
      <tp t="s">
        <v>N/A</v>
        <stp/>
        <stp>VOLUME</stp>
        <stp>.NDXP250630C21150</stp>
        <tr r="L154" s="2"/>
      </tp>
      <tp t="s">
        <v>N/A</v>
        <stp/>
        <stp>VOLUME</stp>
        <stp>.NDXP251128C20950</stp>
        <tr r="V162" s="2"/>
      </tp>
      <tp t="s">
        <v>N/A</v>
        <stp/>
        <stp>VOLUME</stp>
        <stp>.NDXP251031C21050</stp>
        <tr r="T158" s="2"/>
      </tp>
      <tp t="s">
        <v>N/A</v>
        <stp/>
        <stp>VOLUME</stp>
        <stp>.NDXP251231C21050</stp>
        <tr r="X158" s="2"/>
      </tp>
      <tp t="s">
        <v>N/A</v>
        <stp/>
        <stp>VOLUME</stp>
        <stp>.NDXP251031C21025</stp>
        <tr r="T159" s="2"/>
      </tp>
      <tp t="s">
        <v>N/A</v>
        <stp/>
        <stp>VOLUME</stp>
        <stp>.NDXP251128C20925</stp>
        <tr r="V163" s="2"/>
      </tp>
      <tp t="s">
        <v>N/A</v>
        <stp/>
        <stp>VOLUME</stp>
        <stp>.NDXP251231C21025</stp>
        <tr r="X159" s="2"/>
      </tp>
      <tp t="s">
        <v>N/A</v>
        <stp/>
        <stp>VOLUME</stp>
        <stp>.NDXP250829C20825</stp>
        <tr r="P167" s="2"/>
      </tp>
      <tp t="s">
        <v>N/A</v>
        <stp/>
        <stp>VOLUME</stp>
        <stp>.NDXP250930C21125</stp>
        <tr r="R155" s="2"/>
      </tp>
      <tp t="s">
        <v>N/A</v>
        <stp/>
        <stp>VOLUME</stp>
        <stp>.NDXP250519C20825</stp>
        <tr r="BA166" s="1"/>
      </tp>
      <tp>
        <v>1</v>
        <stp/>
        <stp>VOLUME</stp>
        <stp>.NDXP250522C20325</stp>
        <tr r="E187" s="2"/>
        <tr r="E187" s="2"/>
      </tp>
      <tp t="s">
        <v>N/A</v>
        <stp/>
        <stp>VOLUME</stp>
        <stp>.NDXP250530C21125</stp>
        <tr r="G155" s="2"/>
      </tp>
      <tp>
        <v>1</v>
        <stp/>
        <stp>VOLUME</stp>
        <stp>.NDXP250520C21125</stp>
        <tr r="C155" s="2"/>
        <tr r="C155" s="2"/>
      </tp>
      <tp t="s">
        <v>N/A</v>
        <stp/>
        <stp>VOLUME</stp>
        <stp>.NDXP250521C21025</stp>
        <tr r="D159" s="2"/>
      </tp>
      <tp t="s">
        <v>N/A</v>
        <stp/>
        <stp>VOLUME</stp>
        <stp>.NDXP250522C21325</stp>
        <tr r="E147" s="2"/>
      </tp>
      <tp t="s">
        <v>N/A</v>
        <stp/>
        <stp>VOLUME</stp>
        <stp>.NDXP250523C21225</stp>
        <tr r="BC150" s="1"/>
      </tp>
      <tp t="s">
        <v>N/A</v>
        <stp/>
        <stp>VOLUME</stp>
        <stp>.NDXP250613C21225</stp>
        <tr r="I151" s="2"/>
      </tp>
      <tp t="s">
        <v>N/A</v>
        <stp/>
        <stp>VOLUME</stp>
        <stp>.NDXP250630C21125</stp>
        <tr r="L155" s="2"/>
      </tp>
      <tp t="s">
        <v>N/A</v>
        <stp/>
        <stp>VOLUME</stp>
        <stp>.NDXP250731C21025</stp>
        <tr r="N159" s="2"/>
      </tp>
      <tp t="s">
        <v>N/A</v>
        <stp/>
        <stp>VOLUME</stp>
        <stp>.NDXP251128C20900</stp>
        <tr r="V164" s="2"/>
      </tp>
      <tp t="s">
        <v>N/A</v>
        <stp/>
        <stp>VOLUME</stp>
        <stp>.NDXP251031C21000</stp>
        <tr r="T160" s="2"/>
      </tp>
      <tp t="s">
        <v>N/A</v>
        <stp/>
        <stp>VOLUME</stp>
        <stp>.NDXP251231C21000</stp>
        <tr r="X160" s="2"/>
      </tp>
      <tp t="s">
        <v>N/A</v>
        <stp/>
        <stp>VOLUME</stp>
        <stp>.NDXP250930C21100</stp>
        <tr r="R156" s="2"/>
      </tp>
      <tp t="s">
        <v>N/A</v>
        <stp/>
        <stp>VOLUME</stp>
        <stp>.NDXP250829C20800</stp>
        <tr r="P168" s="2"/>
      </tp>
      <tp>
        <v>5</v>
        <stp/>
        <stp>VOLUME</stp>
        <stp>.NDXP250519C20800</stp>
        <tr r="BA167" s="1"/>
        <tr r="BA167" s="1"/>
      </tp>
      <tp>
        <v>1</v>
        <stp/>
        <stp>VOLUME</stp>
        <stp>.NDXP250522C20300</stp>
        <tr r="E188" s="2"/>
        <tr r="E188" s="2"/>
      </tp>
      <tp t="s">
        <v>N/A</v>
        <stp/>
        <stp>VOLUME</stp>
        <stp>.NDXP250530C21100</stp>
        <tr r="G156" s="2"/>
      </tp>
      <tp>
        <v>5</v>
        <stp/>
        <stp>VOLUME</stp>
        <stp>.NDXP250520C21100</stp>
        <tr r="C156" s="2"/>
        <tr r="C156" s="2"/>
      </tp>
      <tp>
        <v>2</v>
        <stp/>
        <stp>VOLUME</stp>
        <stp>.NDXP250521C21000</stp>
        <tr r="D160" s="2"/>
        <tr r="D160" s="2"/>
      </tp>
      <tp t="s">
        <v>N/A</v>
        <stp/>
        <stp>VOLUME</stp>
        <stp>.NDXP250522C21300</stp>
        <tr r="E148" s="2"/>
      </tp>
      <tp>
        <v>57</v>
        <stp/>
        <stp>VOLUME</stp>
        <stp>.NDXP250523C21200</stp>
        <tr r="BC151" s="1"/>
        <tr r="BC151" s="1"/>
      </tp>
      <tp t="s">
        <v>N/A</v>
        <stp/>
        <stp>VOLUME</stp>
        <stp>.NDXP250731C21000</stp>
        <tr r="N160" s="2"/>
      </tp>
      <tp t="s">
        <v>N/A</v>
        <stp/>
        <stp>VOLUME</stp>
        <stp>.NDXP250613C21200</stp>
        <tr r="I152" s="2"/>
      </tp>
      <tp t="s">
        <v>N/A</v>
        <stp/>
        <stp>VOLUME</stp>
        <stp>.NDXP250630C21100</stp>
        <tr r="L156" s="2"/>
      </tp>
      <tp t="s">
        <v>N/A</v>
        <stp/>
        <stp>VOLUME</stp>
        <stp>.NDXP251128P20950</stp>
        <tr r="V162" s="2"/>
      </tp>
      <tp t="s">
        <v>N/A</v>
        <stp/>
        <stp>VOLUME</stp>
        <stp>.NDXP251031P21050</stp>
        <tr r="T158" s="2"/>
      </tp>
      <tp t="s">
        <v>N/A</v>
        <stp/>
        <stp>VOLUME</stp>
        <stp>.NDXP251231P21050</stp>
        <tr r="X158" s="2"/>
      </tp>
      <tp t="s">
        <v>N/A</v>
        <stp/>
        <stp>VOLUME</stp>
        <stp>.NDXP250930P21150</stp>
        <tr r="R154" s="2"/>
      </tp>
      <tp t="s">
        <v>N/A</v>
        <stp/>
        <stp>VOLUME</stp>
        <stp>.NDXP250829P20850</stp>
        <tr r="P166" s="2"/>
      </tp>
      <tp>
        <v>645</v>
        <stp/>
        <stp>VOLUME</stp>
        <stp>.NDXP250519P20850</stp>
        <tr r="BB165" s="1"/>
        <tr r="BB165" s="1"/>
      </tp>
      <tp t="s">
        <v>N/A</v>
        <stp/>
        <stp>VOLUME</stp>
        <stp>.NDXP250522P20350</stp>
        <tr r="E186" s="2"/>
      </tp>
      <tp>
        <v>2</v>
        <stp/>
        <stp>VOLUME</stp>
        <stp>.NDXP250523P20250</stp>
        <tr r="BD189" s="1"/>
        <tr r="BD189" s="1"/>
      </tp>
      <tp>
        <v>1</v>
        <stp/>
        <stp>VOLUME</stp>
        <stp>.NDXP250530P21150</stp>
        <tr r="G154" s="2"/>
        <tr r="G154" s="2"/>
      </tp>
      <tp>
        <v>55</v>
        <stp/>
        <stp>VOLUME</stp>
        <stp>.NDXP250520P21150</stp>
        <tr r="C154" s="2"/>
        <tr r="C154" s="2"/>
      </tp>
      <tp>
        <v>2</v>
        <stp/>
        <stp>VOLUME</stp>
        <stp>.NDXP250521P21050</stp>
        <tr r="D158" s="2"/>
        <tr r="D158" s="2"/>
      </tp>
      <tp>
        <v>3</v>
        <stp/>
        <stp>VOLUME</stp>
        <stp>.NDXP250522P21350</stp>
        <tr r="E146" s="2"/>
        <tr r="E146" s="2"/>
      </tp>
      <tp>
        <v>2</v>
        <stp/>
        <stp>VOLUME</stp>
        <stp>.NDXP250523P21250</stp>
        <tr r="BD149" s="1"/>
        <tr r="BD149" s="1"/>
      </tp>
      <tp t="s">
        <v>N/A</v>
        <stp/>
        <stp>VOLUME</stp>
        <stp>.NDXP250731P21050</stp>
        <tr r="N158" s="2"/>
      </tp>
      <tp t="s">
        <v>N/A</v>
        <stp/>
        <stp>VOLUME</stp>
        <stp>.NDXP250613P21250</stp>
        <tr r="I150" s="2"/>
      </tp>
      <tp t="s">
        <v>N/A</v>
        <stp/>
        <stp>VOLUME</stp>
        <stp>.NDXP250613P20250</stp>
        <tr r="I190" s="2"/>
      </tp>
      <tp t="s">
        <v>N/A</v>
        <stp/>
        <stp>VOLUME</stp>
        <stp>.NDXP250630P21150</stp>
        <tr r="L154" s="2"/>
      </tp>
      <tp t="s">
        <v>N/A</v>
        <stp/>
        <stp>VOLUME</stp>
        <stp>.NDXP251031P21075</stp>
        <tr r="T157" s="2"/>
      </tp>
      <tp t="s">
        <v>N/A</v>
        <stp/>
        <stp>VOLUME</stp>
        <stp>.NDXP251128P20975</stp>
        <tr r="V161" s="2"/>
      </tp>
      <tp t="s">
        <v>N/A</v>
        <stp/>
        <stp>VOLUME</stp>
        <stp>.NDXP251231P21075</stp>
        <tr r="X157" s="2"/>
      </tp>
      <tp t="s">
        <v>N/A</v>
        <stp/>
        <stp>VOLUME</stp>
        <stp>.NDXP250829P20875</stp>
        <tr r="P165" s="2"/>
      </tp>
      <tp t="s">
        <v>N/A</v>
        <stp/>
        <stp>VOLUME</stp>
        <stp>.NDXP250930P21175</stp>
        <tr r="R153" s="2"/>
      </tp>
      <tp>
        <v>85</v>
        <stp/>
        <stp>VOLUME</stp>
        <stp>.NDXP250519P20875</stp>
        <tr r="BB164" s="1"/>
        <tr r="BB164" s="1"/>
      </tp>
      <tp t="s">
        <v>N/A</v>
        <stp/>
        <stp>VOLUME</stp>
        <stp>.NDXP250522P20375</stp>
        <tr r="E185" s="2"/>
      </tp>
      <tp>
        <v>6</v>
        <stp/>
        <stp>VOLUME</stp>
        <stp>.NDXP250523P20275</stp>
        <tr r="BD188" s="1"/>
        <tr r="BD188" s="1"/>
      </tp>
      <tp t="s">
        <v>N/A</v>
        <stp/>
        <stp>VOLUME</stp>
        <stp>.NDXP250530P21175</stp>
        <tr r="G153" s="2"/>
      </tp>
      <tp>
        <v>7</v>
        <stp/>
        <stp>VOLUME</stp>
        <stp>.NDXP250520P21175</stp>
        <tr r="C153" s="2"/>
        <tr r="C153" s="2"/>
      </tp>
      <tp t="s">
        <v>N/A</v>
        <stp/>
        <stp>VOLUME</stp>
        <stp>.NDXP250521P21075</stp>
        <tr r="D157" s="2"/>
      </tp>
      <tp>
        <v>1</v>
        <stp/>
        <stp>VOLUME</stp>
        <stp>.NDXP250522P21375</stp>
        <tr r="E145" s="2"/>
        <tr r="E145" s="2"/>
      </tp>
      <tp>
        <v>6</v>
        <stp/>
        <stp>VOLUME</stp>
        <stp>.NDXP250523P21275</stp>
        <tr r="BD148" s="1"/>
        <tr r="BD148" s="1"/>
      </tp>
      <tp t="s">
        <v>N/A</v>
        <stp/>
        <stp>VOLUME</stp>
        <stp>.NDXP250613P21275</stp>
        <tr r="I149" s="2"/>
      </tp>
      <tp t="s">
        <v>N/A</v>
        <stp/>
        <stp>VOLUME</stp>
        <stp>.NDXP250613P20275</stp>
        <tr r="I189" s="2"/>
      </tp>
      <tp t="s">
        <v>N/A</v>
        <stp/>
        <stp>VOLUME</stp>
        <stp>.NDXP250630P21175</stp>
        <tr r="L153" s="2"/>
      </tp>
      <tp t="s">
        <v>N/A</v>
        <stp/>
        <stp>VOLUME</stp>
        <stp>.NDXP250731P21075</stp>
        <tr r="N157" s="2"/>
      </tp>
      <tp t="s">
        <v>N/A</v>
        <stp/>
        <stp>VOLUME</stp>
        <stp>.NDXP250930P21100</stp>
        <tr r="R156" s="2"/>
      </tp>
      <tp t="s">
        <v>N/A</v>
        <stp/>
        <stp>VOLUME</stp>
        <stp>.NDXP250829P20800</stp>
        <tr r="P168" s="2"/>
      </tp>
      <tp>
        <v>233</v>
        <stp/>
        <stp>VOLUME</stp>
        <stp>.NDXP250519P20800</stp>
        <tr r="BB167" s="1"/>
        <tr r="BB167" s="1"/>
      </tp>
      <tp t="s">
        <v>N/A</v>
        <stp/>
        <stp>VOLUME</stp>
        <stp>.NDXP250522P20300</stp>
        <tr r="E188" s="2"/>
      </tp>
      <tp>
        <v>4</v>
        <stp/>
        <stp>VOLUME</stp>
        <stp>.NDXP250530P21100</stp>
        <tr r="G156" s="2"/>
        <tr r="G156" s="2"/>
      </tp>
      <tp>
        <v>22</v>
        <stp/>
        <stp>VOLUME</stp>
        <stp>.NDXP250520P21100</stp>
        <tr r="C156" s="2"/>
        <tr r="C156" s="2"/>
      </tp>
      <tp>
        <v>14</v>
        <stp/>
        <stp>VOLUME</stp>
        <stp>.NDXP250521P21000</stp>
        <tr r="D160" s="2"/>
        <tr r="D160" s="2"/>
      </tp>
      <tp>
        <v>3</v>
        <stp/>
        <stp>VOLUME</stp>
        <stp>.NDXP250522P21300</stp>
        <tr r="E148" s="2"/>
        <tr r="E148" s="2"/>
      </tp>
      <tp>
        <v>7</v>
        <stp/>
        <stp>VOLUME</stp>
        <stp>.NDXP250523P21200</stp>
        <tr r="BD151" s="1"/>
        <tr r="BD151" s="1"/>
      </tp>
      <tp t="s">
        <v>N/A</v>
        <stp/>
        <stp>VOLUME</stp>
        <stp>.NDXP250731P21000</stp>
        <tr r="N160" s="2"/>
      </tp>
      <tp t="s">
        <v>N/A</v>
        <stp/>
        <stp>VOLUME</stp>
        <stp>.NDXP250613P21200</stp>
        <tr r="I152" s="2"/>
      </tp>
      <tp t="s">
        <v>N/A</v>
        <stp/>
        <stp>VOLUME</stp>
        <stp>.NDXP250630P21100</stp>
        <tr r="L156" s="2"/>
      </tp>
      <tp t="s">
        <v>N/A</v>
        <stp/>
        <stp>VOLUME</stp>
        <stp>.NDXP251128P20900</stp>
        <tr r="V164" s="2"/>
      </tp>
      <tp t="s">
        <v>N/A</v>
        <stp/>
        <stp>VOLUME</stp>
        <stp>.NDXP251031P21000</stp>
        <tr r="T160" s="2"/>
      </tp>
      <tp t="s">
        <v>N/A</v>
        <stp/>
        <stp>VOLUME</stp>
        <stp>.NDXP251231P21000</stp>
        <tr r="X160" s="2"/>
      </tp>
      <tp t="s">
        <v>N/A</v>
        <stp/>
        <stp>VOLUME</stp>
        <stp>.NDXP250829P20825</stp>
        <tr r="P167" s="2"/>
      </tp>
      <tp t="s">
        <v>N/A</v>
        <stp/>
        <stp>VOLUME</stp>
        <stp>.NDXP250930P21125</stp>
        <tr r="R155" s="2"/>
      </tp>
      <tp>
        <v>40</v>
        <stp/>
        <stp>VOLUME</stp>
        <stp>.NDXP250519P20825</stp>
        <tr r="BB166" s="1"/>
        <tr r="BB166" s="1"/>
      </tp>
      <tp t="s">
        <v>N/A</v>
        <stp/>
        <stp>VOLUME</stp>
        <stp>.NDXP250522P20325</stp>
        <tr r="E187" s="2"/>
      </tp>
      <tp t="s">
        <v>N/A</v>
        <stp/>
        <stp>VOLUME</stp>
        <stp>.NDXP250530P21125</stp>
        <tr r="G155" s="2"/>
      </tp>
      <tp>
        <v>9</v>
        <stp/>
        <stp>VOLUME</stp>
        <stp>.NDXP250520P21125</stp>
        <tr r="C155" s="2"/>
        <tr r="C155" s="2"/>
      </tp>
      <tp>
        <v>1</v>
        <stp/>
        <stp>VOLUME</stp>
        <stp>.NDXP250521P21025</stp>
        <tr r="D159" s="2"/>
        <tr r="D159" s="2"/>
      </tp>
      <tp t="s">
        <v>N/A</v>
        <stp/>
        <stp>VOLUME</stp>
        <stp>.NDXP250522P21325</stp>
        <tr r="E147" s="2"/>
      </tp>
      <tp>
        <v>18</v>
        <stp/>
        <stp>VOLUME</stp>
        <stp>.NDXP250523P21225</stp>
        <tr r="BD150" s="1"/>
        <tr r="BD150" s="1"/>
      </tp>
      <tp t="s">
        <v>N/A</v>
        <stp/>
        <stp>VOLUME</stp>
        <stp>.NDXP250613P21225</stp>
        <tr r="I151" s="2"/>
      </tp>
      <tp t="s">
        <v>N/A</v>
        <stp/>
        <stp>VOLUME</stp>
        <stp>.NDXP250630P21125</stp>
        <tr r="L155" s="2"/>
      </tp>
      <tp t="s">
        <v>N/A</v>
        <stp/>
        <stp>VOLUME</stp>
        <stp>.NDXP250731P21025</stp>
        <tr r="N159" s="2"/>
      </tp>
      <tp t="s">
        <v>N/A</v>
        <stp/>
        <stp>VOLUME</stp>
        <stp>.NDXP251031P21025</stp>
        <tr r="T159" s="2"/>
      </tp>
      <tp t="s">
        <v>N/A</v>
        <stp/>
        <stp>VOLUME</stp>
        <stp>.NDXP251128P20925</stp>
        <tr r="V163" s="2"/>
      </tp>
      <tp t="s">
        <v>N/A</v>
        <stp/>
        <stp>VOLUME</stp>
        <stp>.NDXP251231P21025</stp>
        <tr r="X159" s="2"/>
      </tp>
      <tp>
        <v>3</v>
        <stp/>
        <stp>OPEN_INT</stp>
        <stp>.NDXP250523C20800</stp>
        <tr r="AU167" s="1"/>
        <tr r="AU167" s="1"/>
      </tp>
      <tp>
        <v>19</v>
        <stp/>
        <stp>OPEN_INT</stp>
        <stp>.NDXP250519C21200</stp>
        <tr r="AS151" s="1"/>
        <tr r="AS151" s="1"/>
      </tp>
      <tp>
        <v>5</v>
        <stp/>
        <stp>OPEN_INT</stp>
        <stp>.NDXP250523C20825</stp>
        <tr r="AU166" s="1"/>
        <tr r="AU166" s="1"/>
      </tp>
      <tp>
        <v>12</v>
        <stp/>
        <stp>OPEN_INT</stp>
        <stp>.NDXP250519C21225</stp>
        <tr r="AS150" s="1"/>
        <tr r="AS150" s="1"/>
      </tp>
      <tp>
        <v>2</v>
        <stp/>
        <stp>OPEN_INT</stp>
        <stp>.NDXP250523C20850</stp>
        <tr r="AU165" s="1"/>
        <tr r="AU165" s="1"/>
      </tp>
      <tp>
        <v>10</v>
        <stp/>
        <stp>OPEN_INT</stp>
        <stp>.NDXP250519C21250</stp>
        <tr r="AS149" s="1"/>
        <tr r="AS149" s="1"/>
      </tp>
      <tp>
        <v>1</v>
        <stp/>
        <stp>OPEN_INT</stp>
        <stp>.NDXP250519C20250</stp>
        <tr r="AS189" s="1"/>
        <tr r="AS189" s="1"/>
      </tp>
      <tp>
        <v>0</v>
        <stp/>
        <stp>OPEN_INT</stp>
        <stp>.NDXP250523C20875</stp>
        <tr r="AU164" s="1"/>
        <tr r="AU164" s="1"/>
      </tp>
      <tp>
        <v>5</v>
        <stp/>
        <stp>OPEN_INT</stp>
        <stp>.NDXP250519C21275</stp>
        <tr r="AS148" s="1"/>
        <tr r="AS148" s="1"/>
      </tp>
      <tp>
        <v>1</v>
        <stp/>
        <stp>OPEN_INT</stp>
        <stp>.NDXP250519C20275</stp>
        <tr r="AS188" s="1"/>
        <tr r="AS188" s="1"/>
      </tp>
      <tp>
        <v>8</v>
        <stp/>
        <stp>OPEN_INT</stp>
        <stp>.NDXP250523P20825</stp>
        <tr r="AV166" s="1"/>
        <tr r="AV166" s="1"/>
      </tp>
      <tp>
        <v>5</v>
        <stp/>
        <stp>OPEN_INT</stp>
        <stp>.NDXP250519P21225</stp>
        <tr r="AT150" s="1"/>
        <tr r="AT150" s="1"/>
      </tp>
      <tp>
        <v>15</v>
        <stp/>
        <stp>OPEN_INT</stp>
        <stp>.NDXP250523P20800</stp>
        <tr r="AV167" s="1"/>
        <tr r="AV167" s="1"/>
      </tp>
      <tp>
        <v>22</v>
        <stp/>
        <stp>OPEN_INT</stp>
        <stp>.NDXP250519P21200</stp>
        <tr r="AT151" s="1"/>
        <tr r="AT151" s="1"/>
      </tp>
      <tp>
        <v>7</v>
        <stp/>
        <stp>OPEN_INT</stp>
        <stp>.NDXP250523P20875</stp>
        <tr r="AV164" s="1"/>
        <tr r="AV164" s="1"/>
      </tp>
      <tp>
        <v>4</v>
        <stp/>
        <stp>OPEN_INT</stp>
        <stp>.NDXP250519P21275</stp>
        <tr r="AT148" s="1"/>
        <tr r="AT148" s="1"/>
      </tp>
      <tp>
        <v>3</v>
        <stp/>
        <stp>OPEN_INT</stp>
        <stp>.NDXP250519P20275</stp>
        <tr r="AT188" s="1"/>
        <tr r="AT188" s="1"/>
      </tp>
      <tp>
        <v>2</v>
        <stp/>
        <stp>OPEN_INT</stp>
        <stp>.NDXP250523P20850</stp>
        <tr r="AV165" s="1"/>
        <tr r="AV165" s="1"/>
      </tp>
      <tp>
        <v>28</v>
        <stp/>
        <stp>OPEN_INT</stp>
        <stp>.NDXP250519P21250</stp>
        <tr r="AT149" s="1"/>
        <tr r="AT149" s="1"/>
      </tp>
      <tp>
        <v>5</v>
        <stp/>
        <stp>OPEN_INT</stp>
        <stp>.NDXP250519P20250</stp>
        <tr r="AT189" s="1"/>
        <tr r="AT189" s="1"/>
      </tp>
      <tp>
        <v>-0.32</v>
        <stp/>
        <stp>DELTA</stp>
        <stp>.NDXP250523P21225</stp>
        <tr r="CG150" s="1"/>
        <tr r="CG150" s="1"/>
      </tp>
      <tp>
        <v>-0.06</v>
        <stp/>
        <stp>DELTA</stp>
        <stp>.NDXP250519P20825</stp>
        <tr r="CE166" s="1"/>
        <tr r="CE166" s="1"/>
      </tp>
      <tp>
        <v>-0.31</v>
        <stp/>
        <stp>DELTA</stp>
        <stp>.NDXP250523P21200</stp>
        <tr r="CG151" s="1"/>
        <tr r="CG151" s="1"/>
      </tp>
      <tp>
        <v>-0.21</v>
        <stp/>
        <stp>DELTA</stp>
        <stp>.NDXP250519P20800</stp>
        <tr r="CE167" s="1"/>
        <tr r="CE167" s="1"/>
      </tp>
      <tp>
        <v>-0.36</v>
        <stp/>
        <stp>DELTA</stp>
        <stp>.NDXP250523P21275</stp>
        <tr r="CG148" s="1"/>
        <tr r="CG148" s="1"/>
      </tp>
      <tp>
        <v>-0.02</v>
        <stp/>
        <stp>DELTA</stp>
        <stp>.NDXP250523P20275</stp>
        <tr r="CG188" s="1"/>
        <tr r="CG188" s="1"/>
      </tp>
      <tp>
        <v>-0.06</v>
        <stp/>
        <stp>DELTA</stp>
        <stp>.NDXP250519P20875</stp>
        <tr r="CE164" s="1"/>
        <tr r="CE164" s="1"/>
      </tp>
      <tp>
        <v>-0.34</v>
        <stp/>
        <stp>DELTA</stp>
        <stp>.NDXP250523P21250</stp>
        <tr r="CG149" s="1"/>
        <tr r="CG149" s="1"/>
      </tp>
      <tp>
        <v>-0.02</v>
        <stp/>
        <stp>DELTA</stp>
        <stp>.NDXP250523P20250</stp>
        <tr r="CG189" s="1"/>
        <tr r="CG189" s="1"/>
      </tp>
      <tp>
        <v>-0.06</v>
        <stp/>
        <stp>DELTA</stp>
        <stp>.NDXP250519P20850</stp>
        <tr r="CE165" s="1"/>
        <tr r="CE165" s="1"/>
      </tp>
      <tp>
        <v>0.74</v>
        <stp/>
        <stp>DELTA</stp>
        <stp>.NDXP250523C21200</stp>
        <tr r="CF151" s="1"/>
        <tr r="CF151" s="1"/>
      </tp>
      <tp>
        <v>1</v>
        <stp/>
        <stp>DELTA</stp>
        <stp>.NDXP250519C20800</stp>
        <tr r="CD167" s="1"/>
        <tr r="CD167" s="1"/>
      </tp>
      <tp>
        <v>0.72</v>
        <stp/>
        <stp>DELTA</stp>
        <stp>.NDXP250523C21225</stp>
        <tr r="CF150" s="1"/>
        <tr r="CF150" s="1"/>
      </tp>
      <tp>
        <v>1</v>
        <stp/>
        <stp>DELTA</stp>
        <stp>.NDXP250519C20825</stp>
        <tr r="CD166" s="1"/>
        <tr r="CD166" s="1"/>
      </tp>
      <tp>
        <v>0.69</v>
        <stp/>
        <stp>DELTA</stp>
        <stp>.NDXP250523C21250</stp>
        <tr r="CF149" s="1"/>
        <tr r="CF149" s="1"/>
      </tp>
      <tp>
        <v>1</v>
        <stp/>
        <stp>DELTA</stp>
        <stp>.NDXP250523C20250</stp>
        <tr r="CF189" s="1"/>
        <tr r="CF189" s="1"/>
      </tp>
      <tp>
        <v>1</v>
        <stp/>
        <stp>DELTA</stp>
        <stp>.NDXP250519C20850</stp>
        <tr r="CD165" s="1"/>
        <tr r="CD165" s="1"/>
      </tp>
      <tp>
        <v>0.68</v>
        <stp/>
        <stp>DELTA</stp>
        <stp>.NDXP250523C21275</stp>
        <tr r="CF148" s="1"/>
        <tr r="CF148" s="1"/>
      </tp>
      <tp>
        <v>1</v>
        <stp/>
        <stp>DELTA</stp>
        <stp>.NDXP250523C20275</stp>
        <tr r="CF188" s="1"/>
        <tr r="CF188" s="1"/>
      </tp>
      <tp>
        <v>1</v>
        <stp/>
        <stp>DELTA</stp>
        <stp>.NDXP250519C20875</stp>
        <tr r="CD164" s="1"/>
        <tr r="CD164" s="1"/>
      </tp>
      <tp t="s">
        <v>N/A</v>
        <stp/>
        <stp>VOLUME</stp>
        <stp>.NDXP250930C21275</stp>
        <tr r="R149" s="2"/>
      </tp>
      <tp t="s">
        <v>N/A</v>
        <stp/>
        <stp>VOLUME</stp>
        <stp>.NDXP250930C20275</stp>
        <tr r="R189" s="2"/>
      </tp>
      <tp t="s">
        <v>N/A</v>
        <stp/>
        <stp>VOLUME</stp>
        <stp>.NDXP250520C20275</stp>
        <tr r="C189" s="2"/>
      </tp>
      <tp t="s">
        <v>N/A</v>
        <stp/>
        <stp>VOLUME</stp>
        <stp>.NDXP250521C20375</stp>
        <tr r="D185" s="2"/>
      </tp>
      <tp t="s">
        <v>N/A</v>
        <stp/>
        <stp>VOLUME</stp>
        <stp>.NDXP250530C21275</stp>
        <tr r="G149" s="2"/>
      </tp>
      <tp>
        <v>8</v>
        <stp/>
        <stp>VOLUME</stp>
        <stp>.NDXP250520C21275</stp>
        <tr r="C149" s="2"/>
        <tr r="C149" s="2"/>
      </tp>
      <tp>
        <v>7</v>
        <stp/>
        <stp>VOLUME</stp>
        <stp>.NDXP250521C21375</stp>
        <tr r="D145" s="2"/>
        <tr r="D145" s="2"/>
      </tp>
      <tp t="s">
        <v>N/A</v>
        <stp/>
        <stp>VOLUME</stp>
        <stp>.NDXP250522C21075</stp>
        <tr r="E157" s="2"/>
      </tp>
      <tp>
        <v>1</v>
        <stp/>
        <stp>VOLUME</stp>
        <stp>.NDXP250523C21175</stp>
        <tr r="BC152" s="1"/>
        <tr r="BC152" s="1"/>
      </tp>
      <tp t="s">
        <v>N/A</v>
        <stp/>
        <stp>VOLUME</stp>
        <stp>.NDXP250530C20275</stp>
        <tr r="G189" s="2"/>
      </tp>
      <tp t="s">
        <v>N/A</v>
        <stp/>
        <stp>VOLUME</stp>
        <stp>.NDXP250613C21175</stp>
        <tr r="I153" s="2"/>
      </tp>
      <tp t="s">
        <v>N/A</v>
        <stp/>
        <stp>VOLUME</stp>
        <stp>.NDXP250630C21275</stp>
        <tr r="L149" s="2"/>
      </tp>
      <tp t="s">
        <v>N/A</v>
        <stp/>
        <stp>VOLUME</stp>
        <stp>.NDXP250630C20275</stp>
        <tr r="L189" s="2"/>
      </tp>
      <tp t="s">
        <v>N/A</v>
        <stp/>
        <stp>VOLUME</stp>
        <stp>.NDXP250731C21375</stp>
        <tr r="N145" s="2"/>
      </tp>
      <tp t="s">
        <v>N/A</v>
        <stp/>
        <stp>VOLUME</stp>
        <stp>.NDXP250731C20375</stp>
        <tr r="N185" s="2"/>
      </tp>
      <tp t="s">
        <v>N/A</v>
        <stp/>
        <stp>VOLUME</stp>
        <stp>.NDXP251031C21375</stp>
        <tr r="T145" s="2"/>
      </tp>
      <tp t="s">
        <v>N/A</v>
        <stp/>
        <stp>VOLUME</stp>
        <stp>.NDXP251031C20375</stp>
        <tr r="T185" s="2"/>
      </tp>
      <tp t="s">
        <v>N/A</v>
        <stp/>
        <stp>VOLUME</stp>
        <stp>.NDXP251231C21375</stp>
        <tr r="X145" s="2"/>
      </tp>
      <tp t="s">
        <v>N/A</v>
        <stp/>
        <stp>VOLUME</stp>
        <stp>.NDXP251231C20375</stp>
        <tr r="X185" s="2"/>
      </tp>
      <tp t="s">
        <v>N/A</v>
        <stp/>
        <stp>VOLUME</stp>
        <stp>.NDXP250930C21250</stp>
        <tr r="R150" s="2"/>
      </tp>
      <tp t="s">
        <v>N/A</v>
        <stp/>
        <stp>VOLUME</stp>
        <stp>.NDXP250930C20250</stp>
        <tr r="R190" s="2"/>
      </tp>
      <tp t="s">
        <v>N/A</v>
        <stp/>
        <stp>VOLUME</stp>
        <stp>.NDXP250520C20250</stp>
        <tr r="C190" s="2"/>
      </tp>
      <tp t="s">
        <v>N/A</v>
        <stp/>
        <stp>VOLUME</stp>
        <stp>.NDXP250521C20350</stp>
        <tr r="D186" s="2"/>
      </tp>
      <tp t="s">
        <v>N/A</v>
        <stp/>
        <stp>VOLUME</stp>
        <stp>.NDXP250530C21250</stp>
        <tr r="G150" s="2"/>
      </tp>
      <tp>
        <v>32</v>
        <stp/>
        <stp>VOLUME</stp>
        <stp>.NDXP250520C21250</stp>
        <tr r="C150" s="2"/>
        <tr r="C150" s="2"/>
      </tp>
      <tp>
        <v>8</v>
        <stp/>
        <stp>VOLUME</stp>
        <stp>.NDXP250521C21350</stp>
        <tr r="D146" s="2"/>
        <tr r="D146" s="2"/>
      </tp>
      <tp t="s">
        <v>N/A</v>
        <stp/>
        <stp>VOLUME</stp>
        <stp>.NDXP250522C21050</stp>
        <tr r="E158" s="2"/>
      </tp>
      <tp>
        <v>2</v>
        <stp/>
        <stp>VOLUME</stp>
        <stp>.NDXP250523C21150</stp>
        <tr r="BC153" s="1"/>
        <tr r="BC153" s="1"/>
      </tp>
      <tp t="s">
        <v>N/A</v>
        <stp/>
        <stp>VOLUME</stp>
        <stp>.NDXP250530C20250</stp>
        <tr r="G190" s="2"/>
      </tp>
      <tp t="s">
        <v>N/A</v>
        <stp/>
        <stp>VOLUME</stp>
        <stp>.NDXP250731C21350</stp>
        <tr r="N146" s="2"/>
      </tp>
      <tp t="s">
        <v>N/A</v>
        <stp/>
        <stp>VOLUME</stp>
        <stp>.NDXP250731C20350</stp>
        <tr r="N186" s="2"/>
      </tp>
      <tp>
        <v>1</v>
        <stp/>
        <stp>VOLUME</stp>
        <stp>.NDXP250613C21150</stp>
        <tr r="I154" s="2"/>
        <tr r="I154" s="2"/>
      </tp>
      <tp t="s">
        <v>N/A</v>
        <stp/>
        <stp>VOLUME</stp>
        <stp>.NDXP250630C21250</stp>
        <tr r="L150" s="2"/>
      </tp>
      <tp t="s">
        <v>N/A</v>
        <stp/>
        <stp>VOLUME</stp>
        <stp>.NDXP250630C20250</stp>
        <tr r="L190" s="2"/>
      </tp>
      <tp t="s">
        <v>N/A</v>
        <stp/>
        <stp>VOLUME</stp>
        <stp>.NDXP251031C21350</stp>
        <tr r="T146" s="2"/>
      </tp>
      <tp t="s">
        <v>N/A</v>
        <stp/>
        <stp>VOLUME</stp>
        <stp>.NDXP251031C20350</stp>
        <tr r="T186" s="2"/>
      </tp>
      <tp t="s">
        <v>N/A</v>
        <stp/>
        <stp>VOLUME</stp>
        <stp>.NDXP251231C21350</stp>
        <tr r="X146" s="2"/>
      </tp>
      <tp t="s">
        <v>N/A</v>
        <stp/>
        <stp>VOLUME</stp>
        <stp>.NDXP251231C20350</stp>
        <tr r="X186" s="2"/>
      </tp>
      <tp t="s">
        <v>N/A</v>
        <stp/>
        <stp>VOLUME</stp>
        <stp>.NDXP251031C21325</stp>
        <tr r="T147" s="2"/>
      </tp>
      <tp t="s">
        <v>N/A</v>
        <stp/>
        <stp>VOLUME</stp>
        <stp>.NDXP251031C20325</stp>
        <tr r="T187" s="2"/>
      </tp>
      <tp t="s">
        <v>N/A</v>
        <stp/>
        <stp>VOLUME</stp>
        <stp>.NDXP251231C21325</stp>
        <tr r="X147" s="2"/>
      </tp>
      <tp t="s">
        <v>N/A</v>
        <stp/>
        <stp>VOLUME</stp>
        <stp>.NDXP251231C20325</stp>
        <tr r="X187" s="2"/>
      </tp>
      <tp t="s">
        <v>N/A</v>
        <stp/>
        <stp>VOLUME</stp>
        <stp>.NDXP250930C21225</stp>
        <tr r="R151" s="2"/>
      </tp>
      <tp t="s">
        <v>N/A</v>
        <stp/>
        <stp>VOLUME</stp>
        <stp>.NDXP250521C20325</stp>
        <tr r="D187" s="2"/>
      </tp>
      <tp t="s">
        <v>N/A</v>
        <stp/>
        <stp>VOLUME</stp>
        <stp>.NDXP250530C21225</stp>
        <tr r="G151" s="2"/>
      </tp>
      <tp>
        <v>11</v>
        <stp/>
        <stp>VOLUME</stp>
        <stp>.NDXP250520C21225</stp>
        <tr r="C151" s="2"/>
        <tr r="C151" s="2"/>
      </tp>
      <tp>
        <v>5</v>
        <stp/>
        <stp>VOLUME</stp>
        <stp>.NDXP250521C21325</stp>
        <tr r="D147" s="2"/>
        <tr r="D147" s="2"/>
      </tp>
      <tp t="s">
        <v>N/A</v>
        <stp/>
        <stp>VOLUME</stp>
        <stp>.NDXP250522C21025</stp>
        <tr r="E159" s="2"/>
      </tp>
      <tp t="s">
        <v>N/A</v>
        <stp/>
        <stp>VOLUME</stp>
        <stp>.NDXP250523C21125</stp>
        <tr r="BC154" s="1"/>
      </tp>
      <tp t="s">
        <v>N/A</v>
        <stp/>
        <stp>VOLUME</stp>
        <stp>.NDXP250613C21125</stp>
        <tr r="I155" s="2"/>
      </tp>
      <tp t="s">
        <v>N/A</v>
        <stp/>
        <stp>VOLUME</stp>
        <stp>.NDXP250630C21225</stp>
        <tr r="L151" s="2"/>
      </tp>
      <tp t="s">
        <v>N/A</v>
        <stp/>
        <stp>VOLUME</stp>
        <stp>.NDXP250731C21325</stp>
        <tr r="N147" s="2"/>
      </tp>
      <tp t="s">
        <v>N/A</v>
        <stp/>
        <stp>VOLUME</stp>
        <stp>.NDXP250731C20325</stp>
        <tr r="N187" s="2"/>
      </tp>
      <tp t="s">
        <v>N/A</v>
        <stp/>
        <stp>VOLUME</stp>
        <stp>.NDXP251031C21300</stp>
        <tr r="T148" s="2"/>
      </tp>
      <tp t="s">
        <v>N/A</v>
        <stp/>
        <stp>VOLUME</stp>
        <stp>.NDXP251031C20300</stp>
        <tr r="T188" s="2"/>
      </tp>
      <tp t="s">
        <v>N/A</v>
        <stp/>
        <stp>VOLUME</stp>
        <stp>.NDXP251231C21300</stp>
        <tr r="X148" s="2"/>
      </tp>
      <tp t="s">
        <v>N/A</v>
        <stp/>
        <stp>VOLUME</stp>
        <stp>.NDXP251231C20300</stp>
        <tr r="X188" s="2"/>
      </tp>
      <tp t="s">
        <v>N/A</v>
        <stp/>
        <stp>VOLUME</stp>
        <stp>.NDXP250930C21200</stp>
        <tr r="R152" s="2"/>
      </tp>
      <tp t="s">
        <v>N/A</v>
        <stp/>
        <stp>VOLUME</stp>
        <stp>.NDXP250521C20300</stp>
        <tr r="D188" s="2"/>
      </tp>
      <tp>
        <v>5</v>
        <stp/>
        <stp>VOLUME</stp>
        <stp>.NDXP250530C21200</stp>
        <tr r="G152" s="2"/>
        <tr r="G152" s="2"/>
      </tp>
      <tp>
        <v>15</v>
        <stp/>
        <stp>VOLUME</stp>
        <stp>.NDXP250520C21200</stp>
        <tr r="C152" s="2"/>
        <tr r="C152" s="2"/>
      </tp>
      <tp>
        <v>8</v>
        <stp/>
        <stp>VOLUME</stp>
        <stp>.NDXP250521C21300</stp>
        <tr r="D148" s="2"/>
        <tr r="D148" s="2"/>
      </tp>
      <tp t="s">
        <v>N/A</v>
        <stp/>
        <stp>VOLUME</stp>
        <stp>.NDXP250522C21000</stp>
        <tr r="E160" s="2"/>
      </tp>
      <tp>
        <v>2</v>
        <stp/>
        <stp>VOLUME</stp>
        <stp>.NDXP250523C21100</stp>
        <tr r="BC155" s="1"/>
        <tr r="BC155" s="1"/>
      </tp>
      <tp t="s">
        <v>N/A</v>
        <stp/>
        <stp>VOLUME</stp>
        <stp>.NDXP250731C21300</stp>
        <tr r="N148" s="2"/>
      </tp>
      <tp t="s">
        <v>N/A</v>
        <stp/>
        <stp>VOLUME</stp>
        <stp>.NDXP250731C20300</stp>
        <tr r="N188" s="2"/>
      </tp>
      <tp t="s">
        <v>N/A</v>
        <stp/>
        <stp>VOLUME</stp>
        <stp>.NDXP250613C21100</stp>
        <tr r="I156" s="2"/>
      </tp>
      <tp>
        <v>7</v>
        <stp/>
        <stp>VOLUME</stp>
        <stp>.NDXP250630C21200</stp>
        <tr r="L152" s="2"/>
        <tr r="L152" s="2"/>
      </tp>
      <tp t="s">
        <v>N/A</v>
        <stp/>
        <stp>VOLUME</stp>
        <stp>.NDXP251031P21350</stp>
        <tr r="T146" s="2"/>
      </tp>
      <tp t="s">
        <v>N/A</v>
        <stp/>
        <stp>VOLUME</stp>
        <stp>.NDXP251031P20350</stp>
        <tr r="T186" s="2"/>
      </tp>
      <tp t="s">
        <v>N/A</v>
        <stp/>
        <stp>VOLUME</stp>
        <stp>.NDXP251231P21350</stp>
        <tr r="X146" s="2"/>
      </tp>
      <tp t="s">
        <v>N/A</v>
        <stp/>
        <stp>VOLUME</stp>
        <stp>.NDXP251231P20350</stp>
        <tr r="X186" s="2"/>
      </tp>
      <tp t="s">
        <v>N/A</v>
        <stp/>
        <stp>VOLUME</stp>
        <stp>.NDXP250930P21250</stp>
        <tr r="R150" s="2"/>
      </tp>
      <tp t="s">
        <v>N/A</v>
        <stp/>
        <stp>VOLUME</stp>
        <stp>.NDXP250930P20250</stp>
        <tr r="R190" s="2"/>
      </tp>
      <tp>
        <v>4</v>
        <stp/>
        <stp>VOLUME</stp>
        <stp>.NDXP250520P20250</stp>
        <tr r="C190" s="2"/>
        <tr r="C190" s="2"/>
      </tp>
      <tp>
        <v>1</v>
        <stp/>
        <stp>VOLUME</stp>
        <stp>.NDXP250521P20350</stp>
        <tr r="D186" s="2"/>
        <tr r="D186" s="2"/>
      </tp>
      <tp>
        <v>3</v>
        <stp/>
        <stp>VOLUME</stp>
        <stp>.NDXP250530P21250</stp>
        <tr r="G150" s="2"/>
        <tr r="G150" s="2"/>
      </tp>
      <tp>
        <v>23</v>
        <stp/>
        <stp>VOLUME</stp>
        <stp>.NDXP250520P21250</stp>
        <tr r="C150" s="2"/>
        <tr r="C150" s="2"/>
      </tp>
      <tp>
        <v>53</v>
        <stp/>
        <stp>VOLUME</stp>
        <stp>.NDXP250521P21350</stp>
        <tr r="D146" s="2"/>
        <tr r="D146" s="2"/>
      </tp>
      <tp>
        <v>1</v>
        <stp/>
        <stp>VOLUME</stp>
        <stp>.NDXP250522P21050</stp>
        <tr r="E158" s="2"/>
        <tr r="E158" s="2"/>
      </tp>
      <tp>
        <v>9</v>
        <stp/>
        <stp>VOLUME</stp>
        <stp>.NDXP250523P21150</stp>
        <tr r="BD153" s="1"/>
        <tr r="BD153" s="1"/>
      </tp>
      <tp t="s">
        <v>N/A</v>
        <stp/>
        <stp>VOLUME</stp>
        <stp>.NDXP250530P20250</stp>
        <tr r="G190" s="2"/>
      </tp>
      <tp t="s">
        <v>N/A</v>
        <stp/>
        <stp>VOLUME</stp>
        <stp>.NDXP250731P21350</stp>
        <tr r="N146" s="2"/>
      </tp>
      <tp t="s">
        <v>N/A</v>
        <stp/>
        <stp>VOLUME</stp>
        <stp>.NDXP250731P20350</stp>
        <tr r="N186" s="2"/>
      </tp>
      <tp>
        <v>1</v>
        <stp/>
        <stp>VOLUME</stp>
        <stp>.NDXP250613P21150</stp>
        <tr r="I154" s="2"/>
        <tr r="I154" s="2"/>
      </tp>
      <tp>
        <v>5</v>
        <stp/>
        <stp>VOLUME</stp>
        <stp>.NDXP250630P21250</stp>
        <tr r="L150" s="2"/>
        <tr r="L150" s="2"/>
      </tp>
      <tp t="s">
        <v>N/A</v>
        <stp/>
        <stp>VOLUME</stp>
        <stp>.NDXP250630P20250</stp>
        <tr r="L190" s="2"/>
      </tp>
      <tp t="s">
        <v>N/A</v>
        <stp/>
        <stp>VOLUME</stp>
        <stp>.NDXP251031P21375</stp>
        <tr r="T145" s="2"/>
      </tp>
      <tp t="s">
        <v>N/A</v>
        <stp/>
        <stp>VOLUME</stp>
        <stp>.NDXP251031P20375</stp>
        <tr r="T185" s="2"/>
      </tp>
      <tp t="s">
        <v>N/A</v>
        <stp/>
        <stp>VOLUME</stp>
        <stp>.NDXP251231P21375</stp>
        <tr r="X145" s="2"/>
      </tp>
      <tp t="s">
        <v>N/A</v>
        <stp/>
        <stp>VOLUME</stp>
        <stp>.NDXP251231P20375</stp>
        <tr r="X185" s="2"/>
      </tp>
      <tp t="s">
        <v>N/A</v>
        <stp/>
        <stp>VOLUME</stp>
        <stp>.NDXP250930P21275</stp>
        <tr r="R149" s="2"/>
      </tp>
      <tp t="s">
        <v>N/A</v>
        <stp/>
        <stp>VOLUME</stp>
        <stp>.NDXP250930P20275</stp>
        <tr r="R189" s="2"/>
      </tp>
      <tp t="s">
        <v>N/A</v>
        <stp/>
        <stp>VOLUME</stp>
        <stp>.NDXP250520P20275</stp>
        <tr r="C189" s="2"/>
      </tp>
      <tp t="s">
        <v>N/A</v>
        <stp/>
        <stp>VOLUME</stp>
        <stp>.NDXP250521P20375</stp>
        <tr r="D185" s="2"/>
      </tp>
      <tp t="s">
        <v>N/A</v>
        <stp/>
        <stp>VOLUME</stp>
        <stp>.NDXP250530P21275</stp>
        <tr r="G149" s="2"/>
      </tp>
      <tp>
        <v>7</v>
        <stp/>
        <stp>VOLUME</stp>
        <stp>.NDXP250520P21275</stp>
        <tr r="C149" s="2"/>
        <tr r="C149" s="2"/>
      </tp>
      <tp>
        <v>2</v>
        <stp/>
        <stp>VOLUME</stp>
        <stp>.NDXP250521P21375</stp>
        <tr r="D145" s="2"/>
        <tr r="D145" s="2"/>
      </tp>
      <tp t="s">
        <v>N/A</v>
        <stp/>
        <stp>VOLUME</stp>
        <stp>.NDXP250522P21075</stp>
        <tr r="E157" s="2"/>
      </tp>
      <tp>
        <v>2</v>
        <stp/>
        <stp>VOLUME</stp>
        <stp>.NDXP250523P21175</stp>
        <tr r="BD152" s="1"/>
        <tr r="BD152" s="1"/>
      </tp>
      <tp t="s">
        <v>N/A</v>
        <stp/>
        <stp>VOLUME</stp>
        <stp>.NDXP250530P20275</stp>
        <tr r="G189" s="2"/>
      </tp>
      <tp>
        <v>1</v>
        <stp/>
        <stp>VOLUME</stp>
        <stp>.NDXP250613P21175</stp>
        <tr r="I153" s="2"/>
        <tr r="I153" s="2"/>
      </tp>
      <tp>
        <v>1</v>
        <stp/>
        <stp>VOLUME</stp>
        <stp>.NDXP250630P21275</stp>
        <tr r="L149" s="2"/>
        <tr r="L149" s="2"/>
      </tp>
      <tp t="s">
        <v>N/A</v>
        <stp/>
        <stp>VOLUME</stp>
        <stp>.NDXP250630P20275</stp>
        <tr r="L189" s="2"/>
      </tp>
      <tp t="s">
        <v>N/A</v>
        <stp/>
        <stp>VOLUME</stp>
        <stp>.NDXP250731P21375</stp>
        <tr r="N145" s="2"/>
      </tp>
      <tp t="s">
        <v>N/A</v>
        <stp/>
        <stp>VOLUME</stp>
        <stp>.NDXP250731P20375</stp>
        <tr r="N185" s="2"/>
      </tp>
      <tp t="s">
        <v>N/A</v>
        <stp/>
        <stp>VOLUME</stp>
        <stp>.NDXP250930P21200</stp>
        <tr r="R152" s="2"/>
      </tp>
      <tp>
        <v>39</v>
        <stp/>
        <stp>VOLUME</stp>
        <stp>.NDXP250521P20300</stp>
        <tr r="D188" s="2"/>
        <tr r="D188" s="2"/>
      </tp>
      <tp>
        <v>1</v>
        <stp/>
        <stp>VOLUME</stp>
        <stp>.NDXP250530P21200</stp>
        <tr r="G152" s="2"/>
        <tr r="G152" s="2"/>
      </tp>
      <tp>
        <v>70</v>
        <stp/>
        <stp>VOLUME</stp>
        <stp>.NDXP250520P21200</stp>
        <tr r="C152" s="2"/>
        <tr r="C152" s="2"/>
      </tp>
      <tp>
        <v>12</v>
        <stp/>
        <stp>VOLUME</stp>
        <stp>.NDXP250521P21300</stp>
        <tr r="D148" s="2"/>
        <tr r="D148" s="2"/>
      </tp>
      <tp t="s">
        <v>N/A</v>
        <stp/>
        <stp>VOLUME</stp>
        <stp>.NDXP250522P21000</stp>
        <tr r="E160" s="2"/>
      </tp>
      <tp>
        <v>5</v>
        <stp/>
        <stp>VOLUME</stp>
        <stp>.NDXP250523P21100</stp>
        <tr r="BD155" s="1"/>
        <tr r="BD155" s="1"/>
      </tp>
      <tp t="s">
        <v>N/A</v>
        <stp/>
        <stp>VOLUME</stp>
        <stp>.NDXP250731P21300</stp>
        <tr r="N148" s="2"/>
      </tp>
      <tp t="s">
        <v>N/A</v>
        <stp/>
        <stp>VOLUME</stp>
        <stp>.NDXP250731P20300</stp>
        <tr r="N188" s="2"/>
      </tp>
      <tp t="s">
        <v>N/A</v>
        <stp/>
        <stp>VOLUME</stp>
        <stp>.NDXP250613P21100</stp>
        <tr r="I156" s="2"/>
      </tp>
      <tp>
        <v>1</v>
        <stp/>
        <stp>VOLUME</stp>
        <stp>.NDXP250630P21200</stp>
        <tr r="L152" s="2"/>
        <tr r="L152" s="2"/>
      </tp>
      <tp t="s">
        <v>N/A</v>
        <stp/>
        <stp>VOLUME</stp>
        <stp>.NDXP251031P21300</stp>
        <tr r="T148" s="2"/>
      </tp>
      <tp t="s">
        <v>N/A</v>
        <stp/>
        <stp>VOLUME</stp>
        <stp>.NDXP251031P20300</stp>
        <tr r="T188" s="2"/>
      </tp>
      <tp t="s">
        <v>N/A</v>
        <stp/>
        <stp>VOLUME</stp>
        <stp>.NDXP251231P21300</stp>
        <tr r="X148" s="2"/>
      </tp>
      <tp t="s">
        <v>N/A</v>
        <stp/>
        <stp>VOLUME</stp>
        <stp>.NDXP251231P20300</stp>
        <tr r="X188" s="2"/>
      </tp>
      <tp t="s">
        <v>N/A</v>
        <stp/>
        <stp>VOLUME</stp>
        <stp>.NDXP250930P21225</stp>
        <tr r="R151" s="2"/>
      </tp>
      <tp t="s">
        <v>N/A</v>
        <stp/>
        <stp>VOLUME</stp>
        <stp>.NDXP250521P20325</stp>
        <tr r="D187" s="2"/>
      </tp>
      <tp t="s">
        <v>N/A</v>
        <stp/>
        <stp>VOLUME</stp>
        <stp>.NDXP250530P21225</stp>
        <tr r="G151" s="2"/>
      </tp>
      <tp>
        <v>7</v>
        <stp/>
        <stp>VOLUME</stp>
        <stp>.NDXP250520P21225</stp>
        <tr r="C151" s="2"/>
        <tr r="C151" s="2"/>
      </tp>
      <tp>
        <v>3</v>
        <stp/>
        <stp>VOLUME</stp>
        <stp>.NDXP250521P21325</stp>
        <tr r="D147" s="2"/>
        <tr r="D147" s="2"/>
      </tp>
      <tp t="s">
        <v>N/A</v>
        <stp/>
        <stp>VOLUME</stp>
        <stp>.NDXP250522P21025</stp>
        <tr r="E159" s="2"/>
      </tp>
      <tp>
        <v>1</v>
        <stp/>
        <stp>VOLUME</stp>
        <stp>.NDXP250523P21125</stp>
        <tr r="BD154" s="1"/>
        <tr r="BD154" s="1"/>
      </tp>
      <tp>
        <v>1</v>
        <stp/>
        <stp>VOLUME</stp>
        <stp>.NDXP250613P21125</stp>
        <tr r="I155" s="2"/>
        <tr r="I155" s="2"/>
      </tp>
      <tp t="s">
        <v>N/A</v>
        <stp/>
        <stp>VOLUME</stp>
        <stp>.NDXP250630P21225</stp>
        <tr r="L151" s="2"/>
      </tp>
      <tp t="s">
        <v>N/A</v>
        <stp/>
        <stp>VOLUME</stp>
        <stp>.NDXP250731P21325</stp>
        <tr r="N147" s="2"/>
      </tp>
      <tp t="s">
        <v>N/A</v>
        <stp/>
        <stp>VOLUME</stp>
        <stp>.NDXP250731P20325</stp>
        <tr r="N187" s="2"/>
      </tp>
      <tp t="s">
        <v>N/A</v>
        <stp/>
        <stp>VOLUME</stp>
        <stp>.NDXP251031P21325</stp>
        <tr r="T147" s="2"/>
      </tp>
      <tp t="s">
        <v>N/A</v>
        <stp/>
        <stp>VOLUME</stp>
        <stp>.NDXP251031P20325</stp>
        <tr r="T187" s="2"/>
      </tp>
      <tp t="s">
        <v>N/A</v>
        <stp/>
        <stp>VOLUME</stp>
        <stp>.NDXP251231P21325</stp>
        <tr r="X147" s="2"/>
      </tp>
      <tp t="s">
        <v>N/A</v>
        <stp/>
        <stp>VOLUME</stp>
        <stp>.NDXP251231P20325</stp>
        <tr r="X187" s="2"/>
      </tp>
      <tp>
        <v>2</v>
        <stp/>
        <stp>OPEN_INT</stp>
        <stp>.NDXP250523C20900</stp>
        <tr r="AU163" s="1"/>
        <tr r="AU163" s="1"/>
      </tp>
      <tp>
        <v>135</v>
        <stp/>
        <stp>OPEN_INT</stp>
        <stp>.NDXP250519C21300</stp>
        <tr r="AS147" s="1"/>
        <tr r="AS147" s="1"/>
      </tp>
      <tp>
        <v>3</v>
        <stp/>
        <stp>OPEN_INT</stp>
        <stp>.NDXP250519C20300</stp>
        <tr r="AS187" s="1"/>
        <tr r="AS187" s="1"/>
      </tp>
      <tp>
        <v>3</v>
        <stp/>
        <stp>OPEN_INT</stp>
        <stp>.NDXP250523C20925</stp>
        <tr r="AU162" s="1"/>
        <tr r="AU162" s="1"/>
      </tp>
      <tp>
        <v>11</v>
        <stp/>
        <stp>OPEN_INT</stp>
        <stp>.NDXP250519C21325</stp>
        <tr r="AS146" s="1"/>
        <tr r="AS146" s="1"/>
      </tp>
      <tp>
        <v>0</v>
        <stp/>
        <stp>OPEN_INT</stp>
        <stp>.NDXP250519C20325</stp>
        <tr r="AS186" s="1"/>
        <tr r="AS186" s="1"/>
      </tp>
      <tp>
        <v>4</v>
        <stp/>
        <stp>OPEN_INT</stp>
        <stp>.NDXP250523C20950</stp>
        <tr r="AU161" s="1"/>
        <tr r="AU161" s="1"/>
      </tp>
      <tp>
        <v>31</v>
        <stp/>
        <stp>OPEN_INT</stp>
        <stp>.NDXP250519C21350</stp>
        <tr r="AS145" s="1"/>
        <tr r="AS145" s="1"/>
      </tp>
      <tp>
        <v>1</v>
        <stp/>
        <stp>OPEN_INT</stp>
        <stp>.NDXP250519C20350</stp>
        <tr r="AS185" s="1"/>
        <tr r="AS185" s="1"/>
      </tp>
      <tp>
        <v>3</v>
        <stp/>
        <stp>OPEN_INT</stp>
        <stp>.NDXP250523C20975</stp>
        <tr r="AU160" s="1"/>
        <tr r="AU160" s="1"/>
      </tp>
      <tp>
        <v>9</v>
        <stp/>
        <stp>OPEN_INT</stp>
        <stp>.NDXP250519C21375</stp>
        <tr r="AS144" s="1"/>
        <tr r="AS144" s="1"/>
      </tp>
      <tp>
        <v>0</v>
        <stp/>
        <stp>OPEN_INT</stp>
        <stp>.NDXP250519C20375</stp>
        <tr r="AS184" s="1"/>
        <tr r="AS184" s="1"/>
      </tp>
      <tp>
        <v>3</v>
        <stp/>
        <stp>OPEN_INT</stp>
        <stp>.NDXP250523P20925</stp>
        <tr r="AV162" s="1"/>
        <tr r="AV162" s="1"/>
      </tp>
      <tp>
        <v>16</v>
        <stp/>
        <stp>OPEN_INT</stp>
        <stp>.NDXP250519P21325</stp>
        <tr r="AT146" s="1"/>
        <tr r="AT146" s="1"/>
      </tp>
      <tp>
        <v>7</v>
        <stp/>
        <stp>OPEN_INT</stp>
        <stp>.NDXP250519P20325</stp>
        <tr r="AT186" s="1"/>
        <tr r="AT186" s="1"/>
      </tp>
      <tp>
        <v>10</v>
        <stp/>
        <stp>OPEN_INT</stp>
        <stp>.NDXP250523P20900</stp>
        <tr r="AV163" s="1"/>
        <tr r="AV163" s="1"/>
      </tp>
      <tp>
        <v>107</v>
        <stp/>
        <stp>OPEN_INT</stp>
        <stp>.NDXP250519P21300</stp>
        <tr r="AT147" s="1"/>
        <tr r="AT147" s="1"/>
      </tp>
      <tp>
        <v>46</v>
        <stp/>
        <stp>OPEN_INT</stp>
        <stp>.NDXP250519P20300</stp>
        <tr r="AT187" s="1"/>
        <tr r="AT187" s="1"/>
      </tp>
      <tp>
        <v>3</v>
        <stp/>
        <stp>OPEN_INT</stp>
        <stp>.NDXP250523P20975</stp>
        <tr r="AV160" s="1"/>
        <tr r="AV160" s="1"/>
      </tp>
      <tp>
        <v>9</v>
        <stp/>
        <stp>OPEN_INT</stp>
        <stp>.NDXP250519P21375</stp>
        <tr r="AT144" s="1"/>
        <tr r="AT144" s="1"/>
      </tp>
      <tp>
        <v>10</v>
        <stp/>
        <stp>OPEN_INT</stp>
        <stp>.NDXP250519P20375</stp>
        <tr r="AT184" s="1"/>
        <tr r="AT184" s="1"/>
      </tp>
      <tp>
        <v>6</v>
        <stp/>
        <stp>OPEN_INT</stp>
        <stp>.NDXP250523P20950</stp>
        <tr r="AV161" s="1"/>
        <tr r="AV161" s="1"/>
      </tp>
      <tp>
        <v>29</v>
        <stp/>
        <stp>OPEN_INT</stp>
        <stp>.NDXP250519P21350</stp>
        <tr r="AT145" s="1"/>
        <tr r="AT145" s="1"/>
      </tp>
      <tp>
        <v>42</v>
        <stp/>
        <stp>OPEN_INT</stp>
        <stp>.NDXP250519P20350</stp>
        <tr r="AT185" s="1"/>
        <tr r="AT185" s="1"/>
      </tp>
      <tp>
        <v>-0.39</v>
        <stp/>
        <stp>DELTA</stp>
        <stp>.NDXP250523P21325</stp>
        <tr r="CG146" s="1"/>
        <tr r="CG146" s="1"/>
      </tp>
      <tp>
        <v>-0.03</v>
        <stp/>
        <stp>DELTA</stp>
        <stp>.NDXP250523P20325</stp>
        <tr r="CG186" s="1"/>
        <tr r="CG186" s="1"/>
      </tp>
      <tp>
        <v>-0.06</v>
        <stp/>
        <stp>DELTA</stp>
        <stp>.NDXP250519P20925</stp>
        <tr r="CE162" s="1"/>
        <tr r="CE162" s="1"/>
      </tp>
      <tp>
        <v>-0.38</v>
        <stp/>
        <stp>DELTA</stp>
        <stp>.NDXP250523P21300</stp>
        <tr r="CG147" s="1"/>
        <tr r="CG147" s="1"/>
      </tp>
      <tp>
        <v>-0.03</v>
        <stp/>
        <stp>DELTA</stp>
        <stp>.NDXP250523P20300</stp>
        <tr r="CG187" s="1"/>
        <tr r="CG187" s="1"/>
      </tp>
      <tp>
        <v>0</v>
        <stp/>
        <stp>DELTA</stp>
        <stp>.NDXP250519P20900</stp>
        <tr r="CE163" s="1"/>
        <tr r="CE163" s="1"/>
      </tp>
      <tp>
        <v>-0.43</v>
        <stp/>
        <stp>DELTA</stp>
        <stp>.NDXP250523P21375</stp>
        <tr r="CG144" s="1"/>
        <tr r="CG144" s="1"/>
      </tp>
      <tp>
        <v>-0.03</v>
        <stp/>
        <stp>DELTA</stp>
        <stp>.NDXP250523P20375</stp>
        <tr r="CG184" s="1"/>
        <tr r="CG184" s="1"/>
      </tp>
      <tp>
        <v>-0.02</v>
        <stp/>
        <stp>DELTA</stp>
        <stp>.NDXP250519P20975</stp>
        <tr r="CE160" s="1"/>
        <tr r="CE160" s="1"/>
      </tp>
      <tp>
        <v>-0.41</v>
        <stp/>
        <stp>DELTA</stp>
        <stp>.NDXP250523P21350</stp>
        <tr r="CG145" s="1"/>
        <tr r="CG145" s="1"/>
      </tp>
      <tp>
        <v>-0.03</v>
        <stp/>
        <stp>DELTA</stp>
        <stp>.NDXP250523P20350</stp>
        <tr r="CG185" s="1"/>
        <tr r="CG185" s="1"/>
      </tp>
      <tp>
        <v>-0.01</v>
        <stp/>
        <stp>DELTA</stp>
        <stp>.NDXP250519P20950</stp>
        <tr r="CE161" s="1"/>
        <tr r="CE161" s="1"/>
      </tp>
      <tp>
        <v>0.65</v>
        <stp/>
        <stp>DELTA</stp>
        <stp>.NDXP250523C21300</stp>
        <tr r="CF147" s="1"/>
        <tr r="CF147" s="1"/>
      </tp>
      <tp>
        <v>1</v>
        <stp/>
        <stp>DELTA</stp>
        <stp>.NDXP250523C20300</stp>
        <tr r="CF187" s="1"/>
        <tr r="CF187" s="1"/>
      </tp>
      <tp>
        <v>1</v>
        <stp/>
        <stp>DELTA</stp>
        <stp>.NDXP250519C20900</stp>
        <tr r="CD163" s="1"/>
        <tr r="CD163" s="1"/>
      </tp>
      <tp>
        <v>0.63</v>
        <stp/>
        <stp>DELTA</stp>
        <stp>.NDXP250523C21325</stp>
        <tr r="CF146" s="1"/>
        <tr r="CF146" s="1"/>
      </tp>
      <tp>
        <v>1</v>
        <stp/>
        <stp>DELTA</stp>
        <stp>.NDXP250523C20325</stp>
        <tr r="CF186" s="1"/>
        <tr r="CF186" s="1"/>
      </tp>
      <tp>
        <v>1</v>
        <stp/>
        <stp>DELTA</stp>
        <stp>.NDXP250519C20925</stp>
        <tr r="CD162" s="1"/>
        <tr r="CD162" s="1"/>
      </tp>
      <tp>
        <v>0.61</v>
        <stp/>
        <stp>DELTA</stp>
        <stp>.NDXP250523C21350</stp>
        <tr r="CF145" s="1"/>
        <tr r="CF145" s="1"/>
      </tp>
      <tp>
        <v>1</v>
        <stp/>
        <stp>DELTA</stp>
        <stp>.NDXP250523C20350</stp>
        <tr r="CF185" s="1"/>
        <tr r="CF185" s="1"/>
      </tp>
      <tp>
        <v>1</v>
        <stp/>
        <stp>DELTA</stp>
        <stp>.NDXP250519C20950</stp>
        <tr r="CD161" s="1"/>
        <tr r="CD161" s="1"/>
      </tp>
      <tp>
        <v>0.57999999999999996</v>
        <stp/>
        <stp>DELTA</stp>
        <stp>.NDXP250523C21375</stp>
        <tr r="CF144" s="1"/>
        <tr r="CF144" s="1"/>
      </tp>
      <tp>
        <v>1</v>
        <stp/>
        <stp>DELTA</stp>
        <stp>.NDXP250523C20375</stp>
        <tr r="CF184" s="1"/>
        <tr r="CF184" s="1"/>
      </tp>
      <tp>
        <v>1</v>
        <stp/>
        <stp>DELTA</stp>
        <stp>.NDXP250519C20975</stp>
        <tr r="CD160" s="1"/>
        <tr r="CD160" s="1"/>
      </tp>
      <tp t="s">
        <v>N/A</v>
        <stp/>
        <stp>VOLUME</stp>
        <stp>.NDXP250930C21375</stp>
        <tr r="R145" s="2"/>
      </tp>
      <tp t="s">
        <v>N/A</v>
        <stp/>
        <stp>VOLUME</stp>
        <stp>.NDXP250930C20375</stp>
        <tr r="R185" s="2"/>
      </tp>
      <tp t="s">
        <v>N/A</v>
        <stp/>
        <stp>VOLUME</stp>
        <stp>.NDXP250520C20375</stp>
        <tr r="C185" s="2"/>
      </tp>
      <tp t="s">
        <v>N/A</v>
        <stp/>
        <stp>VOLUME</stp>
        <stp>.NDXP250521C20275</stp>
        <tr r="D189" s="2"/>
      </tp>
      <tp>
        <v>2</v>
        <stp/>
        <stp>VOLUME</stp>
        <stp>.NDXP250530C21375</stp>
        <tr r="G145" s="2"/>
        <tr r="G145" s="2"/>
      </tp>
      <tp>
        <v>36</v>
        <stp/>
        <stp>VOLUME</stp>
        <stp>.NDXP250520C21375</stp>
        <tr r="C145" s="2"/>
        <tr r="C145" s="2"/>
      </tp>
      <tp t="s">
        <v>N/A</v>
        <stp/>
        <stp>VOLUME</stp>
        <stp>.NDXP250521C21275</stp>
        <tr r="D149" s="2"/>
      </tp>
      <tp>
        <v>4</v>
        <stp/>
        <stp>VOLUME</stp>
        <stp>.NDXP250522C21175</stp>
        <tr r="E153" s="2"/>
        <tr r="E153" s="2"/>
      </tp>
      <tp t="s">
        <v>N/A</v>
        <stp/>
        <stp>VOLUME</stp>
        <stp>.NDXP250523C21075</stp>
        <tr r="BC156" s="1"/>
      </tp>
      <tp t="s">
        <v>N/A</v>
        <stp/>
        <stp>VOLUME</stp>
        <stp>.NDXP250530C20375</stp>
        <tr r="G185" s="2"/>
      </tp>
      <tp t="s">
        <v>N/A</v>
        <stp/>
        <stp>VOLUME</stp>
        <stp>.NDXP250613C21075</stp>
        <tr r="I157" s="2"/>
      </tp>
      <tp t="s">
        <v>N/A</v>
        <stp/>
        <stp>VOLUME</stp>
        <stp>.NDXP250630C21375</stp>
        <tr r="L145" s="2"/>
      </tp>
      <tp t="s">
        <v>N/A</v>
        <stp/>
        <stp>VOLUME</stp>
        <stp>.NDXP250630C20375</stp>
        <tr r="L185" s="2"/>
      </tp>
      <tp t="s">
        <v>N/A</v>
        <stp/>
        <stp>VOLUME</stp>
        <stp>.NDXP250731C21275</stp>
        <tr r="N149" s="2"/>
      </tp>
      <tp t="s">
        <v>N/A</v>
        <stp/>
        <stp>VOLUME</stp>
        <stp>.NDXP250731C20275</stp>
        <tr r="N189" s="2"/>
      </tp>
      <tp t="s">
        <v>N/A</v>
        <stp/>
        <stp>VOLUME</stp>
        <stp>.NDXP251031C21275</stp>
        <tr r="T149" s="2"/>
      </tp>
      <tp t="s">
        <v>N/A</v>
        <stp/>
        <stp>VOLUME</stp>
        <stp>.NDXP251031C20275</stp>
        <tr r="T189" s="2"/>
      </tp>
      <tp t="s">
        <v>N/A</v>
        <stp/>
        <stp>VOLUME</stp>
        <stp>.NDXP251231C21275</stp>
        <tr r="X149" s="2"/>
      </tp>
      <tp t="s">
        <v>N/A</v>
        <stp/>
        <stp>VOLUME</stp>
        <stp>.NDXP251231C20275</stp>
        <tr r="X189" s="2"/>
      </tp>
      <tp t="s">
        <v>N/A</v>
        <stp/>
        <stp>VOLUME</stp>
        <stp>.NDXP250930C21350</stp>
        <tr r="R146" s="2"/>
      </tp>
      <tp t="s">
        <v>N/A</v>
        <stp/>
        <stp>VOLUME</stp>
        <stp>.NDXP250930C20350</stp>
        <tr r="R186" s="2"/>
      </tp>
      <tp t="s">
        <v>N/A</v>
        <stp/>
        <stp>VOLUME</stp>
        <stp>.NDXP250520C20350</stp>
        <tr r="C186" s="2"/>
      </tp>
      <tp t="s">
        <v>N/A</v>
        <stp/>
        <stp>VOLUME</stp>
        <stp>.NDXP250521C20250</stp>
        <tr r="D190" s="2"/>
      </tp>
      <tp>
        <v>2</v>
        <stp/>
        <stp>VOLUME</stp>
        <stp>.NDXP250530C21350</stp>
        <tr r="G146" s="2"/>
        <tr r="G146" s="2"/>
      </tp>
      <tp>
        <v>37</v>
        <stp/>
        <stp>VOLUME</stp>
        <stp>.NDXP250520C21350</stp>
        <tr r="C146" s="2"/>
        <tr r="C146" s="2"/>
      </tp>
      <tp>
        <v>7</v>
        <stp/>
        <stp>VOLUME</stp>
        <stp>.NDXP250521C21250</stp>
        <tr r="D150" s="2"/>
        <tr r="D150" s="2"/>
      </tp>
      <tp>
        <v>10</v>
        <stp/>
        <stp>VOLUME</stp>
        <stp>.NDXP250522C21150</stp>
        <tr r="E154" s="2"/>
        <tr r="E154" s="2"/>
      </tp>
      <tp t="s">
        <v>N/A</v>
        <stp/>
        <stp>VOLUME</stp>
        <stp>.NDXP250523C21050</stp>
        <tr r="BC157" s="1"/>
      </tp>
      <tp t="s">
        <v>N/A</v>
        <stp/>
        <stp>VOLUME</stp>
        <stp>.NDXP250530C20350</stp>
        <tr r="G186" s="2"/>
      </tp>
      <tp t="s">
        <v>N/A</v>
        <stp/>
        <stp>VOLUME</stp>
        <stp>.NDXP250731C21250</stp>
        <tr r="N150" s="2"/>
      </tp>
      <tp t="s">
        <v>N/A</v>
        <stp/>
        <stp>VOLUME</stp>
        <stp>.NDXP250731C20250</stp>
        <tr r="N190" s="2"/>
      </tp>
      <tp t="s">
        <v>N/A</v>
        <stp/>
        <stp>VOLUME</stp>
        <stp>.NDXP250613C21050</stp>
        <tr r="I158" s="2"/>
      </tp>
      <tp t="s">
        <v>N/A</v>
        <stp/>
        <stp>VOLUME</stp>
        <stp>.NDXP250630C21350</stp>
        <tr r="L146" s="2"/>
      </tp>
      <tp t="s">
        <v>N/A</v>
        <stp/>
        <stp>VOLUME</stp>
        <stp>.NDXP250630C20350</stp>
        <tr r="L186" s="2"/>
      </tp>
      <tp t="s">
        <v>N/A</v>
        <stp/>
        <stp>VOLUME</stp>
        <stp>.NDXP251031C21250</stp>
        <tr r="T150" s="2"/>
      </tp>
      <tp t="s">
        <v>N/A</v>
        <stp/>
        <stp>VOLUME</stp>
        <stp>.NDXP251031C20250</stp>
        <tr r="T190" s="2"/>
      </tp>
      <tp t="s">
        <v>N/A</v>
        <stp/>
        <stp>VOLUME</stp>
        <stp>.NDXP251231C21250</stp>
        <tr r="X150" s="2"/>
      </tp>
      <tp t="s">
        <v>N/A</v>
        <stp/>
        <stp>VOLUME</stp>
        <stp>.NDXP251231C20250</stp>
        <tr r="X190" s="2"/>
      </tp>
      <tp t="s">
        <v>N/A</v>
        <stp/>
        <stp>VOLUME</stp>
        <stp>.NDXP251031C21225</stp>
        <tr r="T151" s="2"/>
      </tp>
      <tp t="s">
        <v>N/A</v>
        <stp/>
        <stp>VOLUME</stp>
        <stp>.NDXP251231C21225</stp>
        <tr r="X151" s="2"/>
      </tp>
      <tp t="s">
        <v>N/A</v>
        <stp/>
        <stp>VOLUME</stp>
        <stp>.NDXP250930C21325</stp>
        <tr r="R147" s="2"/>
      </tp>
      <tp t="s">
        <v>N/A</v>
        <stp/>
        <stp>VOLUME</stp>
        <stp>.NDXP250930C20325</stp>
        <tr r="R187" s="2"/>
      </tp>
      <tp t="s">
        <v>N/A</v>
        <stp/>
        <stp>VOLUME</stp>
        <stp>.NDXP250520C20325</stp>
        <tr r="C187" s="2"/>
      </tp>
      <tp t="s">
        <v>N/A</v>
        <stp/>
        <stp>VOLUME</stp>
        <stp>.NDXP250530C21325</stp>
        <tr r="G147" s="2"/>
      </tp>
      <tp>
        <v>9</v>
        <stp/>
        <stp>VOLUME</stp>
        <stp>.NDXP250520C21325</stp>
        <tr r="C147" s="2"/>
        <tr r="C147" s="2"/>
      </tp>
      <tp>
        <v>5</v>
        <stp/>
        <stp>VOLUME</stp>
        <stp>.NDXP250521C21225</stp>
        <tr r="D151" s="2"/>
        <tr r="D151" s="2"/>
      </tp>
      <tp t="s">
        <v>N/A</v>
        <stp/>
        <stp>VOLUME</stp>
        <stp>.NDXP250522C21125</stp>
        <tr r="E155" s="2"/>
      </tp>
      <tp>
        <v>1</v>
        <stp/>
        <stp>VOLUME</stp>
        <stp>.NDXP250523C21025</stp>
        <tr r="BC158" s="1"/>
        <tr r="BC158" s="1"/>
      </tp>
      <tp t="s">
        <v>N/A</v>
        <stp/>
        <stp>VOLUME</stp>
        <stp>.NDXP250530C20325</stp>
        <tr r="G187" s="2"/>
      </tp>
      <tp t="s">
        <v>N/A</v>
        <stp/>
        <stp>VOLUME</stp>
        <stp>.NDXP250613C21025</stp>
        <tr r="I159" s="2"/>
      </tp>
      <tp t="s">
        <v>N/A</v>
        <stp/>
        <stp>VOLUME</stp>
        <stp>.NDXP250630C21325</stp>
        <tr r="L147" s="2"/>
      </tp>
      <tp t="s">
        <v>N/A</v>
        <stp/>
        <stp>VOLUME</stp>
        <stp>.NDXP250630C20325</stp>
        <tr r="L187" s="2"/>
      </tp>
      <tp t="s">
        <v>N/A</v>
        <stp/>
        <stp>VOLUME</stp>
        <stp>.NDXP250731C21225</stp>
        <tr r="N151" s="2"/>
      </tp>
      <tp t="s">
        <v>N/A</v>
        <stp/>
        <stp>VOLUME</stp>
        <stp>.NDXP251031C21200</stp>
        <tr r="T152" s="2"/>
      </tp>
      <tp t="s">
        <v>N/A</v>
        <stp/>
        <stp>VOLUME</stp>
        <stp>.NDXP251231C21200</stp>
        <tr r="X152" s="2"/>
      </tp>
      <tp t="s">
        <v>N/A</v>
        <stp/>
        <stp>VOLUME</stp>
        <stp>.NDXP250930C21300</stp>
        <tr r="R148" s="2"/>
      </tp>
      <tp t="s">
        <v>N/A</v>
        <stp/>
        <stp>VOLUME</stp>
        <stp>.NDXP250930C20300</stp>
        <tr r="R188" s="2"/>
      </tp>
      <tp t="s">
        <v>N/A</v>
        <stp/>
        <stp>VOLUME</stp>
        <stp>.NDXP250520C20300</stp>
        <tr r="C188" s="2"/>
      </tp>
      <tp>
        <v>5</v>
        <stp/>
        <stp>VOLUME</stp>
        <stp>.NDXP250530C21300</stp>
        <tr r="G148" s="2"/>
        <tr r="G148" s="2"/>
      </tp>
      <tp>
        <v>21</v>
        <stp/>
        <stp>VOLUME</stp>
        <stp>.NDXP250520C21300</stp>
        <tr r="C148" s="2"/>
        <tr r="C148" s="2"/>
      </tp>
      <tp>
        <v>5</v>
        <stp/>
        <stp>VOLUME</stp>
        <stp>.NDXP250521C21200</stp>
        <tr r="D152" s="2"/>
        <tr r="D152" s="2"/>
      </tp>
      <tp t="s">
        <v>N/A</v>
        <stp/>
        <stp>VOLUME</stp>
        <stp>.NDXP250522C21100</stp>
        <tr r="E156" s="2"/>
      </tp>
      <tp>
        <v>9</v>
        <stp/>
        <stp>VOLUME</stp>
        <stp>.NDXP250523C21000</stp>
        <tr r="BC159" s="1"/>
        <tr r="BC159" s="1"/>
      </tp>
      <tp t="s">
        <v>N/A</v>
        <stp/>
        <stp>VOLUME</stp>
        <stp>.NDXP250530C20300</stp>
        <tr r="G188" s="2"/>
      </tp>
      <tp t="s">
        <v>N/A</v>
        <stp/>
        <stp>VOLUME</stp>
        <stp>.NDXP250731C21200</stp>
        <tr r="N152" s="2"/>
      </tp>
      <tp t="s">
        <v>N/A</v>
        <stp/>
        <stp>VOLUME</stp>
        <stp>.NDXP250613C21000</stp>
        <tr r="I160" s="2"/>
      </tp>
      <tp>
        <v>3</v>
        <stp/>
        <stp>VOLUME</stp>
        <stp>.NDXP250630C21300</stp>
        <tr r="L148" s="2"/>
        <tr r="L148" s="2"/>
      </tp>
      <tp t="s">
        <v>N/A</v>
        <stp/>
        <stp>VOLUME</stp>
        <stp>.NDXP250630C20300</stp>
        <tr r="L188" s="2"/>
      </tp>
      <tp t="s">
        <v>N/A</v>
        <stp/>
        <stp>VOLUME</stp>
        <stp>.NDXP251031P21250</stp>
        <tr r="T150" s="2"/>
      </tp>
      <tp t="s">
        <v>N/A</v>
        <stp/>
        <stp>VOLUME</stp>
        <stp>.NDXP251031P20250</stp>
        <tr r="T190" s="2"/>
      </tp>
      <tp t="s">
        <v>N/A</v>
        <stp/>
        <stp>VOLUME</stp>
        <stp>.NDXP251231P21250</stp>
        <tr r="X150" s="2"/>
      </tp>
      <tp t="s">
        <v>N/A</v>
        <stp/>
        <stp>VOLUME</stp>
        <stp>.NDXP251231P20250</stp>
        <tr r="X190" s="2"/>
      </tp>
      <tp t="s">
        <v>N/A</v>
        <stp/>
        <stp>VOLUME</stp>
        <stp>.NDXP250930P21350</stp>
        <tr r="R146" s="2"/>
      </tp>
      <tp t="s">
        <v>N/A</v>
        <stp/>
        <stp>VOLUME</stp>
        <stp>.NDXP250930P20350</stp>
        <tr r="R186" s="2"/>
      </tp>
      <tp>
        <v>21</v>
        <stp/>
        <stp>VOLUME</stp>
        <stp>.NDXP250520P20350</stp>
        <tr r="C186" s="2"/>
        <tr r="C186" s="2"/>
      </tp>
      <tp>
        <v>37</v>
        <stp/>
        <stp>VOLUME</stp>
        <stp>.NDXP250521P20250</stp>
        <tr r="D190" s="2"/>
        <tr r="D190" s="2"/>
      </tp>
      <tp t="s">
        <v>N/A</v>
        <stp/>
        <stp>VOLUME</stp>
        <stp>.NDXP250530P21350</stp>
        <tr r="G146" s="2"/>
      </tp>
      <tp>
        <v>66</v>
        <stp/>
        <stp>VOLUME</stp>
        <stp>.NDXP250520P21350</stp>
        <tr r="C146" s="2"/>
        <tr r="C146" s="2"/>
      </tp>
      <tp>
        <v>13</v>
        <stp/>
        <stp>VOLUME</stp>
        <stp>.NDXP250521P21250</stp>
        <tr r="D150" s="2"/>
        <tr r="D150" s="2"/>
      </tp>
      <tp>
        <v>2</v>
        <stp/>
        <stp>VOLUME</stp>
        <stp>.NDXP250522P21150</stp>
        <tr r="E154" s="2"/>
        <tr r="E154" s="2"/>
      </tp>
      <tp>
        <v>3</v>
        <stp/>
        <stp>VOLUME</stp>
        <stp>.NDXP250523P21050</stp>
        <tr r="BD157" s="1"/>
        <tr r="BD157" s="1"/>
      </tp>
      <tp t="s">
        <v>N/A</v>
        <stp/>
        <stp>VOLUME</stp>
        <stp>.NDXP250530P20350</stp>
        <tr r="G186" s="2"/>
      </tp>
      <tp t="s">
        <v>N/A</v>
        <stp/>
        <stp>VOLUME</stp>
        <stp>.NDXP250731P21250</stp>
        <tr r="N150" s="2"/>
      </tp>
      <tp t="s">
        <v>N/A</v>
        <stp/>
        <stp>VOLUME</stp>
        <stp>.NDXP250731P20250</stp>
        <tr r="N190" s="2"/>
      </tp>
      <tp>
        <v>1</v>
        <stp/>
        <stp>VOLUME</stp>
        <stp>.NDXP250613P21050</stp>
        <tr r="I158" s="2"/>
        <tr r="I158" s="2"/>
      </tp>
      <tp>
        <v>5</v>
        <stp/>
        <stp>VOLUME</stp>
        <stp>.NDXP250630P21350</stp>
        <tr r="L146" s="2"/>
        <tr r="L146" s="2"/>
      </tp>
      <tp t="s">
        <v>N/A</v>
        <stp/>
        <stp>VOLUME</stp>
        <stp>.NDXP250630P20350</stp>
        <tr r="L186" s="2"/>
      </tp>
      <tp t="s">
        <v>N/A</v>
        <stp/>
        <stp>VOLUME</stp>
        <stp>.NDXP251031P21275</stp>
        <tr r="T149" s="2"/>
      </tp>
      <tp t="s">
        <v>N/A</v>
        <stp/>
        <stp>VOLUME</stp>
        <stp>.NDXP251031P20275</stp>
        <tr r="T189" s="2"/>
      </tp>
      <tp t="s">
        <v>N/A</v>
        <stp/>
        <stp>VOLUME</stp>
        <stp>.NDXP251231P21275</stp>
        <tr r="X149" s="2"/>
      </tp>
      <tp t="s">
        <v>N/A</v>
        <stp/>
        <stp>VOLUME</stp>
        <stp>.NDXP251231P20275</stp>
        <tr r="X189" s="2"/>
      </tp>
      <tp t="s">
        <v>N/A</v>
        <stp/>
        <stp>VOLUME</stp>
        <stp>.NDXP250930P21375</stp>
        <tr r="R145" s="2"/>
      </tp>
      <tp t="s">
        <v>N/A</v>
        <stp/>
        <stp>VOLUME</stp>
        <stp>.NDXP250930P20375</stp>
        <tr r="R185" s="2"/>
      </tp>
      <tp>
        <v>1</v>
        <stp/>
        <stp>VOLUME</stp>
        <stp>.NDXP250520P20375</stp>
        <tr r="C185" s="2"/>
        <tr r="C185" s="2"/>
      </tp>
      <tp t="s">
        <v>N/A</v>
        <stp/>
        <stp>VOLUME</stp>
        <stp>.NDXP250521P20275</stp>
        <tr r="D189" s="2"/>
      </tp>
      <tp t="s">
        <v>N/A</v>
        <stp/>
        <stp>VOLUME</stp>
        <stp>.NDXP250530P21375</stp>
        <tr r="G145" s="2"/>
      </tp>
      <tp>
        <v>21</v>
        <stp/>
        <stp>VOLUME</stp>
        <stp>.NDXP250520P21375</stp>
        <tr r="C145" s="2"/>
        <tr r="C145" s="2"/>
      </tp>
      <tp>
        <v>3</v>
        <stp/>
        <stp>VOLUME</stp>
        <stp>.NDXP250521P21275</stp>
        <tr r="D149" s="2"/>
        <tr r="D149" s="2"/>
      </tp>
      <tp>
        <v>2</v>
        <stp/>
        <stp>VOLUME</stp>
        <stp>.NDXP250522P21175</stp>
        <tr r="E153" s="2"/>
        <tr r="E153" s="2"/>
      </tp>
      <tp>
        <v>3</v>
        <stp/>
        <stp>VOLUME</stp>
        <stp>.NDXP250523P21075</stp>
        <tr r="BD156" s="1"/>
        <tr r="BD156" s="1"/>
      </tp>
      <tp t="s">
        <v>N/A</v>
        <stp/>
        <stp>VOLUME</stp>
        <stp>.NDXP250530P20375</stp>
        <tr r="G185" s="2"/>
      </tp>
      <tp t="s">
        <v>N/A</v>
        <stp/>
        <stp>VOLUME</stp>
        <stp>.NDXP250613P21075</stp>
        <tr r="I157" s="2"/>
      </tp>
      <tp t="s">
        <v>N/A</v>
        <stp/>
        <stp>VOLUME</stp>
        <stp>.NDXP250630P21375</stp>
        <tr r="L145" s="2"/>
      </tp>
      <tp t="s">
        <v>N/A</v>
        <stp/>
        <stp>VOLUME</stp>
        <stp>.NDXP250630P20375</stp>
        <tr r="L185" s="2"/>
      </tp>
      <tp t="s">
        <v>N/A</v>
        <stp/>
        <stp>VOLUME</stp>
        <stp>.NDXP250731P21275</stp>
        <tr r="N149" s="2"/>
      </tp>
      <tp t="s">
        <v>N/A</v>
        <stp/>
        <stp>VOLUME</stp>
        <stp>.NDXP250731P20275</stp>
        <tr r="N189" s="2"/>
      </tp>
      <tp t="s">
        <v>N/A</v>
        <stp/>
        <stp>VOLUME</stp>
        <stp>.NDXP250930P21300</stp>
        <tr r="R148" s="2"/>
      </tp>
      <tp t="s">
        <v>N/A</v>
        <stp/>
        <stp>VOLUME</stp>
        <stp>.NDXP250930P20300</stp>
        <tr r="R188" s="2"/>
      </tp>
      <tp>
        <v>32</v>
        <stp/>
        <stp>VOLUME</stp>
        <stp>.NDXP250520P20300</stp>
        <tr r="C188" s="2"/>
        <tr r="C188" s="2"/>
      </tp>
      <tp>
        <v>3</v>
        <stp/>
        <stp>VOLUME</stp>
        <stp>.NDXP250530P21300</stp>
        <tr r="G148" s="2"/>
        <tr r="G148" s="2"/>
      </tp>
      <tp>
        <v>36</v>
        <stp/>
        <stp>VOLUME</stp>
        <stp>.NDXP250520P21300</stp>
        <tr r="C148" s="2"/>
        <tr r="C148" s="2"/>
      </tp>
      <tp>
        <v>10</v>
        <stp/>
        <stp>VOLUME</stp>
        <stp>.NDXP250521P21200</stp>
        <tr r="D152" s="2"/>
        <tr r="D152" s="2"/>
      </tp>
      <tp>
        <v>47</v>
        <stp/>
        <stp>VOLUME</stp>
        <stp>.NDXP250522P21100</stp>
        <tr r="E156" s="2"/>
        <tr r="E156" s="2"/>
      </tp>
      <tp>
        <v>11</v>
        <stp/>
        <stp>VOLUME</stp>
        <stp>.NDXP250523P21000</stp>
        <tr r="BD159" s="1"/>
        <tr r="BD159" s="1"/>
      </tp>
      <tp t="s">
        <v>N/A</v>
        <stp/>
        <stp>VOLUME</stp>
        <stp>.NDXP250530P20300</stp>
        <tr r="G188" s="2"/>
      </tp>
      <tp t="s">
        <v>N/A</v>
        <stp/>
        <stp>VOLUME</stp>
        <stp>.NDXP250731P21200</stp>
        <tr r="N152" s="2"/>
      </tp>
      <tp>
        <v>3</v>
        <stp/>
        <stp>VOLUME</stp>
        <stp>.NDXP250613P21000</stp>
        <tr r="I160" s="2"/>
        <tr r="I160" s="2"/>
      </tp>
      <tp t="s">
        <v>N/A</v>
        <stp/>
        <stp>VOLUME</stp>
        <stp>.NDXP250630P21300</stp>
        <tr r="L148" s="2"/>
      </tp>
      <tp>
        <v>58</v>
        <stp/>
        <stp>VOLUME</stp>
        <stp>.NDXP250630P20300</stp>
        <tr r="L188" s="2"/>
        <tr r="L188" s="2"/>
      </tp>
      <tp t="s">
        <v>N/A</v>
        <stp/>
        <stp>VOLUME</stp>
        <stp>.NDXP251031P21200</stp>
        <tr r="T152" s="2"/>
      </tp>
      <tp t="s">
        <v>N/A</v>
        <stp/>
        <stp>VOLUME</stp>
        <stp>.NDXP251231P21200</stp>
        <tr r="X152" s="2"/>
      </tp>
      <tp t="s">
        <v>N/A</v>
        <stp/>
        <stp>VOLUME</stp>
        <stp>.NDXP250930P21325</stp>
        <tr r="R147" s="2"/>
      </tp>
      <tp t="s">
        <v>N/A</v>
        <stp/>
        <stp>VOLUME</stp>
        <stp>.NDXP250930P20325</stp>
        <tr r="R187" s="2"/>
      </tp>
      <tp>
        <v>5</v>
        <stp/>
        <stp>VOLUME</stp>
        <stp>.NDXP250520P20325</stp>
        <tr r="C187" s="2"/>
        <tr r="C187" s="2"/>
      </tp>
      <tp t="s">
        <v>N/A</v>
        <stp/>
        <stp>VOLUME</stp>
        <stp>.NDXP250530P21325</stp>
        <tr r="G147" s="2"/>
      </tp>
      <tp>
        <v>36</v>
        <stp/>
        <stp>VOLUME</stp>
        <stp>.NDXP250520P21325</stp>
        <tr r="C147" s="2"/>
        <tr r="C147" s="2"/>
      </tp>
      <tp t="s">
        <v>N/A</v>
        <stp/>
        <stp>VOLUME</stp>
        <stp>.NDXP250521P21225</stp>
        <tr r="D151" s="2"/>
      </tp>
      <tp t="s">
        <v>N/A</v>
        <stp/>
        <stp>VOLUME</stp>
        <stp>.NDXP250522P21125</stp>
        <tr r="E155" s="2"/>
      </tp>
      <tp>
        <v>1</v>
        <stp/>
        <stp>VOLUME</stp>
        <stp>.NDXP250523P21025</stp>
        <tr r="BD158" s="1"/>
        <tr r="BD158" s="1"/>
      </tp>
      <tp t="s">
        <v>N/A</v>
        <stp/>
        <stp>VOLUME</stp>
        <stp>.NDXP250530P20325</stp>
        <tr r="G187" s="2"/>
      </tp>
      <tp t="s">
        <v>N/A</v>
        <stp/>
        <stp>VOLUME</stp>
        <stp>.NDXP250613P21025</stp>
        <tr r="I159" s="2"/>
      </tp>
      <tp t="s">
        <v>N/A</v>
        <stp/>
        <stp>VOLUME</stp>
        <stp>.NDXP250630P21325</stp>
        <tr r="L147" s="2"/>
      </tp>
      <tp t="s">
        <v>N/A</v>
        <stp/>
        <stp>VOLUME</stp>
        <stp>.NDXP250630P20325</stp>
        <tr r="L187" s="2"/>
      </tp>
      <tp t="s">
        <v>N/A</v>
        <stp/>
        <stp>VOLUME</stp>
        <stp>.NDXP250731P21225</stp>
        <tr r="N151" s="2"/>
      </tp>
      <tp t="s">
        <v>N/A</v>
        <stp/>
        <stp>VOLUME</stp>
        <stp>.NDXP251031P21225</stp>
        <tr r="T151" s="2"/>
      </tp>
      <tp t="s">
        <v>N/A</v>
        <stp/>
        <stp>VOLUME</stp>
        <stp>.NDXP251231P21225</stp>
        <tr r="X151" s="2"/>
      </tp>
      <tp t="s">
        <v>--</v>
        <stp/>
        <stp>IMPL_VOL</stp>
        <stp>.NDXP250519C20675</stp>
        <tr r="EL172" s="1"/>
      </tp>
      <tp t="s">
        <v>--</v>
        <stp/>
        <stp>IMPL_VOL</stp>
        <stp>.NDXP250519C20650</stp>
        <tr r="EL173" s="1"/>
      </tp>
      <tp t="s">
        <v>--</v>
        <stp/>
        <stp>IMPL_VOL</stp>
        <stp>.NDXP250519C20625</stp>
        <tr r="EL174" s="1"/>
      </tp>
      <tp t="s">
        <v>485.25%</v>
        <stp/>
        <stp>IMPL_VOL</stp>
        <stp>.NDXP250519C20600</stp>
        <tr r="EL175" s="1"/>
      </tp>
      <tp t="s">
        <v>N/A</v>
        <stp/>
        <stp>VOLUME</stp>
        <stp>.NDX251128P21300</stp>
        <tr r="U148" s="2"/>
      </tp>
      <tp t="s">
        <v>N/A</v>
        <stp/>
        <stp>VOLUME</stp>
        <stp>.NDX251128P20300</stp>
        <tr r="U188" s="2"/>
      </tp>
      <tp t="s">
        <v>N/A</v>
        <stp/>
        <stp>VOLUME</stp>
        <stp>.NDX250822P20900</stp>
        <tr r="O164" s="2"/>
      </tp>
      <tp t="s">
        <v>N/A</v>
        <stp/>
        <stp>VOLUME</stp>
        <stp>.NDX251128P21325</stp>
        <tr r="U147" s="2"/>
      </tp>
      <tp t="s">
        <v>N/A</v>
        <stp/>
        <stp>VOLUME</stp>
        <stp>.NDX251128P20325</stp>
        <tr r="U187" s="2"/>
      </tp>
      <tp t="s">
        <v>N/A</v>
        <stp/>
        <stp>VOLUME</stp>
        <stp>.NDX250822P20925</stp>
        <tr r="O163" s="2"/>
      </tp>
      <tp t="s">
        <v>N/A</v>
        <stp/>
        <stp>VOLUME</stp>
        <stp>.NDX250822P20950</stp>
        <tr r="O162" s="2"/>
      </tp>
      <tp t="s">
        <v>N/A</v>
        <stp/>
        <stp>VOLUME</stp>
        <stp>.NDX251128P21350</stp>
        <tr r="U146" s="2"/>
      </tp>
      <tp t="s">
        <v>N/A</v>
        <stp/>
        <stp>VOLUME</stp>
        <stp>.NDX251128P20350</stp>
        <tr r="U186" s="2"/>
      </tp>
      <tp t="s">
        <v>N/A</v>
        <stp/>
        <stp>VOLUME</stp>
        <stp>.NDX250822P20975</stp>
        <tr r="O161" s="2"/>
      </tp>
      <tp t="s">
        <v>N/A</v>
        <stp/>
        <stp>VOLUME</stp>
        <stp>.NDX251128P21375</stp>
        <tr r="U145" s="2"/>
      </tp>
      <tp t="s">
        <v>N/A</v>
        <stp/>
        <stp>VOLUME</stp>
        <stp>.NDX251128P20375</stp>
        <tr r="U185" s="2"/>
      </tp>
      <tp t="s">
        <v>304.13%</v>
        <stp/>
        <stp>IMPL_VOL</stp>
        <stp>.NDXP250519P20650</stp>
        <tr r="EM173" s="1"/>
      </tp>
      <tp t="s">
        <v>296.32%</v>
        <stp/>
        <stp>IMPL_VOL</stp>
        <stp>.NDXP250519P20675</stp>
        <tr r="EM172" s="1"/>
      </tp>
      <tp t="s">
        <v>158.65%</v>
        <stp/>
        <stp>IMPL_VOL</stp>
        <stp>.NDXP250519P20600</stp>
        <tr r="EM175" s="1"/>
      </tp>
      <tp t="s">
        <v>311.91%</v>
        <stp/>
        <stp>IMPL_VOL</stp>
        <stp>.NDXP250519P20625</stp>
        <tr r="EM174" s="1"/>
      </tp>
      <tp t="s">
        <v>N/A</v>
        <stp/>
        <stp>VOLUME</stp>
        <stp>.NDX250822C20925</stp>
        <tr r="O163" s="2"/>
      </tp>
      <tp t="s">
        <v>N/A</v>
        <stp/>
        <stp>VOLUME</stp>
        <stp>.NDX251128C21325</stp>
        <tr r="U147" s="2"/>
      </tp>
      <tp t="s">
        <v>N/A</v>
        <stp/>
        <stp>VOLUME</stp>
        <stp>.NDX251128C20325</stp>
        <tr r="U187" s="2"/>
      </tp>
      <tp t="s">
        <v>N/A</v>
        <stp/>
        <stp>VOLUME</stp>
        <stp>.NDX250822C20900</stp>
        <tr r="O164" s="2"/>
      </tp>
      <tp t="s">
        <v>N/A</v>
        <stp/>
        <stp>VOLUME</stp>
        <stp>.NDX251128C21300</stp>
        <tr r="U148" s="2"/>
      </tp>
      <tp t="s">
        <v>N/A</v>
        <stp/>
        <stp>VOLUME</stp>
        <stp>.NDX251128C20300</stp>
        <tr r="U188" s="2"/>
      </tp>
      <tp t="s">
        <v>N/A</v>
        <stp/>
        <stp>VOLUME</stp>
        <stp>.NDX251128C21375</stp>
        <tr r="U145" s="2"/>
      </tp>
      <tp t="s">
        <v>N/A</v>
        <stp/>
        <stp>VOLUME</stp>
        <stp>.NDX251128C20375</stp>
        <tr r="U185" s="2"/>
      </tp>
      <tp t="s">
        <v>N/A</v>
        <stp/>
        <stp>VOLUME</stp>
        <stp>.NDX250822C20975</stp>
        <tr r="O161" s="2"/>
      </tp>
      <tp t="s">
        <v>N/A</v>
        <stp/>
        <stp>VOLUME</stp>
        <stp>.NDX251128C21350</stp>
        <tr r="U146" s="2"/>
      </tp>
      <tp t="s">
        <v>N/A</v>
        <stp/>
        <stp>VOLUME</stp>
        <stp>.NDX251128C20350</stp>
        <tr r="U186" s="2"/>
      </tp>
      <tp t="s">
        <v>N/A</v>
        <stp/>
        <stp>VOLUME</stp>
        <stp>.NDX250822C20950</stp>
        <tr r="O162" s="2"/>
      </tp>
      <tp t="s">
        <v>--</v>
        <stp/>
        <stp>IMPL_VOL</stp>
        <stp>.NDXP250519C20775</stp>
        <tr r="EL168" s="1"/>
      </tp>
      <tp t="s">
        <v>--</v>
        <stp/>
        <stp>IMPL_VOL</stp>
        <stp>.NDXP250519C20750</stp>
        <tr r="EL169" s="1"/>
      </tp>
      <tp t="s">
        <v>--</v>
        <stp/>
        <stp>IMPL_VOL</stp>
        <stp>.NDXP250519C20725</stp>
        <tr r="EL170" s="1"/>
      </tp>
      <tp t="s">
        <v>--</v>
        <stp/>
        <stp>IMPL_VOL</stp>
        <stp>.NDXP250519C20700</stp>
        <tr r="EL171" s="1"/>
      </tp>
      <tp t="s">
        <v>N/A</v>
        <stp/>
        <stp>VOLUME</stp>
        <stp>.NDX251128P21200</stp>
        <tr r="U152" s="2"/>
      </tp>
      <tp t="s">
        <v>N/A</v>
        <stp/>
        <stp>VOLUME</stp>
        <stp>.NDX250822P20800</stp>
        <tr r="O168" s="2"/>
      </tp>
      <tp t="s">
        <v>N/A</v>
        <stp/>
        <stp>VOLUME</stp>
        <stp>.NDX251128P21225</stp>
        <tr r="U151" s="2"/>
      </tp>
      <tp t="s">
        <v>N/A</v>
        <stp/>
        <stp>VOLUME</stp>
        <stp>.NDX250822P20825</stp>
        <tr r="O167" s="2"/>
      </tp>
      <tp t="s">
        <v>N/A</v>
        <stp/>
        <stp>VOLUME</stp>
        <stp>.NDX250822P20850</stp>
        <tr r="O166" s="2"/>
      </tp>
      <tp t="s">
        <v>N/A</v>
        <stp/>
        <stp>VOLUME</stp>
        <stp>.NDX251128P21250</stp>
        <tr r="U150" s="2"/>
      </tp>
      <tp t="s">
        <v>N/A</v>
        <stp/>
        <stp>VOLUME</stp>
        <stp>.NDX251128P20250</stp>
        <tr r="U190" s="2"/>
      </tp>
      <tp t="s">
        <v>N/A</v>
        <stp/>
        <stp>VOLUME</stp>
        <stp>.NDX250822P20875</stp>
        <tr r="O165" s="2"/>
      </tp>
      <tp t="s">
        <v>N/A</v>
        <stp/>
        <stp>VOLUME</stp>
        <stp>.NDX251128P21275</stp>
        <tr r="U149" s="2"/>
      </tp>
      <tp t="s">
        <v>N/A</v>
        <stp/>
        <stp>VOLUME</stp>
        <stp>.NDX251128P20275</stp>
        <tr r="U189" s="2"/>
      </tp>
      <tp t="s">
        <v>272.45%</v>
        <stp/>
        <stp>IMPL_VOL</stp>
        <stp>.NDXP250519P20750</stp>
        <tr r="EM169" s="1"/>
      </tp>
      <tp t="s">
        <v>264.82%</v>
        <stp/>
        <stp>IMPL_VOL</stp>
        <stp>.NDXP250519P20775</stp>
        <tr r="EM168" s="1"/>
      </tp>
      <tp t="s">
        <v>288.49%</v>
        <stp/>
        <stp>IMPL_VOL</stp>
        <stp>.NDXP250519P20700</stp>
        <tr r="EM171" s="1"/>
      </tp>
      <tp t="s">
        <v>280.63%</v>
        <stp/>
        <stp>IMPL_VOL</stp>
        <stp>.NDXP250519P20725</stp>
        <tr r="EM170" s="1"/>
      </tp>
      <tp t="s">
        <v>N/A</v>
        <stp/>
        <stp>VOLUME</stp>
        <stp>.NDX250822C20825</stp>
        <tr r="O167" s="2"/>
      </tp>
      <tp t="s">
        <v>N/A</v>
        <stp/>
        <stp>VOLUME</stp>
        <stp>.NDX251128C21225</stp>
        <tr r="U151" s="2"/>
      </tp>
      <tp t="s">
        <v>N/A</v>
        <stp/>
        <stp>VOLUME</stp>
        <stp>.NDX250822C20800</stp>
        <tr r="O168" s="2"/>
      </tp>
      <tp t="s">
        <v>N/A</v>
        <stp/>
        <stp>VOLUME</stp>
        <stp>.NDX251128C21200</stp>
        <tr r="U152" s="2"/>
      </tp>
      <tp t="s">
        <v>N/A</v>
        <stp/>
        <stp>VOLUME</stp>
        <stp>.NDX251128C21275</stp>
        <tr r="U149" s="2"/>
      </tp>
      <tp t="s">
        <v>N/A</v>
        <stp/>
        <stp>VOLUME</stp>
        <stp>.NDX251128C20275</stp>
        <tr r="U189" s="2"/>
      </tp>
      <tp t="s">
        <v>N/A</v>
        <stp/>
        <stp>VOLUME</stp>
        <stp>.NDX250822C20875</stp>
        <tr r="O165" s="2"/>
      </tp>
      <tp t="s">
        <v>N/A</v>
        <stp/>
        <stp>VOLUME</stp>
        <stp>.NDX251128C21250</stp>
        <tr r="U150" s="2"/>
      </tp>
      <tp t="s">
        <v>N/A</v>
        <stp/>
        <stp>VOLUME</stp>
        <stp>.NDX251128C20250</stp>
        <tr r="U190" s="2"/>
      </tp>
      <tp t="s">
        <v>N/A</v>
        <stp/>
        <stp>VOLUME</stp>
        <stp>.NDX250822C20850</stp>
        <tr r="O166" s="2"/>
      </tp>
      <tp t="s">
        <v>10.12%</v>
        <stp/>
        <stp>IMPL_VOL</stp>
        <stp>.NDXP250519C21475</stp>
        <tr r="EL140" s="1"/>
      </tp>
      <tp t="s">
        <v>--</v>
        <stp/>
        <stp>IMPL_VOL</stp>
        <stp>.NDXP250519C20475</stp>
        <tr r="EL180" s="1"/>
      </tp>
      <tp t="s">
        <v>4.69%</v>
        <stp/>
        <stp>IMPL_VOL</stp>
        <stp>.NDXP250519C21450</stp>
        <tr r="EL141" s="1"/>
      </tp>
      <tp t="s">
        <v>--</v>
        <stp/>
        <stp>IMPL_VOL</stp>
        <stp>.NDXP250519C20450</stp>
        <tr r="EL181" s="1"/>
      </tp>
      <tp t="s">
        <v>--</v>
        <stp/>
        <stp>IMPL_VOL</stp>
        <stp>.NDXP250519C21425</stp>
        <tr r="EL142" s="1"/>
      </tp>
      <tp t="s">
        <v>--</v>
        <stp/>
        <stp>IMPL_VOL</stp>
        <stp>.NDXP250519C20425</stp>
        <tr r="EL182" s="1"/>
      </tp>
      <tp t="s">
        <v>--</v>
        <stp/>
        <stp>IMPL_VOL</stp>
        <stp>.NDXP250519C21400</stp>
        <tr r="EL143" s="1"/>
      </tp>
      <tp t="s">
        <v>--</v>
        <stp/>
        <stp>IMPL_VOL</stp>
        <stp>.NDXP250519C20400</stp>
        <tr r="EL183" s="1"/>
      </tp>
      <tp t="s">
        <v>N/A</v>
        <stp/>
        <stp>VOLUME</stp>
        <stp>.NDX251128P21100</stp>
        <tr r="U156" s="2"/>
      </tp>
      <tp>
        <v>1</v>
        <stp/>
        <stp>VOLUME</stp>
        <stp>.NDX250620P20900</stp>
        <tr r="BF163" s="1"/>
        <tr r="BF163" s="1"/>
      </tp>
      <tp t="s">
        <v>N/A</v>
        <stp/>
        <stp>VOLUME</stp>
        <stp>.NDX251128P21125</stp>
        <tr r="U155" s="2"/>
      </tp>
      <tp>
        <v>2</v>
        <stp/>
        <stp>VOLUME</stp>
        <stp>.NDX250620P20925</stp>
        <tr r="BF162" s="1"/>
        <tr r="BF162" s="1"/>
      </tp>
      <tp>
        <v>1</v>
        <stp/>
        <stp>VOLUME</stp>
        <stp>.NDX250620P20950</stp>
        <tr r="BF161" s="1"/>
        <tr r="BF161" s="1"/>
      </tp>
      <tp t="s">
        <v>N/A</v>
        <stp/>
        <stp>VOLUME</stp>
        <stp>.NDX251128P21150</stp>
        <tr r="U154" s="2"/>
      </tp>
      <tp t="s">
        <v>N/A</v>
        <stp/>
        <stp>VOLUME</stp>
        <stp>.NDX250620P20975</stp>
        <tr r="BF160" s="1"/>
      </tp>
      <tp t="s">
        <v>N/A</v>
        <stp/>
        <stp>VOLUME</stp>
        <stp>.NDX251128P21175</stp>
        <tr r="U153" s="2"/>
      </tp>
      <tp t="s">
        <v>6.25%</v>
        <stp/>
        <stp>IMPL_VOL</stp>
        <stp>.NDXP250519P21450</stp>
        <tr r="EM141" s="1"/>
      </tp>
      <tp t="s">
        <v>365.83%</v>
        <stp/>
        <stp>IMPL_VOL</stp>
        <stp>.NDXP250519P20450</stp>
        <tr r="EM181" s="1"/>
      </tp>
      <tp t="s">
        <v>16.65%</v>
        <stp/>
        <stp>IMPL_VOL</stp>
        <stp>.NDXP250519P21475</stp>
        <tr r="EM140" s="1"/>
      </tp>
      <tp t="s">
        <v>358.18%</v>
        <stp/>
        <stp>IMPL_VOL</stp>
        <stp>.NDXP250519P20475</stp>
        <tr r="EM180" s="1"/>
      </tp>
      <tp t="s">
        <v>11.13%</v>
        <stp/>
        <stp>IMPL_VOL</stp>
        <stp>.NDXP250519P21400</stp>
        <tr r="EM143" s="1"/>
      </tp>
      <tp t="s">
        <v>194.15%</v>
        <stp/>
        <stp>IMPL_VOL</stp>
        <stp>.NDXP250519P20400</stp>
        <tr r="EM183" s="1"/>
      </tp>
      <tp t="s">
        <v>8.11%</v>
        <stp/>
        <stp>IMPL_VOL</stp>
        <stp>.NDXP250519P21425</stp>
        <tr r="EM142" s="1"/>
      </tp>
      <tp t="s">
        <v>373.46%</v>
        <stp/>
        <stp>IMPL_VOL</stp>
        <stp>.NDXP250519P20425</stp>
        <tr r="EM182" s="1"/>
      </tp>
      <tp t="s">
        <v>N/A</v>
        <stp/>
        <stp>VOLUME</stp>
        <stp>.NDX250620C20925</stp>
        <tr r="BE162" s="1"/>
      </tp>
      <tp t="s">
        <v>N/A</v>
        <stp/>
        <stp>VOLUME</stp>
        <stp>.NDX251128C21125</stp>
        <tr r="U155" s="2"/>
      </tp>
      <tp t="s">
        <v>N/A</v>
        <stp/>
        <stp>VOLUME</stp>
        <stp>.NDX250620C20900</stp>
        <tr r="BE163" s="1"/>
      </tp>
      <tp t="s">
        <v>N/A</v>
        <stp/>
        <stp>VOLUME</stp>
        <stp>.NDX251128C21100</stp>
        <tr r="U156" s="2"/>
      </tp>
      <tp t="s">
        <v>N/A</v>
        <stp/>
        <stp>VOLUME</stp>
        <stp>.NDX251128C21175</stp>
        <tr r="U153" s="2"/>
      </tp>
      <tp>
        <v>1</v>
        <stp/>
        <stp>VOLUME</stp>
        <stp>.NDX250620C20975</stp>
        <tr r="BE160" s="1"/>
        <tr r="BE160" s="1"/>
      </tp>
      <tp t="s">
        <v>N/A</v>
        <stp/>
        <stp>VOLUME</stp>
        <stp>.NDX251128C21150</stp>
        <tr r="U154" s="2"/>
      </tp>
      <tp t="s">
        <v>N/A</v>
        <stp/>
        <stp>VOLUME</stp>
        <stp>.NDX250620C20950</stp>
        <tr r="BE161" s="1"/>
      </tp>
      <tp>
        <v>0.63</v>
        <stp/>
        <stp>DELTA</stp>
        <stp>.SPX250620C5910</stp>
        <tr r="CH101" s="1"/>
        <tr r="CH101" s="1"/>
      </tp>
      <tp>
        <v>-0.39</v>
        <stp/>
        <stp>DELTA</stp>
        <stp>.SPX250620P5910</stp>
        <tr r="CI101" s="1"/>
        <tr r="CI101" s="1"/>
      </tp>
      <tp>
        <v>0.64</v>
        <stp/>
        <stp>DELTA</stp>
        <stp>.SPX250620C5900</stp>
        <tr r="CH102" s="1"/>
        <tr r="CH102" s="1"/>
      </tp>
      <tp>
        <v>-0.38</v>
        <stp/>
        <stp>DELTA</stp>
        <stp>.SPX250620P5900</stp>
        <tr r="CI102" s="1"/>
        <tr r="CI102" s="1"/>
      </tp>
      <tp>
        <v>0.6</v>
        <stp/>
        <stp>DELTA</stp>
        <stp>.SPX250620C5930</stp>
        <tr r="CH99" s="1"/>
        <tr r="CH99" s="1"/>
      </tp>
      <tp>
        <v>-0.41</v>
        <stp/>
        <stp>DELTA</stp>
        <stp>.SPX250620P5930</stp>
        <tr r="CI99" s="1"/>
        <tr r="CI99" s="1"/>
      </tp>
      <tp>
        <v>0.61</v>
        <stp/>
        <stp>DELTA</stp>
        <stp>.SPX250620C5920</stp>
        <tr r="CH100" s="1"/>
        <tr r="CH100" s="1"/>
      </tp>
      <tp>
        <v>-0.4</v>
        <stp/>
        <stp>DELTA</stp>
        <stp>.SPX250620P5920</stp>
        <tr r="CI100" s="1"/>
        <tr r="CI100" s="1"/>
      </tp>
      <tp>
        <v>0.56999999999999995</v>
        <stp/>
        <stp>DELTA</stp>
        <stp>.SPX250620C5950</stp>
        <tr r="CH97" s="1"/>
        <tr r="CH97" s="1"/>
      </tp>
      <tp>
        <v>-0.44</v>
        <stp/>
        <stp>DELTA</stp>
        <stp>.SPX250620P5950</stp>
        <tr r="CI97" s="1"/>
        <tr r="CI97" s="1"/>
      </tp>
      <tp>
        <v>0.57999999999999996</v>
        <stp/>
        <stp>DELTA</stp>
        <stp>.SPX250620C5940</stp>
        <tr r="CH98" s="1"/>
        <tr r="CH98" s="1"/>
      </tp>
      <tp>
        <v>-0.43</v>
        <stp/>
        <stp>DELTA</stp>
        <stp>.SPX250620P5940</stp>
        <tr r="CI98" s="1"/>
        <tr r="CI98" s="1"/>
      </tp>
      <tp>
        <v>0.54</v>
        <stp/>
        <stp>DELTA</stp>
        <stp>.SPX250620C5970</stp>
        <tr r="CH95" s="1"/>
        <tr r="CH95" s="1"/>
      </tp>
      <tp>
        <v>-0.47</v>
        <stp/>
        <stp>DELTA</stp>
        <stp>.SPX250620P5970</stp>
        <tr r="CI95" s="1"/>
        <tr r="CI95" s="1"/>
      </tp>
      <tp>
        <v>0.55000000000000004</v>
        <stp/>
        <stp>DELTA</stp>
        <stp>.SPX250620C5960</stp>
        <tr r="CH96" s="1"/>
        <tr r="CH96" s="1"/>
      </tp>
      <tp>
        <v>-0.45</v>
        <stp/>
        <stp>DELTA</stp>
        <stp>.SPX250620P5960</stp>
        <tr r="CI96" s="1"/>
        <tr r="CI96" s="1"/>
      </tp>
      <tp>
        <v>0.5</v>
        <stp/>
        <stp>DELTA</stp>
        <stp>.SPX250620C5990</stp>
        <tr r="CH93" s="1"/>
        <tr r="CH93" s="1"/>
      </tp>
      <tp>
        <v>-0.49</v>
        <stp/>
        <stp>DELTA</stp>
        <stp>.SPX250620P5990</stp>
        <tr r="CI93" s="1"/>
        <tr r="CI93" s="1"/>
      </tp>
      <tp>
        <v>0.52</v>
        <stp/>
        <stp>DELTA</stp>
        <stp>.SPX250620C5980</stp>
        <tr r="CH94" s="1"/>
        <tr r="CH94" s="1"/>
      </tp>
      <tp>
        <v>-0.48</v>
        <stp/>
        <stp>DELTA</stp>
        <stp>.SPX250620P5980</stp>
        <tr r="CI94" s="1"/>
        <tr r="CI94" s="1"/>
      </tp>
      <tp t="s">
        <v>412.89%</v>
        <stp/>
        <stp>IMPL_VOL</stp>
        <stp>.NDXP250519C20575</stp>
        <tr r="EL176" s="1"/>
      </tp>
      <tp t="s">
        <v>22.39%</v>
        <stp/>
        <stp>IMPL_VOL</stp>
        <stp>.NDXP250519C21550</stp>
        <tr r="EL137" s="1"/>
      </tp>
      <tp t="s">
        <v>271.26%</v>
        <stp/>
        <stp>IMPL_VOL</stp>
        <stp>.NDXP250519C20550</stp>
        <tr r="EL177" s="1"/>
      </tp>
      <tp t="s">
        <v>N/A</v>
        <stp/>
        <stp>IMPL_VOL</stp>
        <stp>.NDXP250519C21525</stp>
        <tr r="EL138" s="1"/>
      </tp>
      <tp t="s">
        <v>--</v>
        <stp/>
        <stp>IMPL_VOL</stp>
        <stp>.NDXP250519C20525</stp>
        <tr r="EL178" s="1"/>
      </tp>
      <tp t="s">
        <v>12.32%</v>
        <stp/>
        <stp>IMPL_VOL</stp>
        <stp>.NDXP250519C21500</stp>
        <tr r="EL139" s="1"/>
      </tp>
      <tp t="s">
        <v>--</v>
        <stp/>
        <stp>IMPL_VOL</stp>
        <stp>.NDXP250519C20500</stp>
        <tr r="EL179" s="1"/>
      </tp>
      <tp t="s">
        <v>N/A</v>
        <stp/>
        <stp>VOLUME</stp>
        <stp>.NDX251128P21000</stp>
        <tr r="U160" s="2"/>
      </tp>
      <tp>
        <v>50</v>
        <stp/>
        <stp>VOLUME</stp>
        <stp>.NDX250620P20800</stp>
        <tr r="BF167" s="1"/>
        <tr r="BF167" s="1"/>
      </tp>
      <tp t="s">
        <v>N/A</v>
        <stp/>
        <stp>VOLUME</stp>
        <stp>.NDX251128P21025</stp>
        <tr r="U159" s="2"/>
      </tp>
      <tp t="s">
        <v>N/A</v>
        <stp/>
        <stp>VOLUME</stp>
        <stp>.NDX250620P20825</stp>
        <tr r="BF166" s="1"/>
      </tp>
      <tp t="s">
        <v>N/A</v>
        <stp/>
        <stp>VOLUME</stp>
        <stp>.NDX250620P20850</stp>
        <tr r="BF165" s="1"/>
      </tp>
      <tp t="s">
        <v>N/A</v>
        <stp/>
        <stp>VOLUME</stp>
        <stp>.NDX251128P21050</stp>
        <tr r="U158" s="2"/>
      </tp>
      <tp>
        <v>1</v>
        <stp/>
        <stp>VOLUME</stp>
        <stp>.NDX250620P20875</stp>
        <tr r="BF164" s="1"/>
        <tr r="BF164" s="1"/>
      </tp>
      <tp t="s">
        <v>N/A</v>
        <stp/>
        <stp>VOLUME</stp>
        <stp>.NDX251128P21075</stp>
        <tr r="U157" s="2"/>
      </tp>
      <tp t="s">
        <v>46.91%</v>
        <stp/>
        <stp>IMPL_VOL</stp>
        <stp>.NDXP250519P21550</stp>
        <tr r="EM137" s="1"/>
      </tp>
      <tp t="s">
        <v>335.13%</v>
        <stp/>
        <stp>IMPL_VOL</stp>
        <stp>.NDXP250519P20550</stp>
        <tr r="EM177" s="1"/>
      </tp>
      <tp t="s">
        <v>327.41%</v>
        <stp/>
        <stp>IMPL_VOL</stp>
        <stp>.NDXP250519P20575</stp>
        <tr r="EM176" s="1"/>
      </tp>
      <tp t="s">
        <v>29.10%</v>
        <stp/>
        <stp>IMPL_VOL</stp>
        <stp>.NDXP250519P21500</stp>
        <tr r="EM139" s="1"/>
      </tp>
      <tp t="s">
        <v>350.51%</v>
        <stp/>
        <stp>IMPL_VOL</stp>
        <stp>.NDXP250519P20500</stp>
        <tr r="EM179" s="1"/>
      </tp>
      <tp t="s">
        <v>N/A</v>
        <stp/>
        <stp>IMPL_VOL</stp>
        <stp>.NDXP250519P21525</stp>
        <tr r="EM138" s="1"/>
      </tp>
      <tp t="s">
        <v>342.83%</v>
        <stp/>
        <stp>IMPL_VOL</stp>
        <stp>.NDXP250519P20525</stp>
        <tr r="EM178" s="1"/>
      </tp>
      <tp t="s">
        <v>N/A</v>
        <stp/>
        <stp>VOLUME</stp>
        <stp>.NDX250620C20825</stp>
        <tr r="BE166" s="1"/>
      </tp>
      <tp t="s">
        <v>N/A</v>
        <stp/>
        <stp>VOLUME</stp>
        <stp>.NDX251128C21025</stp>
        <tr r="U159" s="2"/>
      </tp>
      <tp t="s">
        <v>N/A</v>
        <stp/>
        <stp>VOLUME</stp>
        <stp>.NDX250620C20800</stp>
        <tr r="BE167" s="1"/>
      </tp>
      <tp t="s">
        <v>N/A</v>
        <stp/>
        <stp>VOLUME</stp>
        <stp>.NDX251128C21000</stp>
        <tr r="U160" s="2"/>
      </tp>
      <tp t="s">
        <v>N/A</v>
        <stp/>
        <stp>VOLUME</stp>
        <stp>.NDX251128C21075</stp>
        <tr r="U157" s="2"/>
      </tp>
      <tp t="s">
        <v>N/A</v>
        <stp/>
        <stp>VOLUME</stp>
        <stp>.NDX250620C20875</stp>
        <tr r="BE164" s="1"/>
      </tp>
      <tp t="s">
        <v>N/A</v>
        <stp/>
        <stp>VOLUME</stp>
        <stp>.NDX251128C21050</stp>
        <tr r="U158" s="2"/>
      </tp>
      <tp t="s">
        <v>N/A</v>
        <stp/>
        <stp>VOLUME</stp>
        <stp>.NDX250620C20850</stp>
        <tr r="BE165" s="1"/>
      </tp>
      <tp>
        <v>0.75</v>
        <stp/>
        <stp>DELTA</stp>
        <stp>.SPX250620C5810</stp>
        <tr r="CH111" s="1"/>
        <tr r="CH111" s="1"/>
      </tp>
      <tp>
        <v>-0.28000000000000003</v>
        <stp/>
        <stp>DELTA</stp>
        <stp>.SPX250620P5810</stp>
        <tr r="CI111" s="1"/>
        <tr r="CI111" s="1"/>
      </tp>
      <tp>
        <v>0.76</v>
        <stp/>
        <stp>DELTA</stp>
        <stp>.SPX250620C5800</stp>
        <tr r="CH112" s="1"/>
        <tr r="CH112" s="1"/>
      </tp>
      <tp>
        <v>-0.27</v>
        <stp/>
        <stp>DELTA</stp>
        <stp>.SPX250620P5800</stp>
        <tr r="CI112" s="1"/>
        <tr r="CI112" s="1"/>
      </tp>
      <tp>
        <v>0.73</v>
        <stp/>
        <stp>DELTA</stp>
        <stp>.SPX250620C5830</stp>
        <tr r="CH109" s="1"/>
        <tr r="CH109" s="1"/>
      </tp>
      <tp>
        <v>-0.3</v>
        <stp/>
        <stp>DELTA</stp>
        <stp>.SPX250620P5830</stp>
        <tr r="CI109" s="1"/>
        <tr r="CI109" s="1"/>
      </tp>
      <tp>
        <v>0.74</v>
        <stp/>
        <stp>DELTA</stp>
        <stp>.SPX250620C5820</stp>
        <tr r="CH110" s="1"/>
        <tr r="CH110" s="1"/>
      </tp>
      <tp>
        <v>-0.28999999999999998</v>
        <stp/>
        <stp>DELTA</stp>
        <stp>.SPX250620P5820</stp>
        <tr r="CI110" s="1"/>
        <tr r="CI110" s="1"/>
      </tp>
      <tp>
        <v>0.71</v>
        <stp/>
        <stp>DELTA</stp>
        <stp>.SPX250620C5850</stp>
        <tr r="CH107" s="1"/>
        <tr r="CH107" s="1"/>
      </tp>
      <tp>
        <v>-0.32</v>
        <stp/>
        <stp>DELTA</stp>
        <stp>.SPX250620P5850</stp>
        <tr r="CI107" s="1"/>
        <tr r="CI107" s="1"/>
      </tp>
      <tp>
        <v>0.72</v>
        <stp/>
        <stp>DELTA</stp>
        <stp>.SPX250620C5840</stp>
        <tr r="CH108" s="1"/>
        <tr r="CH108" s="1"/>
      </tp>
      <tp>
        <v>-0.31</v>
        <stp/>
        <stp>DELTA</stp>
        <stp>.SPX250620P5840</stp>
        <tr r="CI108" s="1"/>
        <tr r="CI108" s="1"/>
      </tp>
      <tp>
        <v>0.68</v>
        <stp/>
        <stp>DELTA</stp>
        <stp>.SPX250620C5870</stp>
        <tr r="CH105" s="1"/>
        <tr r="CH105" s="1"/>
      </tp>
      <tp>
        <v>-0.34</v>
        <stp/>
        <stp>DELTA</stp>
        <stp>.SPX250620P5870</stp>
        <tr r="CI105" s="1"/>
        <tr r="CI105" s="1"/>
      </tp>
      <tp>
        <v>0.69</v>
        <stp/>
        <stp>DELTA</stp>
        <stp>.SPX250620C5860</stp>
        <tr r="CH106" s="1"/>
        <tr r="CH106" s="1"/>
      </tp>
      <tp>
        <v>-0.33</v>
        <stp/>
        <stp>DELTA</stp>
        <stp>.SPX250620P5860</stp>
        <tr r="CI106" s="1"/>
        <tr r="CI106" s="1"/>
      </tp>
      <tp>
        <v>0.66</v>
        <stp/>
        <stp>DELTA</stp>
        <stp>.SPX250620C5890</stp>
        <tr r="CH103" s="1"/>
        <tr r="CH103" s="1"/>
      </tp>
      <tp>
        <v>-0.36</v>
        <stp/>
        <stp>DELTA</stp>
        <stp>.SPX250620P5890</stp>
        <tr r="CI103" s="1"/>
        <tr r="CI103" s="1"/>
      </tp>
      <tp>
        <v>0.67</v>
        <stp/>
        <stp>DELTA</stp>
        <stp>.SPX250620C5880</stp>
        <tr r="CH104" s="1"/>
        <tr r="CH104" s="1"/>
      </tp>
      <tp>
        <v>-0.35</v>
        <stp/>
        <stp>DELTA</stp>
        <stp>.SPX250620P5880</stp>
        <tr r="CI104" s="1"/>
        <tr r="CI104" s="1"/>
      </tp>
      <tp t="s">
        <v>--</v>
        <stp/>
        <stp>IMPL_VOL</stp>
        <stp>.NDXP250523C20875</stp>
        <tr r="EN164" s="1"/>
      </tp>
      <tp t="s">
        <v>--</v>
        <stp/>
        <stp>IMPL_VOL</stp>
        <stp>.NDXP250519C21275</stp>
        <tr r="EL148" s="1"/>
      </tp>
      <tp t="s">
        <v>--</v>
        <stp/>
        <stp>IMPL_VOL</stp>
        <stp>.NDXP250519C20275</stp>
        <tr r="EL188" s="1"/>
      </tp>
      <tp t="s">
        <v>--</v>
        <stp/>
        <stp>IMPL_VOL</stp>
        <stp>.NDXP250523C20850</stp>
        <tr r="EN165" s="1"/>
      </tp>
      <tp t="s">
        <v>--</v>
        <stp/>
        <stp>IMPL_VOL</stp>
        <stp>.NDXP250519C21250</stp>
        <tr r="EL149" s="1"/>
      </tp>
      <tp t="s">
        <v>--</v>
        <stp/>
        <stp>IMPL_VOL</stp>
        <stp>.NDXP250519C20250</stp>
        <tr r="EL189" s="1"/>
      </tp>
      <tp t="s">
        <v>--</v>
        <stp/>
        <stp>IMPL_VOL</stp>
        <stp>.NDXP250523C20825</stp>
        <tr r="EN166" s="1"/>
      </tp>
      <tp t="s">
        <v>84.22%</v>
        <stp/>
        <stp>IMPL_VOL</stp>
        <stp>.NDXP250519C21225</stp>
        <tr r="EL150" s="1"/>
      </tp>
      <tp t="s">
        <v>--</v>
        <stp/>
        <stp>IMPL_VOL</stp>
        <stp>.NDXP250523C20800</stp>
        <tr r="EN167" s="1"/>
      </tp>
      <tp t="s">
        <v>--</v>
        <stp/>
        <stp>IMPL_VOL</stp>
        <stp>.NDXP250519C21200</stp>
        <tr r="EL151" s="1"/>
      </tp>
      <tp t="s">
        <v>N/A</v>
        <stp/>
        <stp>VOLUME</stp>
        <stp>.NDX251226P20900</stp>
        <tr r="W164" s="2"/>
      </tp>
      <tp t="s">
        <v>N/A</v>
        <stp/>
        <stp>VOLUME</stp>
        <stp>.NDX251128P20700</stp>
        <tr r="U172" s="2"/>
      </tp>
      <tp t="s">
        <v>N/A</v>
        <stp/>
        <stp>VOLUME</stp>
        <stp>.NDX250926P20900</stp>
        <tr r="Q164" s="2"/>
      </tp>
      <tp t="s">
        <v>N/A</v>
        <stp/>
        <stp>VOLUME</stp>
        <stp>.NDX250606P20900</stp>
        <tr r="H164" s="2"/>
      </tp>
      <tp t="s">
        <v>N/A</v>
        <stp/>
        <stp>VOLUME</stp>
        <stp>.NDX250627P20800</stp>
        <tr r="K168" s="2"/>
      </tp>
      <tp t="s">
        <v>N/A</v>
        <stp/>
        <stp>VOLUME</stp>
        <stp>.NDX251226P20925</stp>
        <tr r="W163" s="2"/>
      </tp>
      <tp t="s">
        <v>N/A</v>
        <stp/>
        <stp>VOLUME</stp>
        <stp>.NDX251128P20725</stp>
        <tr r="U171" s="2"/>
      </tp>
      <tp t="s">
        <v>N/A</v>
        <stp/>
        <stp>VOLUME</stp>
        <stp>.NDX250926P20925</stp>
        <tr r="Q163" s="2"/>
      </tp>
      <tp t="s">
        <v>N/A</v>
        <stp/>
        <stp>VOLUME</stp>
        <stp>.NDX250606P20925</stp>
        <tr r="H163" s="2"/>
      </tp>
      <tp t="s">
        <v>N/A</v>
        <stp/>
        <stp>VOLUME</stp>
        <stp>.NDX250627P20825</stp>
        <tr r="K167" s="2"/>
      </tp>
      <tp t="s">
        <v>N/A</v>
        <stp/>
        <stp>VOLUME</stp>
        <stp>.NDX250926P20950</stp>
        <tr r="Q162" s="2"/>
      </tp>
      <tp t="s">
        <v>N/A</v>
        <stp/>
        <stp>VOLUME</stp>
        <stp>.NDX250606P20950</stp>
        <tr r="H162" s="2"/>
      </tp>
      <tp t="s">
        <v>N/A</v>
        <stp/>
        <stp>VOLUME</stp>
        <stp>.NDX250627P20850</stp>
        <tr r="K166" s="2"/>
      </tp>
      <tp t="s">
        <v>N/A</v>
        <stp/>
        <stp>VOLUME</stp>
        <stp>.NDX251226P20950</stp>
        <tr r="W162" s="2"/>
      </tp>
      <tp t="s">
        <v>N/A</v>
        <stp/>
        <stp>VOLUME</stp>
        <stp>.NDX251128P20750</stp>
        <tr r="U170" s="2"/>
      </tp>
      <tp t="s">
        <v>N/A</v>
        <stp/>
        <stp>VOLUME</stp>
        <stp>.NDX250926P20975</stp>
        <tr r="Q161" s="2"/>
      </tp>
      <tp t="s">
        <v>N/A</v>
        <stp/>
        <stp>VOLUME</stp>
        <stp>.NDX250606P20975</stp>
        <tr r="H161" s="2"/>
      </tp>
      <tp t="s">
        <v>N/A</v>
        <stp/>
        <stp>VOLUME</stp>
        <stp>.NDX250627P20875</stp>
        <tr r="K165" s="2"/>
      </tp>
      <tp t="s">
        <v>N/A</v>
        <stp/>
        <stp>VOLUME</stp>
        <stp>.NDX251226P20975</stp>
        <tr r="W161" s="2"/>
      </tp>
      <tp t="s">
        <v>N/A</v>
        <stp/>
        <stp>VOLUME</stp>
        <stp>.NDX251128P20775</stp>
        <tr r="U169" s="2"/>
      </tp>
      <tp t="s">
        <v>25.13%</v>
        <stp/>
        <stp>IMPL_VOL</stp>
        <stp>.NDXP250523P20850</stp>
        <tr r="EO165" s="1"/>
      </tp>
      <tp t="s">
        <v>40.77%</v>
        <stp/>
        <stp>IMPL_VOL</stp>
        <stp>.NDXP250519P21250</stp>
        <tr r="EM149" s="1"/>
      </tp>
      <tp t="s">
        <v>426.52%</v>
        <stp/>
        <stp>IMPL_VOL</stp>
        <stp>.NDXP250519P20250</stp>
        <tr r="EM189" s="1"/>
      </tp>
      <tp t="s">
        <v>25.00%</v>
        <stp/>
        <stp>IMPL_VOL</stp>
        <stp>.NDXP250523P20875</stp>
        <tr r="EO164" s="1"/>
      </tp>
      <tp t="s">
        <v>49.21%</v>
        <stp/>
        <stp>IMPL_VOL</stp>
        <stp>.NDXP250519P21275</stp>
        <tr r="EM148" s="1"/>
      </tp>
      <tp t="s">
        <v>418.98%</v>
        <stp/>
        <stp>IMPL_VOL</stp>
        <stp>.NDXP250519P20275</stp>
        <tr r="EM188" s="1"/>
      </tp>
      <tp t="s">
        <v>25.38%</v>
        <stp/>
        <stp>IMPL_VOL</stp>
        <stp>.NDXP250523P20800</stp>
        <tr r="EO167" s="1"/>
      </tp>
      <tp t="s">
        <v>59.50%</v>
        <stp/>
        <stp>IMPL_VOL</stp>
        <stp>.NDXP250519P21200</stp>
        <tr r="EM151" s="1"/>
      </tp>
      <tp t="s">
        <v>25.26%</v>
        <stp/>
        <stp>IMPL_VOL</stp>
        <stp>.NDXP250523P20825</stp>
        <tr r="EO166" s="1"/>
      </tp>
      <tp t="s">
        <v>113.63%</v>
        <stp/>
        <stp>IMPL_VOL</stp>
        <stp>.NDXP250519P21225</stp>
        <tr r="EM150" s="1"/>
      </tp>
      <tp t="s">
        <v>N/A</v>
        <stp/>
        <stp>VOLUME</stp>
        <stp>.NDX250926C20925</stp>
        <tr r="Q163" s="2"/>
      </tp>
      <tp t="s">
        <v>N/A</v>
        <stp/>
        <stp>VOLUME</stp>
        <stp>.NDX250606C20925</stp>
        <tr r="H163" s="2"/>
      </tp>
      <tp t="s">
        <v>N/A</v>
        <stp/>
        <stp>VOLUME</stp>
        <stp>.NDX250627C20825</stp>
        <tr r="K167" s="2"/>
      </tp>
      <tp t="s">
        <v>N/A</v>
        <stp/>
        <stp>VOLUME</stp>
        <stp>.NDX251226C20925</stp>
        <tr r="W163" s="2"/>
      </tp>
      <tp t="s">
        <v>N/A</v>
        <stp/>
        <stp>VOLUME</stp>
        <stp>.NDX251128C20725</stp>
        <tr r="U171" s="2"/>
      </tp>
      <tp t="s">
        <v>N/A</v>
        <stp/>
        <stp>VOLUME</stp>
        <stp>.NDX250926C20900</stp>
        <tr r="Q164" s="2"/>
      </tp>
      <tp t="s">
        <v>N/A</v>
        <stp/>
        <stp>VOLUME</stp>
        <stp>.NDX250606C20900</stp>
        <tr r="H164" s="2"/>
      </tp>
      <tp t="s">
        <v>N/A</v>
        <stp/>
        <stp>VOLUME</stp>
        <stp>.NDX250627C20800</stp>
        <tr r="K168" s="2"/>
      </tp>
      <tp t="s">
        <v>N/A</v>
        <stp/>
        <stp>VOLUME</stp>
        <stp>.NDX251226C20900</stp>
        <tr r="W164" s="2"/>
      </tp>
      <tp t="s">
        <v>N/A</v>
        <stp/>
        <stp>VOLUME</stp>
        <stp>.NDX251128C20700</stp>
        <tr r="U172" s="2"/>
      </tp>
      <tp t="s">
        <v>N/A</v>
        <stp/>
        <stp>VOLUME</stp>
        <stp>.NDX251226C20975</stp>
        <tr r="W161" s="2"/>
      </tp>
      <tp t="s">
        <v>N/A</v>
        <stp/>
        <stp>VOLUME</stp>
        <stp>.NDX251128C20775</stp>
        <tr r="U169" s="2"/>
      </tp>
      <tp t="s">
        <v>N/A</v>
        <stp/>
        <stp>VOLUME</stp>
        <stp>.NDX250926C20975</stp>
        <tr r="Q161" s="2"/>
      </tp>
      <tp t="s">
        <v>N/A</v>
        <stp/>
        <stp>VOLUME</stp>
        <stp>.NDX250606C20975</stp>
        <tr r="H161" s="2"/>
      </tp>
      <tp t="s">
        <v>N/A</v>
        <stp/>
        <stp>VOLUME</stp>
        <stp>.NDX250627C20875</stp>
        <tr r="K165" s="2"/>
      </tp>
      <tp t="s">
        <v>N/A</v>
        <stp/>
        <stp>VOLUME</stp>
        <stp>.NDX251226C20950</stp>
        <tr r="W162" s="2"/>
      </tp>
      <tp t="s">
        <v>N/A</v>
        <stp/>
        <stp>VOLUME</stp>
        <stp>.NDX251128C20750</stp>
        <tr r="U170" s="2"/>
      </tp>
      <tp t="s">
        <v>N/A</v>
        <stp/>
        <stp>VOLUME</stp>
        <stp>.NDX250926C20950</stp>
        <tr r="Q162" s="2"/>
      </tp>
      <tp t="s">
        <v>N/A</v>
        <stp/>
        <stp>VOLUME</stp>
        <stp>.NDX250606C20950</stp>
        <tr r="H162" s="2"/>
      </tp>
      <tp t="s">
        <v>N/A</v>
        <stp/>
        <stp>VOLUME</stp>
        <stp>.NDX250627C20850</stp>
        <tr r="K166" s="2"/>
      </tp>
      <tp t="s">
        <v>17.21%</v>
        <stp/>
        <stp>IMPL_VOL</stp>
        <stp>.NDXP250523C20975</stp>
        <tr r="EN160" s="1"/>
      </tp>
      <tp t="s">
        <v>--</v>
        <stp/>
        <stp>IMPL_VOL</stp>
        <stp>.NDXP250519C21375</stp>
        <tr r="EL144" s="1"/>
      </tp>
      <tp t="s">
        <v>--</v>
        <stp/>
        <stp>IMPL_VOL</stp>
        <stp>.NDXP250519C20375</stp>
        <tr r="EL184" s="1"/>
      </tp>
      <tp t="s">
        <v>15.64%</v>
        <stp/>
        <stp>IMPL_VOL</stp>
        <stp>.NDXP250523C20950</stp>
        <tr r="EN161" s="1"/>
      </tp>
      <tp t="s">
        <v>--</v>
        <stp/>
        <stp>IMPL_VOL</stp>
        <stp>.NDXP250519C21350</stp>
        <tr r="EL145" s="1"/>
      </tp>
      <tp t="s">
        <v>--</v>
        <stp/>
        <stp>IMPL_VOL</stp>
        <stp>.NDXP250519C20350</stp>
        <tr r="EL185" s="1"/>
      </tp>
      <tp t="s">
        <v>14.17%</v>
        <stp/>
        <stp>IMPL_VOL</stp>
        <stp>.NDXP250523C20925</stp>
        <tr r="EN162" s="1"/>
      </tp>
      <tp t="s">
        <v>--</v>
        <stp/>
        <stp>IMPL_VOL</stp>
        <stp>.NDXP250519C21325</stp>
        <tr r="EL146" s="1"/>
      </tp>
      <tp t="s">
        <v>--</v>
        <stp/>
        <stp>IMPL_VOL</stp>
        <stp>.NDXP250519C20325</stp>
        <tr r="EL186" s="1"/>
      </tp>
      <tp t="s">
        <v>12.72%</v>
        <stp/>
        <stp>IMPL_VOL</stp>
        <stp>.NDXP250523C20900</stp>
        <tr r="EN163" s="1"/>
      </tp>
      <tp t="s">
        <v>--</v>
        <stp/>
        <stp>IMPL_VOL</stp>
        <stp>.NDXP250519C21300</stp>
        <tr r="EL147" s="1"/>
      </tp>
      <tp t="s">
        <v>--</v>
        <stp/>
        <stp>IMPL_VOL</stp>
        <stp>.NDXP250519C20300</stp>
        <tr r="EL187" s="1"/>
      </tp>
      <tp t="s">
        <v>N/A</v>
        <stp/>
        <stp>VOLUME</stp>
        <stp>.NDX251226P20800</stp>
        <tr r="W168" s="2"/>
      </tp>
      <tp t="s">
        <v>N/A</v>
        <stp/>
        <stp>VOLUME</stp>
        <stp>.NDX251128P20600</stp>
        <tr r="U176" s="2"/>
      </tp>
      <tp t="s">
        <v>N/A</v>
        <stp/>
        <stp>VOLUME</stp>
        <stp>.NDX250926P20800</stp>
        <tr r="Q168" s="2"/>
      </tp>
      <tp t="s">
        <v>N/A</v>
        <stp/>
        <stp>VOLUME</stp>
        <stp>.NDX250606P20800</stp>
        <tr r="H168" s="2"/>
      </tp>
      <tp t="s">
        <v>N/A</v>
        <stp/>
        <stp>VOLUME</stp>
        <stp>.NDX250627P20900</stp>
        <tr r="K164" s="2"/>
      </tp>
      <tp t="s">
        <v>N/A</v>
        <stp/>
        <stp>VOLUME</stp>
        <stp>.NDX251226P20825</stp>
        <tr r="W167" s="2"/>
      </tp>
      <tp t="s">
        <v>N/A</v>
        <stp/>
        <stp>VOLUME</stp>
        <stp>.NDX251128P20625</stp>
        <tr r="U175" s="2"/>
      </tp>
      <tp t="s">
        <v>N/A</v>
        <stp/>
        <stp>VOLUME</stp>
        <stp>.NDX250926P20825</stp>
        <tr r="Q167" s="2"/>
      </tp>
      <tp t="s">
        <v>N/A</v>
        <stp/>
        <stp>VOLUME</stp>
        <stp>.NDX250606P20825</stp>
        <tr r="H167" s="2"/>
      </tp>
      <tp t="s">
        <v>N/A</v>
        <stp/>
        <stp>VOLUME</stp>
        <stp>.NDX250627P20925</stp>
        <tr r="K163" s="2"/>
      </tp>
      <tp t="s">
        <v>N/A</v>
        <stp/>
        <stp>VOLUME</stp>
        <stp>.NDX250926P20850</stp>
        <tr r="Q166" s="2"/>
      </tp>
      <tp t="s">
        <v>N/A</v>
        <stp/>
        <stp>VOLUME</stp>
        <stp>.NDX250606P20850</stp>
        <tr r="H166" s="2"/>
      </tp>
      <tp t="s">
        <v>N/A</v>
        <stp/>
        <stp>VOLUME</stp>
        <stp>.NDX250627P20950</stp>
        <tr r="K162" s="2"/>
      </tp>
      <tp t="s">
        <v>N/A</v>
        <stp/>
        <stp>VOLUME</stp>
        <stp>.NDX251226P20850</stp>
        <tr r="W166" s="2"/>
      </tp>
      <tp t="s">
        <v>N/A</v>
        <stp/>
        <stp>VOLUME</stp>
        <stp>.NDX251128P20650</stp>
        <tr r="U174" s="2"/>
      </tp>
      <tp t="s">
        <v>N/A</v>
        <stp/>
        <stp>VOLUME</stp>
        <stp>.NDX250926P20875</stp>
        <tr r="Q165" s="2"/>
      </tp>
      <tp t="s">
        <v>N/A</v>
        <stp/>
        <stp>VOLUME</stp>
        <stp>.NDX250606P20875</stp>
        <tr r="H165" s="2"/>
      </tp>
      <tp t="s">
        <v>N/A</v>
        <stp/>
        <stp>VOLUME</stp>
        <stp>.NDX250627P20975</stp>
        <tr r="K161" s="2"/>
      </tp>
      <tp t="s">
        <v>N/A</v>
        <stp/>
        <stp>VOLUME</stp>
        <stp>.NDX251226P20875</stp>
        <tr r="W165" s="2"/>
      </tp>
      <tp t="s">
        <v>N/A</v>
        <stp/>
        <stp>VOLUME</stp>
        <stp>.NDX251128P20675</stp>
        <tr r="U173" s="2"/>
      </tp>
      <tp t="s">
        <v>24.63%</v>
        <stp/>
        <stp>IMPL_VOL</stp>
        <stp>.NDXP250523P20950</stp>
        <tr r="EO161" s="1"/>
      </tp>
      <tp t="s">
        <v>21.31%</v>
        <stp/>
        <stp>IMPL_VOL</stp>
        <stp>.NDXP250519P21350</stp>
        <tr r="EM145" s="1"/>
      </tp>
      <tp t="s">
        <v>396.28%</v>
        <stp/>
        <stp>IMPL_VOL</stp>
        <stp>.NDXP250519P20350</stp>
        <tr r="EM185" s="1"/>
      </tp>
      <tp t="s">
        <v>24.50%</v>
        <stp/>
        <stp>IMPL_VOL</stp>
        <stp>.NDXP250523P20975</stp>
        <tr r="EO160" s="1"/>
      </tp>
      <tp t="s">
        <v>28.69%</v>
        <stp/>
        <stp>IMPL_VOL</stp>
        <stp>.NDXP250519P21375</stp>
        <tr r="EM144" s="1"/>
      </tp>
      <tp t="s">
        <v>198.58%</v>
        <stp/>
        <stp>IMPL_VOL</stp>
        <stp>.NDXP250519P20375</stp>
        <tr r="EM184" s="1"/>
      </tp>
      <tp t="s">
        <v>24.87%</v>
        <stp/>
        <stp>IMPL_VOL</stp>
        <stp>.NDXP250523P20900</stp>
        <tr r="EO163" s="1"/>
      </tp>
      <tp t="s">
        <v>31.16%</v>
        <stp/>
        <stp>IMPL_VOL</stp>
        <stp>.NDXP250519P21300</stp>
        <tr r="EM147" s="1"/>
      </tp>
      <tp t="s">
        <v>411.42%</v>
        <stp/>
        <stp>IMPL_VOL</stp>
        <stp>.NDXP250519P20300</stp>
        <tr r="EM187" s="1"/>
      </tp>
      <tp t="s">
        <v>24.74%</v>
        <stp/>
        <stp>IMPL_VOL</stp>
        <stp>.NDXP250523P20925</stp>
        <tr r="EO162" s="1"/>
      </tp>
      <tp t="s">
        <v>75.16%</v>
        <stp/>
        <stp>IMPL_VOL</stp>
        <stp>.NDXP250519P21325</stp>
        <tr r="EM146" s="1"/>
      </tp>
      <tp t="s">
        <v>403.86%</v>
        <stp/>
        <stp>IMPL_VOL</stp>
        <stp>.NDXP250519P20325</stp>
        <tr r="EM186" s="1"/>
      </tp>
      <tp t="s">
        <v>N/A</v>
        <stp/>
        <stp>VOLUME</stp>
        <stp>.NDX250926C20825</stp>
        <tr r="Q167" s="2"/>
      </tp>
      <tp t="s">
        <v>N/A</v>
        <stp/>
        <stp>VOLUME</stp>
        <stp>.NDX250606C20825</stp>
        <tr r="H167" s="2"/>
      </tp>
      <tp t="s">
        <v>N/A</v>
        <stp/>
        <stp>VOLUME</stp>
        <stp>.NDX250627C20925</stp>
        <tr r="K163" s="2"/>
      </tp>
      <tp t="s">
        <v>N/A</v>
        <stp/>
        <stp>VOLUME</stp>
        <stp>.NDX251226C20825</stp>
        <tr r="W167" s="2"/>
      </tp>
      <tp t="s">
        <v>N/A</v>
        <stp/>
        <stp>VOLUME</stp>
        <stp>.NDX251128C20625</stp>
        <tr r="U175" s="2"/>
      </tp>
      <tp t="s">
        <v>N/A</v>
        <stp/>
        <stp>VOLUME</stp>
        <stp>.NDX250926C20800</stp>
        <tr r="Q168" s="2"/>
      </tp>
      <tp t="s">
        <v>N/A</v>
        <stp/>
        <stp>VOLUME</stp>
        <stp>.NDX250606C20800</stp>
        <tr r="H168" s="2"/>
      </tp>
      <tp t="s">
        <v>N/A</v>
        <stp/>
        <stp>VOLUME</stp>
        <stp>.NDX250627C20900</stp>
        <tr r="K164" s="2"/>
      </tp>
      <tp t="s">
        <v>N/A</v>
        <stp/>
        <stp>VOLUME</stp>
        <stp>.NDX251226C20800</stp>
        <tr r="W168" s="2"/>
      </tp>
      <tp t="s">
        <v>N/A</v>
        <stp/>
        <stp>VOLUME</stp>
        <stp>.NDX251128C20600</stp>
        <tr r="U176" s="2"/>
      </tp>
      <tp t="s">
        <v>N/A</v>
        <stp/>
        <stp>VOLUME</stp>
        <stp>.NDX251226C20875</stp>
        <tr r="W165" s="2"/>
      </tp>
      <tp t="s">
        <v>N/A</v>
        <stp/>
        <stp>VOLUME</stp>
        <stp>.NDX251128C20675</stp>
        <tr r="U173" s="2"/>
      </tp>
      <tp t="s">
        <v>N/A</v>
        <stp/>
        <stp>VOLUME</stp>
        <stp>.NDX250926C20875</stp>
        <tr r="Q165" s="2"/>
      </tp>
      <tp t="s">
        <v>N/A</v>
        <stp/>
        <stp>VOLUME</stp>
        <stp>.NDX250606C20875</stp>
        <tr r="H165" s="2"/>
      </tp>
      <tp t="s">
        <v>N/A</v>
        <stp/>
        <stp>VOLUME</stp>
        <stp>.NDX250627C20975</stp>
        <tr r="K161" s="2"/>
      </tp>
      <tp t="s">
        <v>N/A</v>
        <stp/>
        <stp>VOLUME</stp>
        <stp>.NDX251226C20850</stp>
        <tr r="W166" s="2"/>
      </tp>
      <tp t="s">
        <v>N/A</v>
        <stp/>
        <stp>VOLUME</stp>
        <stp>.NDX251128C20650</stp>
        <tr r="U174" s="2"/>
      </tp>
      <tp t="s">
        <v>N/A</v>
        <stp/>
        <stp>VOLUME</stp>
        <stp>.NDX250926C20850</stp>
        <tr r="Q166" s="2"/>
      </tp>
      <tp t="s">
        <v>N/A</v>
        <stp/>
        <stp>VOLUME</stp>
        <stp>.NDX250606C20850</stp>
        <tr r="H166" s="2"/>
      </tp>
      <tp t="s">
        <v>N/A</v>
        <stp/>
        <stp>VOLUME</stp>
        <stp>.NDX250627C20950</stp>
        <tr r="K162" s="2"/>
      </tp>
      <tp t="s">
        <v>--</v>
        <stp/>
        <stp>IMPL_VOL</stp>
        <stp>.NDXP250519C21075</stp>
        <tr r="EL156" s="1"/>
      </tp>
      <tp t="s">
        <v>--</v>
        <stp/>
        <stp>IMPL_VOL</stp>
        <stp>.NDXP250519C21050</stp>
        <tr r="EL157" s="1"/>
      </tp>
      <tp t="s">
        <v>--</v>
        <stp/>
        <stp>IMPL_VOL</stp>
        <stp>.NDXP250519C21025</stp>
        <tr r="EL158" s="1"/>
      </tp>
      <tp t="s">
        <v>--</v>
        <stp/>
        <stp>IMPL_VOL</stp>
        <stp>.NDXP250519C21000</stp>
        <tr r="EL159" s="1"/>
      </tp>
      <tp t="s">
        <v>N/A</v>
        <stp/>
        <stp>VOLUME</stp>
        <stp>.NDX251128P21500</stp>
        <tr r="U140" s="2"/>
      </tp>
      <tp t="s">
        <v>N/A</v>
        <stp/>
        <stp>VOLUME</stp>
        <stp>.NDX251128P20500</stp>
        <tr r="U180" s="2"/>
      </tp>
      <tp t="s">
        <v>N/A</v>
        <stp/>
        <stp>VOLUME</stp>
        <stp>.NDX251024P20900</stp>
        <tr r="S164" s="2"/>
      </tp>
      <tp t="s">
        <v>N/A</v>
        <stp/>
        <stp>VOLUME</stp>
        <stp>.NDX250725P20800</stp>
        <tr r="M168" s="2"/>
      </tp>
      <tp t="s">
        <v>N/A</v>
        <stp/>
        <stp>VOLUME</stp>
        <stp>.NDX251024P20925</stp>
        <tr r="S163" s="2"/>
      </tp>
      <tp t="s">
        <v>N/A</v>
        <stp/>
        <stp>VOLUME</stp>
        <stp>.NDX251128P21525</stp>
        <tr r="U139" s="2"/>
      </tp>
      <tp t="s">
        <v>N/A</v>
        <stp/>
        <stp>VOLUME</stp>
        <stp>.NDX251128P20525</stp>
        <tr r="U179" s="2"/>
      </tp>
      <tp t="s">
        <v>N/A</v>
        <stp/>
        <stp>VOLUME</stp>
        <stp>.NDX250725P20825</stp>
        <tr r="M167" s="2"/>
      </tp>
      <tp t="s">
        <v>N/A</v>
        <stp/>
        <stp>VOLUME</stp>
        <stp>.NDX250725P20850</stp>
        <tr r="M166" s="2"/>
      </tp>
      <tp t="s">
        <v>N/A</v>
        <stp/>
        <stp>VOLUME</stp>
        <stp>.NDX251128P21550</stp>
        <tr r="U138" s="2"/>
      </tp>
      <tp t="s">
        <v>N/A</v>
        <stp/>
        <stp>VOLUME</stp>
        <stp>.NDX251128P20550</stp>
        <tr r="U178" s="2"/>
      </tp>
      <tp t="s">
        <v>N/A</v>
        <stp/>
        <stp>VOLUME</stp>
        <stp>.NDX251024P20950</stp>
        <tr r="S162" s="2"/>
      </tp>
      <tp t="s">
        <v>N/A</v>
        <stp/>
        <stp>VOLUME</stp>
        <stp>.NDX250725P20875</stp>
        <tr r="M165" s="2"/>
      </tp>
      <tp t="s">
        <v>N/A</v>
        <stp/>
        <stp>VOLUME</stp>
        <stp>.NDX251024P20975</stp>
        <tr r="S161" s="2"/>
      </tp>
      <tp t="s">
        <v>N/A</v>
        <stp/>
        <stp>VOLUME</stp>
        <stp>.NDX251128P20575</stp>
        <tr r="U177" s="2"/>
      </tp>
      <tp t="s">
        <v>148.95%</v>
        <stp/>
        <stp>IMPL_VOL</stp>
        <stp>.NDXP250519P21050</stp>
        <tr r="EM157" s="1"/>
      </tp>
      <tp t="s">
        <v>166.58%</v>
        <stp/>
        <stp>IMPL_VOL</stp>
        <stp>.NDXP250519P21075</stp>
        <tr r="EM156" s="1"/>
      </tp>
      <tp t="s">
        <v>86.95%</v>
        <stp/>
        <stp>IMPL_VOL</stp>
        <stp>.NDXP250519P21000</stp>
        <tr r="EM159" s="1"/>
      </tp>
      <tp t="s">
        <v>183.49%</v>
        <stp/>
        <stp>IMPL_VOL</stp>
        <stp>.NDXP250519P21025</stp>
        <tr r="EM158" s="1"/>
      </tp>
      <tp t="s">
        <v>N/A</v>
        <stp/>
        <stp>VOLUME</stp>
        <stp>.NDX250725C20825</stp>
        <tr r="M167" s="2"/>
      </tp>
      <tp t="s">
        <v>N/A</v>
        <stp/>
        <stp>VOLUME</stp>
        <stp>.NDX251024C20925</stp>
        <tr r="S163" s="2"/>
      </tp>
      <tp t="s">
        <v>N/A</v>
        <stp/>
        <stp>VOLUME</stp>
        <stp>.NDX251128C21525</stp>
        <tr r="U139" s="2"/>
      </tp>
      <tp t="s">
        <v>N/A</v>
        <stp/>
        <stp>VOLUME</stp>
        <stp>.NDX251128C20525</stp>
        <tr r="U179" s="2"/>
      </tp>
      <tp t="s">
        <v>N/A</v>
        <stp/>
        <stp>VOLUME</stp>
        <stp>.NDX250725C20800</stp>
        <tr r="M168" s="2"/>
      </tp>
      <tp t="s">
        <v>N/A</v>
        <stp/>
        <stp>VOLUME</stp>
        <stp>.NDX251128C21500</stp>
        <tr r="U140" s="2"/>
      </tp>
      <tp t="s">
        <v>N/A</v>
        <stp/>
        <stp>VOLUME</stp>
        <stp>.NDX251128C20500</stp>
        <tr r="U180" s="2"/>
      </tp>
      <tp t="s">
        <v>N/A</v>
        <stp/>
        <stp>VOLUME</stp>
        <stp>.NDX251024C20900</stp>
        <tr r="S164" s="2"/>
      </tp>
      <tp t="s">
        <v>N/A</v>
        <stp/>
        <stp>VOLUME</stp>
        <stp>.NDX251024C20975</stp>
        <tr r="S161" s="2"/>
      </tp>
      <tp t="s">
        <v>N/A</v>
        <stp/>
        <stp>VOLUME</stp>
        <stp>.NDX251128C20575</stp>
        <tr r="U177" s="2"/>
      </tp>
      <tp t="s">
        <v>N/A</v>
        <stp/>
        <stp>VOLUME</stp>
        <stp>.NDX250725C20875</stp>
        <tr r="M165" s="2"/>
      </tp>
      <tp t="s">
        <v>N/A</v>
        <stp/>
        <stp>VOLUME</stp>
        <stp>.NDX251128C21550</stp>
        <tr r="U138" s="2"/>
      </tp>
      <tp t="s">
        <v>N/A</v>
        <stp/>
        <stp>VOLUME</stp>
        <stp>.NDX251128C20550</stp>
        <tr r="U178" s="2"/>
      </tp>
      <tp t="s">
        <v>N/A</v>
        <stp/>
        <stp>VOLUME</stp>
        <stp>.NDX251024C20950</stp>
        <tr r="S162" s="2"/>
      </tp>
      <tp t="s">
        <v>N/A</v>
        <stp/>
        <stp>VOLUME</stp>
        <stp>.NDX250725C20850</stp>
        <tr r="M166" s="2"/>
      </tp>
      <tp>
        <v>21482.25</v>
        <stp/>
        <stp>MARK</stp>
        <stp>/NQ:XCME</stp>
        <tr r="F136" s="1"/>
        <tr r="F44" s="1"/>
      </tp>
      <tp t="s">
        <v>--</v>
        <stp/>
        <stp>IMPL_VOL</stp>
        <stp>.NDXP250519C21175</stp>
        <tr r="EL152" s="1"/>
      </tp>
      <tp t="s">
        <v>--</v>
        <stp/>
        <stp>IMPL_VOL</stp>
        <stp>.NDXP250519C21150</stp>
        <tr r="EL153" s="1"/>
      </tp>
      <tp t="s">
        <v>--</v>
        <stp/>
        <stp>IMPL_VOL</stp>
        <stp>.NDXP250519C21125</stp>
        <tr r="EL154" s="1"/>
      </tp>
      <tp t="s">
        <v>--</v>
        <stp/>
        <stp>IMPL_VOL</stp>
        <stp>.NDXP250519C21100</stp>
        <tr r="EL155" s="1"/>
      </tp>
      <tp t="s">
        <v>N/A</v>
        <stp/>
        <stp>VOLUME</stp>
        <stp>.NDX251128P21400</stp>
        <tr r="U144" s="2"/>
      </tp>
      <tp t="s">
        <v>N/A</v>
        <stp/>
        <stp>VOLUME</stp>
        <stp>.NDX251128P20400</stp>
        <tr r="U184" s="2"/>
      </tp>
      <tp t="s">
        <v>N/A</v>
        <stp/>
        <stp>VOLUME</stp>
        <stp>.NDX251024P20800</stp>
        <tr r="S168" s="2"/>
      </tp>
      <tp t="s">
        <v>N/A</v>
        <stp/>
        <stp>VOLUME</stp>
        <stp>.NDX250725P20900</stp>
        <tr r="M164" s="2"/>
      </tp>
      <tp t="s">
        <v>N/A</v>
        <stp/>
        <stp>VOLUME</stp>
        <stp>.NDX251024P20825</stp>
        <tr r="S167" s="2"/>
      </tp>
      <tp t="s">
        <v>N/A</v>
        <stp/>
        <stp>VOLUME</stp>
        <stp>.NDX251128P21425</stp>
        <tr r="U143" s="2"/>
      </tp>
      <tp t="s">
        <v>N/A</v>
        <stp/>
        <stp>VOLUME</stp>
        <stp>.NDX251128P20425</stp>
        <tr r="U183" s="2"/>
      </tp>
      <tp t="s">
        <v>N/A</v>
        <stp/>
        <stp>VOLUME</stp>
        <stp>.NDX250725P20925</stp>
        <tr r="M163" s="2"/>
      </tp>
      <tp t="s">
        <v>N/A</v>
        <stp/>
        <stp>VOLUME</stp>
        <stp>.NDX250725P20950</stp>
        <tr r="M162" s="2"/>
      </tp>
      <tp t="s">
        <v>N/A</v>
        <stp/>
        <stp>VOLUME</stp>
        <stp>.NDX251128P21450</stp>
        <tr r="U142" s="2"/>
      </tp>
      <tp t="s">
        <v>N/A</v>
        <stp/>
        <stp>VOLUME</stp>
        <stp>.NDX251128P20450</stp>
        <tr r="U182" s="2"/>
      </tp>
      <tp t="s">
        <v>N/A</v>
        <stp/>
        <stp>VOLUME</stp>
        <stp>.NDX251024P20850</stp>
        <tr r="S166" s="2"/>
      </tp>
      <tp t="s">
        <v>N/A</v>
        <stp/>
        <stp>VOLUME</stp>
        <stp>.NDX250725P20975</stp>
        <tr r="M161" s="2"/>
      </tp>
      <tp t="s">
        <v>N/A</v>
        <stp/>
        <stp>VOLUME</stp>
        <stp>.NDX251024P20875</stp>
        <tr r="S165" s="2"/>
      </tp>
      <tp t="s">
        <v>N/A</v>
        <stp/>
        <stp>VOLUME</stp>
        <stp>.NDX251128P21475</stp>
        <tr r="U141" s="2"/>
      </tp>
      <tp t="s">
        <v>N/A</v>
        <stp/>
        <stp>VOLUME</stp>
        <stp>.NDX251128P20475</stp>
        <tr r="U181" s="2"/>
      </tp>
      <tp t="s">
        <v>140.60%</v>
        <stp/>
        <stp>IMPL_VOL</stp>
        <stp>.NDXP250519P21150</stp>
        <tr r="EM153" s="1"/>
      </tp>
      <tp t="s">
        <v>83.29%</v>
        <stp/>
        <stp>IMPL_VOL</stp>
        <stp>.NDXP250519P21175</stp>
        <tr r="EM152" s="1"/>
      </tp>
      <tp t="s">
        <v>105.31%</v>
        <stp/>
        <stp>IMPL_VOL</stp>
        <stp>.NDXP250519P21100</stp>
        <tr r="EM155" s="1"/>
      </tp>
      <tp t="s">
        <v>64.12%</v>
        <stp/>
        <stp>IMPL_VOL</stp>
        <stp>.NDXP250519P21125</stp>
        <tr r="EM154" s="1"/>
      </tp>
      <tp t="s">
        <v>N/A</v>
        <stp/>
        <stp>VOLUME</stp>
        <stp>.NDX250725C20925</stp>
        <tr r="M163" s="2"/>
      </tp>
      <tp t="s">
        <v>N/A</v>
        <stp/>
        <stp>VOLUME</stp>
        <stp>.NDX251024C20825</stp>
        <tr r="S167" s="2"/>
      </tp>
      <tp t="s">
        <v>N/A</v>
        <stp/>
        <stp>VOLUME</stp>
        <stp>.NDX251128C21425</stp>
        <tr r="U143" s="2"/>
      </tp>
      <tp t="s">
        <v>N/A</v>
        <stp/>
        <stp>VOLUME</stp>
        <stp>.NDX251128C20425</stp>
        <tr r="U183" s="2"/>
      </tp>
      <tp t="s">
        <v>N/A</v>
        <stp/>
        <stp>VOLUME</stp>
        <stp>.NDX250725C20900</stp>
        <tr r="M164" s="2"/>
      </tp>
      <tp t="s">
        <v>N/A</v>
        <stp/>
        <stp>VOLUME</stp>
        <stp>.NDX251128C21400</stp>
        <tr r="U144" s="2"/>
      </tp>
      <tp t="s">
        <v>N/A</v>
        <stp/>
        <stp>VOLUME</stp>
        <stp>.NDX251128C20400</stp>
        <tr r="U184" s="2"/>
      </tp>
      <tp t="s">
        <v>N/A</v>
        <stp/>
        <stp>VOLUME</stp>
        <stp>.NDX251024C20800</stp>
        <tr r="S168" s="2"/>
      </tp>
      <tp t="s">
        <v>N/A</v>
        <stp/>
        <stp>VOLUME</stp>
        <stp>.NDX251024C20875</stp>
        <tr r="S165" s="2"/>
      </tp>
      <tp t="s">
        <v>N/A</v>
        <stp/>
        <stp>VOLUME</stp>
        <stp>.NDX251128C21475</stp>
        <tr r="U141" s="2"/>
      </tp>
      <tp t="s">
        <v>N/A</v>
        <stp/>
        <stp>VOLUME</stp>
        <stp>.NDX251128C20475</stp>
        <tr r="U181" s="2"/>
      </tp>
      <tp t="s">
        <v>N/A</v>
        <stp/>
        <stp>VOLUME</stp>
        <stp>.NDX250725C20975</stp>
        <tr r="M161" s="2"/>
      </tp>
      <tp t="s">
        <v>N/A</v>
        <stp/>
        <stp>VOLUME</stp>
        <stp>.NDX251128C21450</stp>
        <tr r="U142" s="2"/>
      </tp>
      <tp t="s">
        <v>N/A</v>
        <stp/>
        <stp>VOLUME</stp>
        <stp>.NDX251128C20450</stp>
        <tr r="U182" s="2"/>
      </tp>
      <tp t="s">
        <v>N/A</v>
        <stp/>
        <stp>VOLUME</stp>
        <stp>.NDX251024C20850</stp>
        <tr r="S166" s="2"/>
      </tp>
      <tp t="s">
        <v>N/A</v>
        <stp/>
        <stp>VOLUME</stp>
        <stp>.NDX250725C20950</stp>
        <tr r="M162" s="2"/>
      </tp>
      <tp t="s">
        <v>--</v>
        <stp/>
        <stp>IMPL_VOL</stp>
        <stp>.NDXP250523C20475</stp>
        <tr r="EN180" s="1"/>
      </tp>
      <tp t="s">
        <v>18.38%</v>
        <stp/>
        <stp>IMPL_VOL</stp>
        <stp>.NDXP250523C21475</stp>
        <tr r="EN140" s="1"/>
      </tp>
      <tp t="s">
        <v>--</v>
        <stp/>
        <stp>IMPL_VOL</stp>
        <stp>.NDXP250523C20450</stp>
        <tr r="EN181" s="1"/>
      </tp>
      <tp t="s">
        <v>18.44%</v>
        <stp/>
        <stp>IMPL_VOL</stp>
        <stp>.NDXP250523C21450</stp>
        <tr r="EN141" s="1"/>
      </tp>
      <tp t="s">
        <v>--</v>
        <stp/>
        <stp>IMPL_VOL</stp>
        <stp>.NDXP250523C20425</stp>
        <tr r="EN182" s="1"/>
      </tp>
      <tp t="s">
        <v>18.48%</v>
        <stp/>
        <stp>IMPL_VOL</stp>
        <stp>.NDXP250523C21425</stp>
        <tr r="EN142" s="1"/>
      </tp>
      <tp t="s">
        <v>--</v>
        <stp/>
        <stp>IMPL_VOL</stp>
        <stp>.NDXP250523C20400</stp>
        <tr r="EN183" s="1"/>
      </tp>
      <tp t="s">
        <v>18.51%</v>
        <stp/>
        <stp>IMPL_VOL</stp>
        <stp>.NDXP250523C21400</stp>
        <tr r="EN143" s="1"/>
      </tp>
      <tp t="s">
        <v>N/A</v>
        <stp/>
        <stp>VOLUME</stp>
        <stp>.NDX251226P21500</stp>
        <tr r="W140" s="2"/>
      </tp>
      <tp t="s">
        <v>N/A</v>
        <stp/>
        <stp>VOLUME</stp>
        <stp>.NDX251226P20500</stp>
        <tr r="W180" s="2"/>
      </tp>
      <tp t="s">
        <v>N/A</v>
        <stp/>
        <stp>VOLUME</stp>
        <stp>.NDX251024P20700</stp>
        <tr r="S172" s="2"/>
      </tp>
      <tp t="s">
        <v>N/A</v>
        <stp/>
        <stp>VOLUME</stp>
        <stp>.NDX250926P21500</stp>
        <tr r="Q140" s="2"/>
      </tp>
      <tp t="s">
        <v>N/A</v>
        <stp/>
        <stp>VOLUME</stp>
        <stp>.NDX250926P20500</stp>
        <tr r="Q180" s="2"/>
      </tp>
      <tp t="s">
        <v>N/A</v>
        <stp/>
        <stp>VOLUME</stp>
        <stp>.NDX250822P21100</stp>
        <tr r="O156" s="2"/>
      </tp>
      <tp t="s">
        <v>N/A</v>
        <stp/>
        <stp>VOLUME</stp>
        <stp>.NDX250725P20600</stp>
        <tr r="M176" s="2"/>
      </tp>
      <tp t="s">
        <v>N/A</v>
        <stp/>
        <stp>VOLUME</stp>
        <stp>.NDX250606P21500</stp>
        <tr r="H140" s="2"/>
      </tp>
      <tp t="s">
        <v>N/A</v>
        <stp/>
        <stp>VOLUME</stp>
        <stp>.NDX250606P20500</stp>
        <tr r="H180" s="2"/>
      </tp>
      <tp>
        <v>7</v>
        <stp/>
        <stp>VOLUME</stp>
        <stp>.NDX250620P21300</stp>
        <tr r="BF147" s="1"/>
        <tr r="BF147" s="1"/>
      </tp>
      <tp t="s">
        <v>N/A</v>
        <stp/>
        <stp>VOLUME</stp>
        <stp>.NDX250627P21400</stp>
        <tr r="K144" s="2"/>
      </tp>
      <tp>
        <v>5</v>
        <stp/>
        <stp>VOLUME</stp>
        <stp>.NDX250620P20300</stp>
        <tr r="BF187" s="1"/>
        <tr r="BF187" s="1"/>
      </tp>
      <tp t="s">
        <v>N/A</v>
        <stp/>
        <stp>VOLUME</stp>
        <stp>.NDX250627P20400</stp>
        <tr r="K184" s="2"/>
      </tp>
      <tp t="s">
        <v>N/A</v>
        <stp/>
        <stp>VOLUME</stp>
        <stp>.NDX251226P21525</stp>
        <tr r="W139" s="2"/>
      </tp>
      <tp t="s">
        <v>N/A</v>
        <stp/>
        <stp>VOLUME</stp>
        <stp>.NDX251226P20525</stp>
        <tr r="W179" s="2"/>
      </tp>
      <tp t="s">
        <v>N/A</v>
        <stp/>
        <stp>VOLUME</stp>
        <stp>.NDX251024P20725</stp>
        <tr r="S171" s="2"/>
      </tp>
      <tp t="s">
        <v>N/A</v>
        <stp/>
        <stp>VOLUME</stp>
        <stp>.NDX250822P21125</stp>
        <tr r="O155" s="2"/>
      </tp>
      <tp t="s">
        <v>N/A</v>
        <stp/>
        <stp>VOLUME</stp>
        <stp>.NDX250926P21525</stp>
        <tr r="Q139" s="2"/>
      </tp>
      <tp t="s">
        <v>N/A</v>
        <stp/>
        <stp>VOLUME</stp>
        <stp>.NDX250926P20525</stp>
        <tr r="Q179" s="2"/>
      </tp>
      <tp t="s">
        <v>N/A</v>
        <stp/>
        <stp>VOLUME</stp>
        <stp>.NDX250606P21525</stp>
        <tr r="H139" s="2"/>
      </tp>
      <tp t="s">
        <v>N/A</v>
        <stp/>
        <stp>VOLUME</stp>
        <stp>.NDX250606P20525</stp>
        <tr r="H179" s="2"/>
      </tp>
      <tp>
        <v>38</v>
        <stp/>
        <stp>VOLUME</stp>
        <stp>.NDX250620P21325</stp>
        <tr r="BF146" s="1"/>
        <tr r="BF146" s="1"/>
      </tp>
      <tp t="s">
        <v>N/A</v>
        <stp/>
        <stp>VOLUME</stp>
        <stp>.NDX250627P21425</stp>
        <tr r="K143" s="2"/>
      </tp>
      <tp t="s">
        <v>N/A</v>
        <stp/>
        <stp>VOLUME</stp>
        <stp>.NDX250620P20325</stp>
        <tr r="BF186" s="1"/>
      </tp>
      <tp t="s">
        <v>N/A</v>
        <stp/>
        <stp>VOLUME</stp>
        <stp>.NDX250627P20425</stp>
        <tr r="K183" s="2"/>
      </tp>
      <tp t="s">
        <v>N/A</v>
        <stp/>
        <stp>VOLUME</stp>
        <stp>.NDX250725P20625</stp>
        <tr r="M175" s="2"/>
      </tp>
      <tp t="s">
        <v>N/A</v>
        <stp/>
        <stp>VOLUME</stp>
        <stp>.NDX250926P21550</stp>
        <tr r="Q138" s="2"/>
      </tp>
      <tp t="s">
        <v>N/A</v>
        <stp/>
        <stp>VOLUME</stp>
        <stp>.NDX250926P20550</stp>
        <tr r="Q178" s="2"/>
      </tp>
      <tp t="s">
        <v>N/A</v>
        <stp/>
        <stp>VOLUME</stp>
        <stp>.NDX250822P21150</stp>
        <tr r="O154" s="2"/>
      </tp>
      <tp t="s">
        <v>N/A</v>
        <stp/>
        <stp>VOLUME</stp>
        <stp>.NDX250725P20650</stp>
        <tr r="M174" s="2"/>
      </tp>
      <tp t="s">
        <v>N/A</v>
        <stp/>
        <stp>VOLUME</stp>
        <stp>.NDX250606P21550</stp>
        <tr r="H138" s="2"/>
      </tp>
      <tp t="s">
        <v>N/A</v>
        <stp/>
        <stp>VOLUME</stp>
        <stp>.NDX250606P20550</stp>
        <tr r="H178" s="2"/>
      </tp>
      <tp t="s">
        <v>N/A</v>
        <stp/>
        <stp>VOLUME</stp>
        <stp>.NDX250620P21350</stp>
        <tr r="BF145" s="1"/>
      </tp>
      <tp t="s">
        <v>N/A</v>
        <stp/>
        <stp>VOLUME</stp>
        <stp>.NDX250627P21450</stp>
        <tr r="K142" s="2"/>
      </tp>
      <tp>
        <v>9</v>
        <stp/>
        <stp>VOLUME</stp>
        <stp>.NDX250620P20350</stp>
        <tr r="BF185" s="1"/>
        <tr r="BF185" s="1"/>
      </tp>
      <tp t="s">
        <v>N/A</v>
        <stp/>
        <stp>VOLUME</stp>
        <stp>.NDX250627P20450</stp>
        <tr r="K182" s="2"/>
      </tp>
      <tp t="s">
        <v>N/A</v>
        <stp/>
        <stp>VOLUME</stp>
        <stp>.NDX251226P21550</stp>
        <tr r="W138" s="2"/>
      </tp>
      <tp t="s">
        <v>N/A</v>
        <stp/>
        <stp>VOLUME</stp>
        <stp>.NDX251226P20550</stp>
        <tr r="W178" s="2"/>
      </tp>
      <tp t="s">
        <v>N/A</v>
        <stp/>
        <stp>VOLUME</stp>
        <stp>.NDX251024P20750</stp>
        <tr r="S170" s="2"/>
      </tp>
      <tp t="s">
        <v>N/A</v>
        <stp/>
        <stp>VOLUME</stp>
        <stp>.NDX250822P21175</stp>
        <tr r="O153" s="2"/>
      </tp>
      <tp t="s">
        <v>N/A</v>
        <stp/>
        <stp>VOLUME</stp>
        <stp>.NDX250926P20575</stp>
        <tr r="Q177" s="2"/>
      </tp>
      <tp t="s">
        <v>N/A</v>
        <stp/>
        <stp>VOLUME</stp>
        <stp>.NDX250606P20575</stp>
        <tr r="H177" s="2"/>
      </tp>
      <tp>
        <v>2</v>
        <stp/>
        <stp>VOLUME</stp>
        <stp>.NDX250620P21375</stp>
        <tr r="BF144" s="1"/>
        <tr r="BF144" s="1"/>
      </tp>
      <tp t="s">
        <v>N/A</v>
        <stp/>
        <stp>VOLUME</stp>
        <stp>.NDX250627P21475</stp>
        <tr r="K141" s="2"/>
      </tp>
      <tp t="s">
        <v>N/A</v>
        <stp/>
        <stp>VOLUME</stp>
        <stp>.NDX250620P20375</stp>
        <tr r="BF184" s="1"/>
      </tp>
      <tp t="s">
        <v>N/A</v>
        <stp/>
        <stp>VOLUME</stp>
        <stp>.NDX250627P20475</stp>
        <tr r="K181" s="2"/>
      </tp>
      <tp t="s">
        <v>N/A</v>
        <stp/>
        <stp>VOLUME</stp>
        <stp>.NDX250725P20675</stp>
        <tr r="M173" s="2"/>
      </tp>
      <tp t="s">
        <v>N/A</v>
        <stp/>
        <stp>VOLUME</stp>
        <stp>.NDX251226P20575</stp>
        <tr r="W177" s="2"/>
      </tp>
      <tp t="s">
        <v>N/A</v>
        <stp/>
        <stp>VOLUME</stp>
        <stp>.NDX251024P20775</stp>
        <tr r="S169" s="2"/>
      </tp>
      <tp t="s">
        <v>27.08%</v>
        <stp/>
        <stp>IMPL_VOL</stp>
        <stp>.NDXP250523P20450</stp>
        <tr r="EO181" s="1"/>
      </tp>
      <tp t="s">
        <v>22.55%</v>
        <stp/>
        <stp>IMPL_VOL</stp>
        <stp>.NDXP250523P21450</stp>
        <tr r="EO141" s="1"/>
      </tp>
      <tp t="s">
        <v>26.97%</v>
        <stp/>
        <stp>IMPL_VOL</stp>
        <stp>.NDXP250523P20475</stp>
        <tr r="EO180" s="1"/>
      </tp>
      <tp t="s">
        <v>22.51%</v>
        <stp/>
        <stp>IMPL_VOL</stp>
        <stp>.NDXP250523P21475</stp>
        <tr r="EO140" s="1"/>
      </tp>
      <tp t="s">
        <v>27.29%</v>
        <stp/>
        <stp>IMPL_VOL</stp>
        <stp>.NDXP250523P20400</stp>
        <tr r="EO183" s="1"/>
      </tp>
      <tp t="s">
        <v>22.68%</v>
        <stp/>
        <stp>IMPL_VOL</stp>
        <stp>.NDXP250523P21400</stp>
        <tr r="EO143" s="1"/>
      </tp>
      <tp t="s">
        <v>27.14%</v>
        <stp/>
        <stp>IMPL_VOL</stp>
        <stp>.NDXP250523P20425</stp>
        <tr r="EO182" s="1"/>
      </tp>
      <tp t="s">
        <v>22.61%</v>
        <stp/>
        <stp>IMPL_VOL</stp>
        <stp>.NDXP250523P21425</stp>
        <tr r="EO142" s="1"/>
      </tp>
      <tp t="s">
        <v>N/A</v>
        <stp/>
        <stp>VOLUME</stp>
        <stp>.NDX250822C21125</stp>
        <tr r="O155" s="2"/>
      </tp>
      <tp t="s">
        <v>N/A</v>
        <stp/>
        <stp>VOLUME</stp>
        <stp>.NDX250926C21525</stp>
        <tr r="Q139" s="2"/>
      </tp>
      <tp t="s">
        <v>N/A</v>
        <stp/>
        <stp>VOLUME</stp>
        <stp>.NDX250926C20525</stp>
        <tr r="Q179" s="2"/>
      </tp>
      <tp t="s">
        <v>N/A</v>
        <stp/>
        <stp>VOLUME</stp>
        <stp>.NDX250606C21525</stp>
        <tr r="H139" s="2"/>
      </tp>
      <tp t="s">
        <v>N/A</v>
        <stp/>
        <stp>VOLUME</stp>
        <stp>.NDX250606C20525</stp>
        <tr r="H179" s="2"/>
      </tp>
      <tp>
        <v>42</v>
        <stp/>
        <stp>VOLUME</stp>
        <stp>.NDX250620C21325</stp>
        <tr r="BE146" s="1"/>
        <tr r="BE146" s="1"/>
      </tp>
      <tp t="s">
        <v>N/A</v>
        <stp/>
        <stp>VOLUME</stp>
        <stp>.NDX250627C21425</stp>
        <tr r="K143" s="2"/>
      </tp>
      <tp t="s">
        <v>N/A</v>
        <stp/>
        <stp>VOLUME</stp>
        <stp>.NDX250620C20325</stp>
        <tr r="BE186" s="1"/>
      </tp>
      <tp t="s">
        <v>N/A</v>
        <stp/>
        <stp>VOLUME</stp>
        <stp>.NDX250627C20425</stp>
        <tr r="K183" s="2"/>
      </tp>
      <tp t="s">
        <v>N/A</v>
        <stp/>
        <stp>VOLUME</stp>
        <stp>.NDX250725C20625</stp>
        <tr r="M175" s="2"/>
      </tp>
      <tp t="s">
        <v>N/A</v>
        <stp/>
        <stp>VOLUME</stp>
        <stp>.NDX251226C21525</stp>
        <tr r="W139" s="2"/>
      </tp>
      <tp t="s">
        <v>N/A</v>
        <stp/>
        <stp>VOLUME</stp>
        <stp>.NDX251226C20525</stp>
        <tr r="W179" s="2"/>
      </tp>
      <tp t="s">
        <v>N/A</v>
        <stp/>
        <stp>VOLUME</stp>
        <stp>.NDX251024C20725</stp>
        <tr r="S171" s="2"/>
      </tp>
      <tp t="s">
        <v>N/A</v>
        <stp/>
        <stp>VOLUME</stp>
        <stp>.NDX250926C21500</stp>
        <tr r="Q140" s="2"/>
      </tp>
      <tp t="s">
        <v>N/A</v>
        <stp/>
        <stp>VOLUME</stp>
        <stp>.NDX250926C20500</stp>
        <tr r="Q180" s="2"/>
      </tp>
      <tp t="s">
        <v>N/A</v>
        <stp/>
        <stp>VOLUME</stp>
        <stp>.NDX250822C21100</stp>
        <tr r="O156" s="2"/>
      </tp>
      <tp t="s">
        <v>N/A</v>
        <stp/>
        <stp>VOLUME</stp>
        <stp>.NDX250725C20600</stp>
        <tr r="M176" s="2"/>
      </tp>
      <tp t="s">
        <v>N/A</v>
        <stp/>
        <stp>VOLUME</stp>
        <stp>.NDX250606C21500</stp>
        <tr r="H140" s="2"/>
      </tp>
      <tp t="s">
        <v>N/A</v>
        <stp/>
        <stp>VOLUME</stp>
        <stp>.NDX250606C20500</stp>
        <tr r="H180" s="2"/>
      </tp>
      <tp>
        <v>4</v>
        <stp/>
        <stp>VOLUME</stp>
        <stp>.NDX250620C21300</stp>
        <tr r="BE147" s="1"/>
        <tr r="BE147" s="1"/>
      </tp>
      <tp t="s">
        <v>N/A</v>
        <stp/>
        <stp>VOLUME</stp>
        <stp>.NDX250627C21400</stp>
        <tr r="K144" s="2"/>
      </tp>
      <tp t="s">
        <v>N/A</v>
        <stp/>
        <stp>VOLUME</stp>
        <stp>.NDX250620C20300</stp>
        <tr r="BE187" s="1"/>
      </tp>
      <tp t="s">
        <v>N/A</v>
        <stp/>
        <stp>VOLUME</stp>
        <stp>.NDX250627C20400</stp>
        <tr r="K184" s="2"/>
      </tp>
      <tp t="s">
        <v>N/A</v>
        <stp/>
        <stp>VOLUME</stp>
        <stp>.NDX251226C21500</stp>
        <tr r="W140" s="2"/>
      </tp>
      <tp t="s">
        <v>N/A</v>
        <stp/>
        <stp>VOLUME</stp>
        <stp>.NDX251226C20500</stp>
        <tr r="W180" s="2"/>
      </tp>
      <tp t="s">
        <v>N/A</v>
        <stp/>
        <stp>VOLUME</stp>
        <stp>.NDX251024C20700</stp>
        <tr r="S172" s="2"/>
      </tp>
      <tp t="s">
        <v>N/A</v>
        <stp/>
        <stp>VOLUME</stp>
        <stp>.NDX251226C20575</stp>
        <tr r="W177" s="2"/>
      </tp>
      <tp t="s">
        <v>N/A</v>
        <stp/>
        <stp>VOLUME</stp>
        <stp>.NDX251024C20775</stp>
        <tr r="S169" s="2"/>
      </tp>
      <tp t="s">
        <v>N/A</v>
        <stp/>
        <stp>VOLUME</stp>
        <stp>.NDX250822C21175</stp>
        <tr r="O153" s="2"/>
      </tp>
      <tp t="s">
        <v>N/A</v>
        <stp/>
        <stp>VOLUME</stp>
        <stp>.NDX250926C20575</stp>
        <tr r="Q177" s="2"/>
      </tp>
      <tp t="s">
        <v>N/A</v>
        <stp/>
        <stp>VOLUME</stp>
        <stp>.NDX250606C20575</stp>
        <tr r="H177" s="2"/>
      </tp>
      <tp t="s">
        <v>N/A</v>
        <stp/>
        <stp>VOLUME</stp>
        <stp>.NDX250620C21375</stp>
        <tr r="BE144" s="1"/>
      </tp>
      <tp t="s">
        <v>N/A</v>
        <stp/>
        <stp>VOLUME</stp>
        <stp>.NDX250627C21475</stp>
        <tr r="K141" s="2"/>
      </tp>
      <tp>
        <v>1</v>
        <stp/>
        <stp>VOLUME</stp>
        <stp>.NDX250620C20375</stp>
        <tr r="BE184" s="1"/>
        <tr r="BE184" s="1"/>
      </tp>
      <tp t="s">
        <v>N/A</v>
        <stp/>
        <stp>VOLUME</stp>
        <stp>.NDX250627C20475</stp>
        <tr r="K181" s="2"/>
      </tp>
      <tp t="s">
        <v>N/A</v>
        <stp/>
        <stp>VOLUME</stp>
        <stp>.NDX250725C20675</stp>
        <tr r="M173" s="2"/>
      </tp>
      <tp t="s">
        <v>N/A</v>
        <stp/>
        <stp>VOLUME</stp>
        <stp>.NDX251226C21550</stp>
        <tr r="W138" s="2"/>
      </tp>
      <tp t="s">
        <v>N/A</v>
        <stp/>
        <stp>VOLUME</stp>
        <stp>.NDX251226C20550</stp>
        <tr r="W178" s="2"/>
      </tp>
      <tp t="s">
        <v>N/A</v>
        <stp/>
        <stp>VOLUME</stp>
        <stp>.NDX251024C20750</stp>
        <tr r="S170" s="2"/>
      </tp>
      <tp t="s">
        <v>N/A</v>
        <stp/>
        <stp>VOLUME</stp>
        <stp>.NDX250926C21550</stp>
        <tr r="Q138" s="2"/>
      </tp>
      <tp t="s">
        <v>N/A</v>
        <stp/>
        <stp>VOLUME</stp>
        <stp>.NDX250926C20550</stp>
        <tr r="Q178" s="2"/>
      </tp>
      <tp t="s">
        <v>N/A</v>
        <stp/>
        <stp>VOLUME</stp>
        <stp>.NDX250822C21150</stp>
        <tr r="O154" s="2"/>
      </tp>
      <tp t="s">
        <v>N/A</v>
        <stp/>
        <stp>VOLUME</stp>
        <stp>.NDX250725C20650</stp>
        <tr r="M174" s="2"/>
      </tp>
      <tp t="s">
        <v>N/A</v>
        <stp/>
        <stp>VOLUME</stp>
        <stp>.NDX250606C21550</stp>
        <tr r="H138" s="2"/>
      </tp>
      <tp t="s">
        <v>N/A</v>
        <stp/>
        <stp>VOLUME</stp>
        <stp>.NDX250606C20550</stp>
        <tr r="H178" s="2"/>
      </tp>
      <tp>
        <v>4</v>
        <stp/>
        <stp>VOLUME</stp>
        <stp>.NDX250620C21350</stp>
        <tr r="BE145" s="1"/>
        <tr r="BE145" s="1"/>
      </tp>
      <tp t="s">
        <v>N/A</v>
        <stp/>
        <stp>VOLUME</stp>
        <stp>.NDX250627C21450</stp>
        <tr r="K142" s="2"/>
      </tp>
      <tp>
        <v>1</v>
        <stp/>
        <stp>VOLUME</stp>
        <stp>.NDX250620C20350</stp>
        <tr r="BE185" s="1"/>
        <tr r="BE185" s="1"/>
      </tp>
      <tp t="s">
        <v>N/A</v>
        <stp/>
        <stp>VOLUME</stp>
        <stp>.NDX250627C20450</stp>
        <tr r="K182" s="2"/>
      </tp>
      <tp t="s">
        <v>--</v>
        <stp/>
        <stp>IMPL_VOL</stp>
        <stp>.NDXP250523C20575</stp>
        <tr r="EN176" s="1"/>
      </tp>
      <tp t="s">
        <v>--</v>
        <stp/>
        <stp>IMPL_VOL</stp>
        <stp>.NDXP250523C20550</stp>
        <tr r="EN177" s="1"/>
      </tp>
      <tp t="s">
        <v>18.26%</v>
        <stp/>
        <stp>IMPL_VOL</stp>
        <stp>.NDXP250523C21550</stp>
        <tr r="EN137" s="1"/>
      </tp>
      <tp t="s">
        <v>--</v>
        <stp/>
        <stp>IMPL_VOL</stp>
        <stp>.NDXP250523C20525</stp>
        <tr r="EN178" s="1"/>
      </tp>
      <tp t="s">
        <v>18.31%</v>
        <stp/>
        <stp>IMPL_VOL</stp>
        <stp>.NDXP250523C21525</stp>
        <tr r="EN138" s="1"/>
      </tp>
      <tp t="s">
        <v>--</v>
        <stp/>
        <stp>IMPL_VOL</stp>
        <stp>.NDXP250523C20500</stp>
        <tr r="EN179" s="1"/>
      </tp>
      <tp t="s">
        <v>18.35%</v>
        <stp/>
        <stp>IMPL_VOL</stp>
        <stp>.NDXP250523C21500</stp>
        <tr r="EN139" s="1"/>
      </tp>
      <tp t="s">
        <v>N/A</v>
        <stp/>
        <stp>VOLUME</stp>
        <stp>.NDX251226P21400</stp>
        <tr r="W144" s="2"/>
      </tp>
      <tp t="s">
        <v>N/A</v>
        <stp/>
        <stp>VOLUME</stp>
        <stp>.NDX251226P20400</stp>
        <tr r="W184" s="2"/>
      </tp>
      <tp t="s">
        <v>N/A</v>
        <stp/>
        <stp>VOLUME</stp>
        <stp>.NDX251024P20600</stp>
        <tr r="S176" s="2"/>
      </tp>
      <tp t="s">
        <v>N/A</v>
        <stp/>
        <stp>VOLUME</stp>
        <stp>.NDX250926P21400</stp>
        <tr r="Q144" s="2"/>
      </tp>
      <tp t="s">
        <v>N/A</v>
        <stp/>
        <stp>VOLUME</stp>
        <stp>.NDX250926P20400</stp>
        <tr r="Q184" s="2"/>
      </tp>
      <tp t="s">
        <v>N/A</v>
        <stp/>
        <stp>VOLUME</stp>
        <stp>.NDX250822P21000</stp>
        <tr r="O160" s="2"/>
      </tp>
      <tp t="s">
        <v>N/A</v>
        <stp/>
        <stp>VOLUME</stp>
        <stp>.NDX250725P20700</stp>
        <tr r="M172" s="2"/>
      </tp>
      <tp t="s">
        <v>N/A</v>
        <stp/>
        <stp>VOLUME</stp>
        <stp>.NDX250606P21400</stp>
        <tr r="H144" s="2"/>
      </tp>
      <tp t="s">
        <v>N/A</v>
        <stp/>
        <stp>VOLUME</stp>
        <stp>.NDX250606P20400</stp>
        <tr r="H184" s="2"/>
      </tp>
      <tp>
        <v>14</v>
        <stp/>
        <stp>VOLUME</stp>
        <stp>.NDX250620P21200</stp>
        <tr r="BF151" s="1"/>
        <tr r="BF151" s="1"/>
      </tp>
      <tp t="s">
        <v>N/A</v>
        <stp/>
        <stp>VOLUME</stp>
        <stp>.NDX250627P21500</stp>
        <tr r="K140" s="2"/>
      </tp>
      <tp t="s">
        <v>N/A</v>
        <stp/>
        <stp>VOLUME</stp>
        <stp>.NDX250627P20500</stp>
        <tr r="K180" s="2"/>
      </tp>
      <tp t="s">
        <v>N/A</v>
        <stp/>
        <stp>VOLUME</stp>
        <stp>.NDX251226P21425</stp>
        <tr r="W143" s="2"/>
      </tp>
      <tp t="s">
        <v>N/A</v>
        <stp/>
        <stp>VOLUME</stp>
        <stp>.NDX251226P20425</stp>
        <tr r="W183" s="2"/>
      </tp>
      <tp t="s">
        <v>N/A</v>
        <stp/>
        <stp>VOLUME</stp>
        <stp>.NDX251024P20625</stp>
        <tr r="S175" s="2"/>
      </tp>
      <tp t="s">
        <v>N/A</v>
        <stp/>
        <stp>VOLUME</stp>
        <stp>.NDX250822P21025</stp>
        <tr r="O159" s="2"/>
      </tp>
      <tp t="s">
        <v>N/A</v>
        <stp/>
        <stp>VOLUME</stp>
        <stp>.NDX250926P21425</stp>
        <tr r="Q143" s="2"/>
      </tp>
      <tp t="s">
        <v>N/A</v>
        <stp/>
        <stp>VOLUME</stp>
        <stp>.NDX250926P20425</stp>
        <tr r="Q183" s="2"/>
      </tp>
      <tp t="s">
        <v>N/A</v>
        <stp/>
        <stp>VOLUME</stp>
        <stp>.NDX250606P21425</stp>
        <tr r="H143" s="2"/>
      </tp>
      <tp t="s">
        <v>N/A</v>
        <stp/>
        <stp>VOLUME</stp>
        <stp>.NDX250606P20425</stp>
        <tr r="H183" s="2"/>
      </tp>
      <tp t="s">
        <v>N/A</v>
        <stp/>
        <stp>VOLUME</stp>
        <stp>.NDX250620P21225</stp>
        <tr r="BF150" s="1"/>
      </tp>
      <tp t="s">
        <v>N/A</v>
        <stp/>
        <stp>VOLUME</stp>
        <stp>.NDX250627P21525</stp>
        <tr r="K139" s="2"/>
      </tp>
      <tp t="s">
        <v>N/A</v>
        <stp/>
        <stp>VOLUME</stp>
        <stp>.NDX250627P20525</stp>
        <tr r="K179" s="2"/>
      </tp>
      <tp t="s">
        <v>N/A</v>
        <stp/>
        <stp>VOLUME</stp>
        <stp>.NDX250725P20725</stp>
        <tr r="M171" s="2"/>
      </tp>
      <tp t="s">
        <v>N/A</v>
        <stp/>
        <stp>VOLUME</stp>
        <stp>.NDX250926P21450</stp>
        <tr r="Q142" s="2"/>
      </tp>
      <tp t="s">
        <v>N/A</v>
        <stp/>
        <stp>VOLUME</stp>
        <stp>.NDX250926P20450</stp>
        <tr r="Q182" s="2"/>
      </tp>
      <tp t="s">
        <v>N/A</v>
        <stp/>
        <stp>VOLUME</stp>
        <stp>.NDX250822P21050</stp>
        <tr r="O158" s="2"/>
      </tp>
      <tp t="s">
        <v>N/A</v>
        <stp/>
        <stp>VOLUME</stp>
        <stp>.NDX250725P20750</stp>
        <tr r="M170" s="2"/>
      </tp>
      <tp t="s">
        <v>N/A</v>
        <stp/>
        <stp>VOLUME</stp>
        <stp>.NDX250606P21450</stp>
        <tr r="H142" s="2"/>
      </tp>
      <tp t="s">
        <v>N/A</v>
        <stp/>
        <stp>VOLUME</stp>
        <stp>.NDX250606P20450</stp>
        <tr r="H182" s="2"/>
      </tp>
      <tp>
        <v>4</v>
        <stp/>
        <stp>VOLUME</stp>
        <stp>.NDX250620P21250</stp>
        <tr r="BF149" s="1"/>
        <tr r="BF149" s="1"/>
      </tp>
      <tp t="s">
        <v>N/A</v>
        <stp/>
        <stp>VOLUME</stp>
        <stp>.NDX250627P21550</stp>
        <tr r="K138" s="2"/>
      </tp>
      <tp t="s">
        <v>N/A</v>
        <stp/>
        <stp>VOLUME</stp>
        <stp>.NDX250620P20250</stp>
        <tr r="BF189" s="1"/>
      </tp>
      <tp t="s">
        <v>N/A</v>
        <stp/>
        <stp>VOLUME</stp>
        <stp>.NDX250627P20550</stp>
        <tr r="K178" s="2"/>
      </tp>
      <tp t="s">
        <v>N/A</v>
        <stp/>
        <stp>VOLUME</stp>
        <stp>.NDX251226P21450</stp>
        <tr r="W142" s="2"/>
      </tp>
      <tp t="s">
        <v>N/A</v>
        <stp/>
        <stp>VOLUME</stp>
        <stp>.NDX251226P20450</stp>
        <tr r="W182" s="2"/>
      </tp>
      <tp t="s">
        <v>N/A</v>
        <stp/>
        <stp>VOLUME</stp>
        <stp>.NDX251024P20650</stp>
        <tr r="S174" s="2"/>
      </tp>
      <tp t="s">
        <v>N/A</v>
        <stp/>
        <stp>VOLUME</stp>
        <stp>.NDX250822P21075</stp>
        <tr r="O157" s="2"/>
      </tp>
      <tp t="s">
        <v>N/A</v>
        <stp/>
        <stp>VOLUME</stp>
        <stp>.NDX250926P21475</stp>
        <tr r="Q141" s="2"/>
      </tp>
      <tp t="s">
        <v>N/A</v>
        <stp/>
        <stp>VOLUME</stp>
        <stp>.NDX250926P20475</stp>
        <tr r="Q181" s="2"/>
      </tp>
      <tp t="s">
        <v>N/A</v>
        <stp/>
        <stp>VOLUME</stp>
        <stp>.NDX250606P21475</stp>
        <tr r="H141" s="2"/>
      </tp>
      <tp t="s">
        <v>N/A</v>
        <stp/>
        <stp>VOLUME</stp>
        <stp>.NDX250606P20475</stp>
        <tr r="H181" s="2"/>
      </tp>
      <tp>
        <v>6</v>
        <stp/>
        <stp>VOLUME</stp>
        <stp>.NDX250620P21275</stp>
        <tr r="BF148" s="1"/>
        <tr r="BF148" s="1"/>
      </tp>
      <tp>
        <v>2</v>
        <stp/>
        <stp>VOLUME</stp>
        <stp>.NDX250620P20275</stp>
        <tr r="BF188" s="1"/>
        <tr r="BF188" s="1"/>
      </tp>
      <tp t="s">
        <v>N/A</v>
        <stp/>
        <stp>VOLUME</stp>
        <stp>.NDX250627P20575</stp>
        <tr r="K177" s="2"/>
      </tp>
      <tp t="s">
        <v>N/A</v>
        <stp/>
        <stp>VOLUME</stp>
        <stp>.NDX250725P20775</stp>
        <tr r="M169" s="2"/>
      </tp>
      <tp t="s">
        <v>N/A</v>
        <stp/>
        <stp>VOLUME</stp>
        <stp>.NDX251226P21475</stp>
        <tr r="W141" s="2"/>
      </tp>
      <tp t="s">
        <v>N/A</v>
        <stp/>
        <stp>VOLUME</stp>
        <stp>.NDX251226P20475</stp>
        <tr r="W181" s="2"/>
      </tp>
      <tp t="s">
        <v>N/A</v>
        <stp/>
        <stp>VOLUME</stp>
        <stp>.NDX251024P20675</stp>
        <tr r="S173" s="2"/>
      </tp>
      <tp t="s">
        <v>26.62%</v>
        <stp/>
        <stp>IMPL_VOL</stp>
        <stp>.NDXP250523P20550</stp>
        <tr r="EO177" s="1"/>
      </tp>
      <tp t="s">
        <v>22.46%</v>
        <stp/>
        <stp>IMPL_VOL</stp>
        <stp>.NDXP250523P21550</stp>
        <tr r="EO137" s="1"/>
      </tp>
      <tp t="s">
        <v>26.51%</v>
        <stp/>
        <stp>IMPL_VOL</stp>
        <stp>.NDXP250523P20575</stp>
        <tr r="EO176" s="1"/>
      </tp>
      <tp t="s">
        <v>26.86%</v>
        <stp/>
        <stp>IMPL_VOL</stp>
        <stp>.NDXP250523P20500</stp>
        <tr r="EO179" s="1"/>
      </tp>
      <tp t="s">
        <v>22.48%</v>
        <stp/>
        <stp>IMPL_VOL</stp>
        <stp>.NDXP250523P21500</stp>
        <tr r="EO139" s="1"/>
      </tp>
      <tp t="s">
        <v>26.74%</v>
        <stp/>
        <stp>IMPL_VOL</stp>
        <stp>.NDXP250523P20525</stp>
        <tr r="EO178" s="1"/>
      </tp>
      <tp t="s">
        <v>22.46%</v>
        <stp/>
        <stp>IMPL_VOL</stp>
        <stp>.NDXP250523P21525</stp>
        <tr r="EO138" s="1"/>
      </tp>
      <tp t="s">
        <v>N/A</v>
        <stp/>
        <stp>VOLUME</stp>
        <stp>.NDX250822C21025</stp>
        <tr r="O159" s="2"/>
      </tp>
      <tp t="s">
        <v>N/A</v>
        <stp/>
        <stp>VOLUME</stp>
        <stp>.NDX250926C21425</stp>
        <tr r="Q143" s="2"/>
      </tp>
      <tp t="s">
        <v>N/A</v>
        <stp/>
        <stp>VOLUME</stp>
        <stp>.NDX250926C20425</stp>
        <tr r="Q183" s="2"/>
      </tp>
      <tp t="s">
        <v>N/A</v>
        <stp/>
        <stp>VOLUME</stp>
        <stp>.NDX250606C21425</stp>
        <tr r="H143" s="2"/>
      </tp>
      <tp t="s">
        <v>N/A</v>
        <stp/>
        <stp>VOLUME</stp>
        <stp>.NDX250606C20425</stp>
        <tr r="H183" s="2"/>
      </tp>
      <tp t="s">
        <v>N/A</v>
        <stp/>
        <stp>VOLUME</stp>
        <stp>.NDX250620C21225</stp>
        <tr r="BE150" s="1"/>
      </tp>
      <tp t="s">
        <v>N/A</v>
        <stp/>
        <stp>VOLUME</stp>
        <stp>.NDX250627C21525</stp>
        <tr r="K139" s="2"/>
      </tp>
      <tp t="s">
        <v>N/A</v>
        <stp/>
        <stp>VOLUME</stp>
        <stp>.NDX250627C20525</stp>
        <tr r="K179" s="2"/>
      </tp>
      <tp t="s">
        <v>N/A</v>
        <stp/>
        <stp>VOLUME</stp>
        <stp>.NDX250725C20725</stp>
        <tr r="M171" s="2"/>
      </tp>
      <tp t="s">
        <v>N/A</v>
        <stp/>
        <stp>VOLUME</stp>
        <stp>.NDX251226C21425</stp>
        <tr r="W143" s="2"/>
      </tp>
      <tp t="s">
        <v>N/A</v>
        <stp/>
        <stp>VOLUME</stp>
        <stp>.NDX251226C20425</stp>
        <tr r="W183" s="2"/>
      </tp>
      <tp t="s">
        <v>N/A</v>
        <stp/>
        <stp>VOLUME</stp>
        <stp>.NDX251024C20625</stp>
        <tr r="S175" s="2"/>
      </tp>
      <tp t="s">
        <v>N/A</v>
        <stp/>
        <stp>VOLUME</stp>
        <stp>.NDX250926C21400</stp>
        <tr r="Q144" s="2"/>
      </tp>
      <tp t="s">
        <v>N/A</v>
        <stp/>
        <stp>VOLUME</stp>
        <stp>.NDX250926C20400</stp>
        <tr r="Q184" s="2"/>
      </tp>
      <tp t="s">
        <v>N/A</v>
        <stp/>
        <stp>VOLUME</stp>
        <stp>.NDX250822C21000</stp>
        <tr r="O160" s="2"/>
      </tp>
      <tp t="s">
        <v>N/A</v>
        <stp/>
        <stp>VOLUME</stp>
        <stp>.NDX250725C20700</stp>
        <tr r="M172" s="2"/>
      </tp>
      <tp t="s">
        <v>N/A</v>
        <stp/>
        <stp>VOLUME</stp>
        <stp>.NDX250606C21400</stp>
        <tr r="H144" s="2"/>
      </tp>
      <tp t="s">
        <v>N/A</v>
        <stp/>
        <stp>VOLUME</stp>
        <stp>.NDX250606C20400</stp>
        <tr r="H184" s="2"/>
      </tp>
      <tp t="s">
        <v>N/A</v>
        <stp/>
        <stp>VOLUME</stp>
        <stp>.NDX250620C21200</stp>
        <tr r="BE151" s="1"/>
      </tp>
      <tp t="s">
        <v>N/A</v>
        <stp/>
        <stp>VOLUME</stp>
        <stp>.NDX250627C21500</stp>
        <tr r="K140" s="2"/>
      </tp>
      <tp t="s">
        <v>N/A</v>
        <stp/>
        <stp>VOLUME</stp>
        <stp>.NDX250627C20500</stp>
        <tr r="K180" s="2"/>
      </tp>
      <tp t="s">
        <v>N/A</v>
        <stp/>
        <stp>VOLUME</stp>
        <stp>.NDX251226C21400</stp>
        <tr r="W144" s="2"/>
      </tp>
      <tp t="s">
        <v>N/A</v>
        <stp/>
        <stp>VOLUME</stp>
        <stp>.NDX251226C20400</stp>
        <tr r="W184" s="2"/>
      </tp>
      <tp t="s">
        <v>N/A</v>
        <stp/>
        <stp>VOLUME</stp>
        <stp>.NDX251024C20600</stp>
        <tr r="S176" s="2"/>
      </tp>
      <tp t="s">
        <v>N/A</v>
        <stp/>
        <stp>VOLUME</stp>
        <stp>.NDX251226C21475</stp>
        <tr r="W141" s="2"/>
      </tp>
      <tp t="s">
        <v>N/A</v>
        <stp/>
        <stp>VOLUME</stp>
        <stp>.NDX251226C20475</stp>
        <tr r="W181" s="2"/>
      </tp>
      <tp t="s">
        <v>N/A</v>
        <stp/>
        <stp>VOLUME</stp>
        <stp>.NDX251024C20675</stp>
        <tr r="S173" s="2"/>
      </tp>
      <tp t="s">
        <v>N/A</v>
        <stp/>
        <stp>VOLUME</stp>
        <stp>.NDX250822C21075</stp>
        <tr r="O157" s="2"/>
      </tp>
      <tp t="s">
        <v>N/A</v>
        <stp/>
        <stp>VOLUME</stp>
        <stp>.NDX250926C21475</stp>
        <tr r="Q141" s="2"/>
      </tp>
      <tp t="s">
        <v>N/A</v>
        <stp/>
        <stp>VOLUME</stp>
        <stp>.NDX250926C20475</stp>
        <tr r="Q181" s="2"/>
      </tp>
      <tp t="s">
        <v>N/A</v>
        <stp/>
        <stp>VOLUME</stp>
        <stp>.NDX250606C21475</stp>
        <tr r="H141" s="2"/>
      </tp>
      <tp t="s">
        <v>N/A</v>
        <stp/>
        <stp>VOLUME</stp>
        <stp>.NDX250606C20475</stp>
        <tr r="H181" s="2"/>
      </tp>
      <tp t="s">
        <v>N/A</v>
        <stp/>
        <stp>VOLUME</stp>
        <stp>.NDX250620C21275</stp>
        <tr r="BE148" s="1"/>
      </tp>
      <tp t="s">
        <v>N/A</v>
        <stp/>
        <stp>VOLUME</stp>
        <stp>.NDX250620C20275</stp>
        <tr r="BE188" s="1"/>
      </tp>
      <tp t="s">
        <v>N/A</v>
        <stp/>
        <stp>VOLUME</stp>
        <stp>.NDX250627C20575</stp>
        <tr r="K177" s="2"/>
      </tp>
      <tp t="s">
        <v>N/A</v>
        <stp/>
        <stp>VOLUME</stp>
        <stp>.NDX250725C20775</stp>
        <tr r="M169" s="2"/>
      </tp>
      <tp t="s">
        <v>N/A</v>
        <stp/>
        <stp>VOLUME</stp>
        <stp>.NDX251226C21450</stp>
        <tr r="W142" s="2"/>
      </tp>
      <tp t="s">
        <v>N/A</v>
        <stp/>
        <stp>VOLUME</stp>
        <stp>.NDX251226C20450</stp>
        <tr r="W182" s="2"/>
      </tp>
      <tp t="s">
        <v>N/A</v>
        <stp/>
        <stp>VOLUME</stp>
        <stp>.NDX251024C20650</stp>
        <tr r="S174" s="2"/>
      </tp>
      <tp t="s">
        <v>N/A</v>
        <stp/>
        <stp>VOLUME</stp>
        <stp>.NDX250926C21450</stp>
        <tr r="Q142" s="2"/>
      </tp>
      <tp t="s">
        <v>N/A</v>
        <stp/>
        <stp>VOLUME</stp>
        <stp>.NDX250926C20450</stp>
        <tr r="Q182" s="2"/>
      </tp>
      <tp t="s">
        <v>N/A</v>
        <stp/>
        <stp>VOLUME</stp>
        <stp>.NDX250822C21050</stp>
        <tr r="O158" s="2"/>
      </tp>
      <tp t="s">
        <v>N/A</v>
        <stp/>
        <stp>VOLUME</stp>
        <stp>.NDX250725C20750</stp>
        <tr r="M170" s="2"/>
      </tp>
      <tp t="s">
        <v>N/A</v>
        <stp/>
        <stp>VOLUME</stp>
        <stp>.NDX250606C21450</stp>
        <tr r="H142" s="2"/>
      </tp>
      <tp t="s">
        <v>N/A</v>
        <stp/>
        <stp>VOLUME</stp>
        <stp>.NDX250606C20450</stp>
        <tr r="H182" s="2"/>
      </tp>
      <tp>
        <v>1</v>
        <stp/>
        <stp>VOLUME</stp>
        <stp>.NDX250620C21250</stp>
        <tr r="BE149" s="1"/>
        <tr r="BE149" s="1"/>
      </tp>
      <tp t="s">
        <v>N/A</v>
        <stp/>
        <stp>VOLUME</stp>
        <stp>.NDX250627C21550</stp>
        <tr r="K138" s="2"/>
      </tp>
      <tp t="s">
        <v>N/A</v>
        <stp/>
        <stp>VOLUME</stp>
        <stp>.NDX250620C20250</stp>
        <tr r="BE189" s="1"/>
      </tp>
      <tp t="s">
        <v>N/A</v>
        <stp/>
        <stp>VOLUME</stp>
        <stp>.NDX250627C20550</stp>
        <tr r="K178" s="2"/>
      </tp>
      <tp t="s">
        <v>--</v>
        <stp/>
        <stp>IMPL_VOL</stp>
        <stp>.NDXP250523C20675</stp>
        <tr r="EN172" s="1"/>
      </tp>
      <tp t="s">
        <v>--</v>
        <stp/>
        <stp>IMPL_VOL</stp>
        <stp>.NDXP250523C20650</stp>
        <tr r="EN173" s="1"/>
      </tp>
      <tp t="s">
        <v>--</v>
        <stp/>
        <stp>IMPL_VOL</stp>
        <stp>.NDXP250523C20625</stp>
        <tr r="EN174" s="1"/>
      </tp>
      <tp t="s">
        <v>--</v>
        <stp/>
        <stp>IMPL_VOL</stp>
        <stp>.NDXP250523C20600</stp>
        <tr r="EN175" s="1"/>
      </tp>
      <tp t="s">
        <v>N/A</v>
        <stp/>
        <stp>VOLUME</stp>
        <stp>.NDX251226P20700</stp>
        <tr r="W172" s="2"/>
      </tp>
      <tp t="s">
        <v>N/A</v>
        <stp/>
        <stp>VOLUME</stp>
        <stp>.NDX251128P20900</stp>
        <tr r="U164" s="2"/>
      </tp>
      <tp t="s">
        <v>N/A</v>
        <stp/>
        <stp>VOLUME</stp>
        <stp>.NDX251024P21500</stp>
        <tr r="S140" s="2"/>
      </tp>
      <tp t="s">
        <v>N/A</v>
        <stp/>
        <stp>VOLUME</stp>
        <stp>.NDX251024P20500</stp>
        <tr r="S180" s="2"/>
      </tp>
      <tp t="s">
        <v>N/A</v>
        <stp/>
        <stp>VOLUME</stp>
        <stp>.NDX250926P20700</stp>
        <tr r="Q172" s="2"/>
      </tp>
      <tp t="s">
        <v>N/A</v>
        <stp/>
        <stp>VOLUME</stp>
        <stp>.NDX250822P21300</stp>
        <tr r="O148" s="2"/>
      </tp>
      <tp t="s">
        <v>N/A</v>
        <stp/>
        <stp>VOLUME</stp>
        <stp>.NDX250822P20300</stp>
        <tr r="O188" s="2"/>
      </tp>
      <tp t="s">
        <v>N/A</v>
        <stp/>
        <stp>VOLUME</stp>
        <stp>.NDX250725P21400</stp>
        <tr r="M144" s="2"/>
      </tp>
      <tp t="s">
        <v>N/A</v>
        <stp/>
        <stp>VOLUME</stp>
        <stp>.NDX250725P20400</stp>
        <tr r="M184" s="2"/>
      </tp>
      <tp t="s">
        <v>N/A</v>
        <stp/>
        <stp>VOLUME</stp>
        <stp>.NDX250606P20700</stp>
        <tr r="H172" s="2"/>
      </tp>
      <tp>
        <v>7</v>
        <stp/>
        <stp>VOLUME</stp>
        <stp>.NDX250620P21100</stp>
        <tr r="BF155" s="1"/>
        <tr r="BF155" s="1"/>
      </tp>
      <tp t="s">
        <v>N/A</v>
        <stp/>
        <stp>VOLUME</stp>
        <stp>.NDX250627P20600</stp>
        <tr r="K176" s="2"/>
      </tp>
      <tp t="s">
        <v>N/A</v>
        <stp/>
        <stp>VOLUME</stp>
        <stp>.NDX251226P20725</stp>
        <tr r="W171" s="2"/>
      </tp>
      <tp t="s">
        <v>N/A</v>
        <stp/>
        <stp>VOLUME</stp>
        <stp>.NDX251024P21525</stp>
        <tr r="S139" s="2"/>
      </tp>
      <tp t="s">
        <v>N/A</v>
        <stp/>
        <stp>VOLUME</stp>
        <stp>.NDX251024P20525</stp>
        <tr r="S179" s="2"/>
      </tp>
      <tp t="s">
        <v>N/A</v>
        <stp/>
        <stp>VOLUME</stp>
        <stp>.NDX251128P20925</stp>
        <tr r="U163" s="2"/>
      </tp>
      <tp t="s">
        <v>N/A</v>
        <stp/>
        <stp>VOLUME</stp>
        <stp>.NDX250822P21325</stp>
        <tr r="O147" s="2"/>
      </tp>
      <tp t="s">
        <v>N/A</v>
        <stp/>
        <stp>VOLUME</stp>
        <stp>.NDX250822P20325</stp>
        <tr r="O187" s="2"/>
      </tp>
      <tp t="s">
        <v>N/A</v>
        <stp/>
        <stp>VOLUME</stp>
        <stp>.NDX250926P20725</stp>
        <tr r="Q171" s="2"/>
      </tp>
      <tp t="s">
        <v>N/A</v>
        <stp/>
        <stp>VOLUME</stp>
        <stp>.NDX250606P20725</stp>
        <tr r="H171" s="2"/>
      </tp>
      <tp t="s">
        <v>N/A</v>
        <stp/>
        <stp>VOLUME</stp>
        <stp>.NDX250620P21125</stp>
        <tr r="BF154" s="1"/>
      </tp>
      <tp t="s">
        <v>N/A</v>
        <stp/>
        <stp>VOLUME</stp>
        <stp>.NDX250627P20625</stp>
        <tr r="K175" s="2"/>
      </tp>
      <tp t="s">
        <v>N/A</v>
        <stp/>
        <stp>VOLUME</stp>
        <stp>.NDX250725P21425</stp>
        <tr r="M143" s="2"/>
      </tp>
      <tp t="s">
        <v>N/A</v>
        <stp/>
        <stp>VOLUME</stp>
        <stp>.NDX250725P20425</stp>
        <tr r="M183" s="2"/>
      </tp>
      <tp t="s">
        <v>N/A</v>
        <stp/>
        <stp>VOLUME</stp>
        <stp>.NDX250926P20750</stp>
        <tr r="Q170" s="2"/>
      </tp>
      <tp t="s">
        <v>N/A</v>
        <stp/>
        <stp>VOLUME</stp>
        <stp>.NDX250822P21350</stp>
        <tr r="O146" s="2"/>
      </tp>
      <tp t="s">
        <v>N/A</v>
        <stp/>
        <stp>VOLUME</stp>
        <stp>.NDX250822P20350</stp>
        <tr r="O186" s="2"/>
      </tp>
      <tp t="s">
        <v>N/A</v>
        <stp/>
        <stp>VOLUME</stp>
        <stp>.NDX250725P21450</stp>
        <tr r="M142" s="2"/>
      </tp>
      <tp t="s">
        <v>N/A</v>
        <stp/>
        <stp>VOLUME</stp>
        <stp>.NDX250725P20450</stp>
        <tr r="M182" s="2"/>
      </tp>
      <tp t="s">
        <v>N/A</v>
        <stp/>
        <stp>VOLUME</stp>
        <stp>.NDX250606P20750</stp>
        <tr r="H170" s="2"/>
      </tp>
      <tp>
        <v>1</v>
        <stp/>
        <stp>VOLUME</stp>
        <stp>.NDX250620P21150</stp>
        <tr r="BF153" s="1"/>
        <tr r="BF153" s="1"/>
      </tp>
      <tp t="s">
        <v>N/A</v>
        <stp/>
        <stp>VOLUME</stp>
        <stp>.NDX250627P20650</stp>
        <tr r="K174" s="2"/>
      </tp>
      <tp t="s">
        <v>N/A</v>
        <stp/>
        <stp>VOLUME</stp>
        <stp>.NDX251226P20750</stp>
        <tr r="W170" s="2"/>
      </tp>
      <tp t="s">
        <v>N/A</v>
        <stp/>
        <stp>VOLUME</stp>
        <stp>.NDX251128P20950</stp>
        <tr r="U162" s="2"/>
      </tp>
      <tp t="s">
        <v>N/A</v>
        <stp/>
        <stp>VOLUME</stp>
        <stp>.NDX251024P21550</stp>
        <tr r="S138" s="2"/>
      </tp>
      <tp t="s">
        <v>N/A</v>
        <stp/>
        <stp>VOLUME</stp>
        <stp>.NDX251024P20550</stp>
        <tr r="S178" s="2"/>
      </tp>
      <tp t="s">
        <v>N/A</v>
        <stp/>
        <stp>VOLUME</stp>
        <stp>.NDX250822P21375</stp>
        <tr r="O145" s="2"/>
      </tp>
      <tp t="s">
        <v>N/A</v>
        <stp/>
        <stp>VOLUME</stp>
        <stp>.NDX250822P20375</stp>
        <tr r="O185" s="2"/>
      </tp>
      <tp t="s">
        <v>N/A</v>
        <stp/>
        <stp>VOLUME</stp>
        <stp>.NDX250926P20775</stp>
        <tr r="Q169" s="2"/>
      </tp>
      <tp t="s">
        <v>N/A</v>
        <stp/>
        <stp>VOLUME</stp>
        <stp>.NDX250606P20775</stp>
        <tr r="H169" s="2"/>
      </tp>
      <tp>
        <v>1</v>
        <stp/>
        <stp>VOLUME</stp>
        <stp>.NDX250620P21175</stp>
        <tr r="BF152" s="1"/>
        <tr r="BF152" s="1"/>
      </tp>
      <tp t="s">
        <v>N/A</v>
        <stp/>
        <stp>VOLUME</stp>
        <stp>.NDX250627P20675</stp>
        <tr r="K173" s="2"/>
      </tp>
      <tp t="s">
        <v>N/A</v>
        <stp/>
        <stp>VOLUME</stp>
        <stp>.NDX250725P21475</stp>
        <tr r="M141" s="2"/>
      </tp>
      <tp t="s">
        <v>N/A</v>
        <stp/>
        <stp>VOLUME</stp>
        <stp>.NDX250725P20475</stp>
        <tr r="M181" s="2"/>
      </tp>
      <tp t="s">
        <v>N/A</v>
        <stp/>
        <stp>VOLUME</stp>
        <stp>.NDX251226P20775</stp>
        <tr r="W169" s="2"/>
      </tp>
      <tp t="s">
        <v>N/A</v>
        <stp/>
        <stp>VOLUME</stp>
        <stp>.NDX251024P20575</stp>
        <tr r="S177" s="2"/>
      </tp>
      <tp t="s">
        <v>N/A</v>
        <stp/>
        <stp>VOLUME</stp>
        <stp>.NDX251128P20975</stp>
        <tr r="U161" s="2"/>
      </tp>
      <tp t="s">
        <v>26.15%</v>
        <stp/>
        <stp>IMPL_VOL</stp>
        <stp>.NDXP250523P20650</stp>
        <tr r="EO173" s="1"/>
      </tp>
      <tp t="s">
        <v>26.01%</v>
        <stp/>
        <stp>IMPL_VOL</stp>
        <stp>.NDXP250523P20675</stp>
        <tr r="EO172" s="1"/>
      </tp>
      <tp t="s">
        <v>26.39%</v>
        <stp/>
        <stp>IMPL_VOL</stp>
        <stp>.NDXP250523P20600</stp>
        <tr r="EO175" s="1"/>
      </tp>
      <tp t="s">
        <v>26.27%</v>
        <stp/>
        <stp>IMPL_VOL</stp>
        <stp>.NDXP250523P20625</stp>
        <tr r="EO174" s="1"/>
      </tp>
      <tp t="s">
        <v>N/A</v>
        <stp/>
        <stp>VOLUME</stp>
        <stp>.NDX250822C21325</stp>
        <tr r="O147" s="2"/>
      </tp>
      <tp t="s">
        <v>N/A</v>
        <stp/>
        <stp>VOLUME</stp>
        <stp>.NDX250822C20325</stp>
        <tr r="O187" s="2"/>
      </tp>
      <tp t="s">
        <v>N/A</v>
        <stp/>
        <stp>VOLUME</stp>
        <stp>.NDX250926C20725</stp>
        <tr r="Q171" s="2"/>
      </tp>
      <tp t="s">
        <v>N/A</v>
        <stp/>
        <stp>VOLUME</stp>
        <stp>.NDX250606C20725</stp>
        <tr r="H171" s="2"/>
      </tp>
      <tp t="s">
        <v>N/A</v>
        <stp/>
        <stp>VOLUME</stp>
        <stp>.NDX250620C21125</stp>
        <tr r="BE154" s="1"/>
      </tp>
      <tp t="s">
        <v>N/A</v>
        <stp/>
        <stp>VOLUME</stp>
        <stp>.NDX250627C20625</stp>
        <tr r="K175" s="2"/>
      </tp>
      <tp t="s">
        <v>N/A</v>
        <stp/>
        <stp>VOLUME</stp>
        <stp>.NDX250725C21425</stp>
        <tr r="M143" s="2"/>
      </tp>
      <tp t="s">
        <v>N/A</v>
        <stp/>
        <stp>VOLUME</stp>
        <stp>.NDX250725C20425</stp>
        <tr r="M183" s="2"/>
      </tp>
      <tp t="s">
        <v>N/A</v>
        <stp/>
        <stp>VOLUME</stp>
        <stp>.NDX251226C20725</stp>
        <tr r="W171" s="2"/>
      </tp>
      <tp t="s">
        <v>N/A</v>
        <stp/>
        <stp>VOLUME</stp>
        <stp>.NDX251024C21525</stp>
        <tr r="S139" s="2"/>
      </tp>
      <tp t="s">
        <v>N/A</v>
        <stp/>
        <stp>VOLUME</stp>
        <stp>.NDX251024C20525</stp>
        <tr r="S179" s="2"/>
      </tp>
      <tp t="s">
        <v>N/A</v>
        <stp/>
        <stp>VOLUME</stp>
        <stp>.NDX251128C20925</stp>
        <tr r="U163" s="2"/>
      </tp>
      <tp t="s">
        <v>N/A</v>
        <stp/>
        <stp>VOLUME</stp>
        <stp>.NDX250926C20700</stp>
        <tr r="Q172" s="2"/>
      </tp>
      <tp t="s">
        <v>N/A</v>
        <stp/>
        <stp>VOLUME</stp>
        <stp>.NDX250822C21300</stp>
        <tr r="O148" s="2"/>
      </tp>
      <tp t="s">
        <v>N/A</v>
        <stp/>
        <stp>VOLUME</stp>
        <stp>.NDX250822C20300</stp>
        <tr r="O188" s="2"/>
      </tp>
      <tp t="s">
        <v>N/A</v>
        <stp/>
        <stp>VOLUME</stp>
        <stp>.NDX250725C21400</stp>
        <tr r="M144" s="2"/>
      </tp>
      <tp t="s">
        <v>N/A</v>
        <stp/>
        <stp>VOLUME</stp>
        <stp>.NDX250725C20400</stp>
        <tr r="M184" s="2"/>
      </tp>
      <tp t="s">
        <v>N/A</v>
        <stp/>
        <stp>VOLUME</stp>
        <stp>.NDX250606C20700</stp>
        <tr r="H172" s="2"/>
      </tp>
      <tp>
        <v>1</v>
        <stp/>
        <stp>VOLUME</stp>
        <stp>.NDX250620C21100</stp>
        <tr r="BE155" s="1"/>
        <tr r="BE155" s="1"/>
      </tp>
      <tp t="s">
        <v>N/A</v>
        <stp/>
        <stp>VOLUME</stp>
        <stp>.NDX250627C20600</stp>
        <tr r="K176" s="2"/>
      </tp>
      <tp t="s">
        <v>N/A</v>
        <stp/>
        <stp>VOLUME</stp>
        <stp>.NDX251226C20700</stp>
        <tr r="W172" s="2"/>
      </tp>
      <tp t="s">
        <v>N/A</v>
        <stp/>
        <stp>VOLUME</stp>
        <stp>.NDX251128C20900</stp>
        <tr r="U164" s="2"/>
      </tp>
      <tp t="s">
        <v>N/A</v>
        <stp/>
        <stp>VOLUME</stp>
        <stp>.NDX251024C21500</stp>
        <tr r="S140" s="2"/>
      </tp>
      <tp t="s">
        <v>N/A</v>
        <stp/>
        <stp>VOLUME</stp>
        <stp>.NDX251024C20500</stp>
        <tr r="S180" s="2"/>
      </tp>
      <tp t="s">
        <v>N/A</v>
        <stp/>
        <stp>VOLUME</stp>
        <stp>.NDX251226C20775</stp>
        <tr r="W169" s="2"/>
      </tp>
      <tp t="s">
        <v>N/A</v>
        <stp/>
        <stp>VOLUME</stp>
        <stp>.NDX251024C20575</stp>
        <tr r="S177" s="2"/>
      </tp>
      <tp t="s">
        <v>N/A</v>
        <stp/>
        <stp>VOLUME</stp>
        <stp>.NDX251128C20975</stp>
        <tr r="U161" s="2"/>
      </tp>
      <tp t="s">
        <v>N/A</v>
        <stp/>
        <stp>VOLUME</stp>
        <stp>.NDX250822C21375</stp>
        <tr r="O145" s="2"/>
      </tp>
      <tp t="s">
        <v>N/A</v>
        <stp/>
        <stp>VOLUME</stp>
        <stp>.NDX250822C20375</stp>
        <tr r="O185" s="2"/>
      </tp>
      <tp t="s">
        <v>N/A</v>
        <stp/>
        <stp>VOLUME</stp>
        <stp>.NDX250926C20775</stp>
        <tr r="Q169" s="2"/>
      </tp>
      <tp t="s">
        <v>N/A</v>
        <stp/>
        <stp>VOLUME</stp>
        <stp>.NDX250606C20775</stp>
        <tr r="H169" s="2"/>
      </tp>
      <tp>
        <v>1</v>
        <stp/>
        <stp>VOLUME</stp>
        <stp>.NDX250620C21175</stp>
        <tr r="BE152" s="1"/>
        <tr r="BE152" s="1"/>
      </tp>
      <tp t="s">
        <v>N/A</v>
        <stp/>
        <stp>VOLUME</stp>
        <stp>.NDX250627C20675</stp>
        <tr r="K173" s="2"/>
      </tp>
      <tp t="s">
        <v>N/A</v>
        <stp/>
        <stp>VOLUME</stp>
        <stp>.NDX250725C21475</stp>
        <tr r="M141" s="2"/>
      </tp>
      <tp t="s">
        <v>N/A</v>
        <stp/>
        <stp>VOLUME</stp>
        <stp>.NDX250725C20475</stp>
        <tr r="M181" s="2"/>
      </tp>
      <tp t="s">
        <v>N/A</v>
        <stp/>
        <stp>VOLUME</stp>
        <stp>.NDX251226C20750</stp>
        <tr r="W170" s="2"/>
      </tp>
      <tp t="s">
        <v>N/A</v>
        <stp/>
        <stp>VOLUME</stp>
        <stp>.NDX251128C20950</stp>
        <tr r="U162" s="2"/>
      </tp>
      <tp t="s">
        <v>N/A</v>
        <stp/>
        <stp>VOLUME</stp>
        <stp>.NDX251024C21550</stp>
        <tr r="S138" s="2"/>
      </tp>
      <tp t="s">
        <v>N/A</v>
        <stp/>
        <stp>VOLUME</stp>
        <stp>.NDX251024C20550</stp>
        <tr r="S178" s="2"/>
      </tp>
      <tp t="s">
        <v>N/A</v>
        <stp/>
        <stp>VOLUME</stp>
        <stp>.NDX250926C20750</stp>
        <tr r="Q170" s="2"/>
      </tp>
      <tp t="s">
        <v>N/A</v>
        <stp/>
        <stp>VOLUME</stp>
        <stp>.NDX250822C21350</stp>
        <tr r="O146" s="2"/>
      </tp>
      <tp t="s">
        <v>N/A</v>
        <stp/>
        <stp>VOLUME</stp>
        <stp>.NDX250822C20350</stp>
        <tr r="O186" s="2"/>
      </tp>
      <tp t="s">
        <v>N/A</v>
        <stp/>
        <stp>VOLUME</stp>
        <stp>.NDX250725C21450</stp>
        <tr r="M142" s="2"/>
      </tp>
      <tp t="s">
        <v>N/A</v>
        <stp/>
        <stp>VOLUME</stp>
        <stp>.NDX250725C20450</stp>
        <tr r="M182" s="2"/>
      </tp>
      <tp t="s">
        <v>N/A</v>
        <stp/>
        <stp>VOLUME</stp>
        <stp>.NDX250606C20750</stp>
        <tr r="H170" s="2"/>
      </tp>
      <tp t="s">
        <v>N/A</v>
        <stp/>
        <stp>VOLUME</stp>
        <stp>.NDX250620C21150</stp>
        <tr r="BE153" s="1"/>
      </tp>
      <tp t="s">
        <v>N/A</v>
        <stp/>
        <stp>VOLUME</stp>
        <stp>.NDX250627C20650</stp>
        <tr r="K174" s="2"/>
      </tp>
      <tp t="s">
        <v>--</v>
        <stp/>
        <stp>IMPL_VOL</stp>
        <stp>.NDXP250523C20775</stp>
        <tr r="EN168" s="1"/>
      </tp>
      <tp t="s">
        <v>--</v>
        <stp/>
        <stp>IMPL_VOL</stp>
        <stp>.NDXP250523C20750</stp>
        <tr r="EN169" s="1"/>
      </tp>
      <tp t="s">
        <v>--</v>
        <stp/>
        <stp>IMPL_VOL</stp>
        <stp>.NDXP250523C20725</stp>
        <tr r="EN170" s="1"/>
      </tp>
      <tp t="s">
        <v>--</v>
        <stp/>
        <stp>IMPL_VOL</stp>
        <stp>.NDXP250523C20700</stp>
        <tr r="EN171" s="1"/>
      </tp>
      <tp t="s">
        <v>N/A</v>
        <stp/>
        <stp>VOLUME</stp>
        <stp>.NDX251226P20600</stp>
        <tr r="W176" s="2"/>
      </tp>
      <tp t="s">
        <v>N/A</v>
        <stp/>
        <stp>VOLUME</stp>
        <stp>.NDX251128P20800</stp>
        <tr r="U168" s="2"/>
      </tp>
      <tp t="s">
        <v>N/A</v>
        <stp/>
        <stp>VOLUME</stp>
        <stp>.NDX251024P21400</stp>
        <tr r="S144" s="2"/>
      </tp>
      <tp t="s">
        <v>N/A</v>
        <stp/>
        <stp>VOLUME</stp>
        <stp>.NDX251024P20400</stp>
        <tr r="S184" s="2"/>
      </tp>
      <tp t="s">
        <v>N/A</v>
        <stp/>
        <stp>VOLUME</stp>
        <stp>.NDX250926P20600</stp>
        <tr r="Q176" s="2"/>
      </tp>
      <tp t="s">
        <v>N/A</v>
        <stp/>
        <stp>VOLUME</stp>
        <stp>.NDX250822P21200</stp>
        <tr r="O152" s="2"/>
      </tp>
      <tp t="s">
        <v>N/A</v>
        <stp/>
        <stp>VOLUME</stp>
        <stp>.NDX250725P21500</stp>
        <tr r="M140" s="2"/>
      </tp>
      <tp t="s">
        <v>N/A</v>
        <stp/>
        <stp>VOLUME</stp>
        <stp>.NDX250725P20500</stp>
        <tr r="M180" s="2"/>
      </tp>
      <tp t="s">
        <v>N/A</v>
        <stp/>
        <stp>VOLUME</stp>
        <stp>.NDX250606P20600</stp>
        <tr r="H176" s="2"/>
      </tp>
      <tp>
        <v>1</v>
        <stp/>
        <stp>VOLUME</stp>
        <stp>.NDX250620P21000</stp>
        <tr r="BF159" s="1"/>
        <tr r="BF159" s="1"/>
      </tp>
      <tp t="s">
        <v>N/A</v>
        <stp/>
        <stp>VOLUME</stp>
        <stp>.NDX250627P20700</stp>
        <tr r="K172" s="2"/>
      </tp>
      <tp t="s">
        <v>N/A</v>
        <stp/>
        <stp>VOLUME</stp>
        <stp>.NDX251226P20625</stp>
        <tr r="W175" s="2"/>
      </tp>
      <tp t="s">
        <v>N/A</v>
        <stp/>
        <stp>VOLUME</stp>
        <stp>.NDX251024P21425</stp>
        <tr r="S143" s="2"/>
      </tp>
      <tp t="s">
        <v>N/A</v>
        <stp/>
        <stp>VOLUME</stp>
        <stp>.NDX251024P20425</stp>
        <tr r="S183" s="2"/>
      </tp>
      <tp t="s">
        <v>N/A</v>
        <stp/>
        <stp>VOLUME</stp>
        <stp>.NDX251128P20825</stp>
        <tr r="U167" s="2"/>
      </tp>
      <tp t="s">
        <v>N/A</v>
        <stp/>
        <stp>VOLUME</stp>
        <stp>.NDX250822P21225</stp>
        <tr r="O151" s="2"/>
      </tp>
      <tp t="s">
        <v>N/A</v>
        <stp/>
        <stp>VOLUME</stp>
        <stp>.NDX250926P20625</stp>
        <tr r="Q175" s="2"/>
      </tp>
      <tp t="s">
        <v>N/A</v>
        <stp/>
        <stp>VOLUME</stp>
        <stp>.NDX250606P20625</stp>
        <tr r="H175" s="2"/>
      </tp>
      <tp>
        <v>2</v>
        <stp/>
        <stp>VOLUME</stp>
        <stp>.NDX250620P21025</stp>
        <tr r="BF158" s="1"/>
        <tr r="BF158" s="1"/>
      </tp>
      <tp t="s">
        <v>N/A</v>
        <stp/>
        <stp>VOLUME</stp>
        <stp>.NDX250627P20725</stp>
        <tr r="K171" s="2"/>
      </tp>
      <tp t="s">
        <v>N/A</v>
        <stp/>
        <stp>VOLUME</stp>
        <stp>.NDX250725P21525</stp>
        <tr r="M139" s="2"/>
      </tp>
      <tp t="s">
        <v>N/A</v>
        <stp/>
        <stp>VOLUME</stp>
        <stp>.NDX250725P20525</stp>
        <tr r="M179" s="2"/>
      </tp>
      <tp t="s">
        <v>N/A</v>
        <stp/>
        <stp>VOLUME</stp>
        <stp>.NDX250926P20650</stp>
        <tr r="Q174" s="2"/>
      </tp>
      <tp t="s">
        <v>N/A</v>
        <stp/>
        <stp>VOLUME</stp>
        <stp>.NDX250822P21250</stp>
        <tr r="O150" s="2"/>
      </tp>
      <tp t="s">
        <v>N/A</v>
        <stp/>
        <stp>VOLUME</stp>
        <stp>.NDX250822P20250</stp>
        <tr r="O190" s="2"/>
      </tp>
      <tp t="s">
        <v>N/A</v>
        <stp/>
        <stp>VOLUME</stp>
        <stp>.NDX250725P21550</stp>
        <tr r="M138" s="2"/>
      </tp>
      <tp t="s">
        <v>N/A</v>
        <stp/>
        <stp>VOLUME</stp>
        <stp>.NDX250725P20550</stp>
        <tr r="M178" s="2"/>
      </tp>
      <tp t="s">
        <v>N/A</v>
        <stp/>
        <stp>VOLUME</stp>
        <stp>.NDX250606P20650</stp>
        <tr r="H174" s="2"/>
      </tp>
      <tp t="s">
        <v>N/A</v>
        <stp/>
        <stp>VOLUME</stp>
        <stp>.NDX250620P21050</stp>
        <tr r="BF157" s="1"/>
      </tp>
      <tp t="s">
        <v>N/A</v>
        <stp/>
        <stp>VOLUME</stp>
        <stp>.NDX250627P20750</stp>
        <tr r="K170" s="2"/>
      </tp>
      <tp t="s">
        <v>N/A</v>
        <stp/>
        <stp>VOLUME</stp>
        <stp>.NDX251226P20650</stp>
        <tr r="W174" s="2"/>
      </tp>
      <tp t="s">
        <v>N/A</v>
        <stp/>
        <stp>VOLUME</stp>
        <stp>.NDX251128P20850</stp>
        <tr r="U166" s="2"/>
      </tp>
      <tp t="s">
        <v>N/A</v>
        <stp/>
        <stp>VOLUME</stp>
        <stp>.NDX251024P21450</stp>
        <tr r="S142" s="2"/>
      </tp>
      <tp t="s">
        <v>N/A</v>
        <stp/>
        <stp>VOLUME</stp>
        <stp>.NDX251024P20450</stp>
        <tr r="S182" s="2"/>
      </tp>
      <tp t="s">
        <v>N/A</v>
        <stp/>
        <stp>VOLUME</stp>
        <stp>.NDX250822P21275</stp>
        <tr r="O149" s="2"/>
      </tp>
      <tp t="s">
        <v>N/A</v>
        <stp/>
        <stp>VOLUME</stp>
        <stp>.NDX250822P20275</stp>
        <tr r="O189" s="2"/>
      </tp>
      <tp t="s">
        <v>N/A</v>
        <stp/>
        <stp>VOLUME</stp>
        <stp>.NDX250926P20675</stp>
        <tr r="Q173" s="2"/>
      </tp>
      <tp t="s">
        <v>N/A</v>
        <stp/>
        <stp>VOLUME</stp>
        <stp>.NDX250606P20675</stp>
        <tr r="H173" s="2"/>
      </tp>
      <tp t="s">
        <v>N/A</v>
        <stp/>
        <stp>VOLUME</stp>
        <stp>.NDX250620P21075</stp>
        <tr r="BF156" s="1"/>
      </tp>
      <tp t="s">
        <v>N/A</v>
        <stp/>
        <stp>VOLUME</stp>
        <stp>.NDX250627P20775</stp>
        <tr r="K169" s="2"/>
      </tp>
      <tp t="s">
        <v>N/A</v>
        <stp/>
        <stp>VOLUME</stp>
        <stp>.NDX250725P20575</stp>
        <tr r="M177" s="2"/>
      </tp>
      <tp t="s">
        <v>N/A</v>
        <stp/>
        <stp>VOLUME</stp>
        <stp>.NDX251226P20675</stp>
        <tr r="W173" s="2"/>
      </tp>
      <tp t="s">
        <v>N/A</v>
        <stp/>
        <stp>VOLUME</stp>
        <stp>.NDX251024P21475</stp>
        <tr r="S141" s="2"/>
      </tp>
      <tp t="s">
        <v>N/A</v>
        <stp/>
        <stp>VOLUME</stp>
        <stp>.NDX251024P20475</stp>
        <tr r="S181" s="2"/>
      </tp>
      <tp t="s">
        <v>N/A</v>
        <stp/>
        <stp>VOLUME</stp>
        <stp>.NDX251128P20875</stp>
        <tr r="U165" s="2"/>
      </tp>
      <tp t="s">
        <v>25.65%</v>
        <stp/>
        <stp>IMPL_VOL</stp>
        <stp>.NDXP250523P20750</stp>
        <tr r="EO169" s="1"/>
      </tp>
      <tp t="s">
        <v>25.52%</v>
        <stp/>
        <stp>IMPL_VOL</stp>
        <stp>.NDXP250523P20775</stp>
        <tr r="EO168" s="1"/>
      </tp>
      <tp t="s">
        <v>25.89%</v>
        <stp/>
        <stp>IMPL_VOL</stp>
        <stp>.NDXP250523P20700</stp>
        <tr r="EO171" s="1"/>
      </tp>
      <tp t="s">
        <v>25.77%</v>
        <stp/>
        <stp>IMPL_VOL</stp>
        <stp>.NDXP250523P20725</stp>
        <tr r="EO170" s="1"/>
      </tp>
      <tp t="s">
        <v>N/A</v>
        <stp/>
        <stp>VOLUME</stp>
        <stp>.NDX250822C21225</stp>
        <tr r="O151" s="2"/>
      </tp>
      <tp t="s">
        <v>N/A</v>
        <stp/>
        <stp>VOLUME</stp>
        <stp>.NDX250926C20625</stp>
        <tr r="Q175" s="2"/>
      </tp>
      <tp t="s">
        <v>N/A</v>
        <stp/>
        <stp>VOLUME</stp>
        <stp>.NDX250606C20625</stp>
        <tr r="H175" s="2"/>
      </tp>
      <tp t="s">
        <v>N/A</v>
        <stp/>
        <stp>VOLUME</stp>
        <stp>.NDX250620C21025</stp>
        <tr r="BE158" s="1"/>
      </tp>
      <tp t="s">
        <v>N/A</v>
        <stp/>
        <stp>VOLUME</stp>
        <stp>.NDX250627C20725</stp>
        <tr r="K171" s="2"/>
      </tp>
      <tp t="s">
        <v>N/A</v>
        <stp/>
        <stp>VOLUME</stp>
        <stp>.NDX250725C21525</stp>
        <tr r="M139" s="2"/>
      </tp>
      <tp t="s">
        <v>N/A</v>
        <stp/>
        <stp>VOLUME</stp>
        <stp>.NDX250725C20525</stp>
        <tr r="M179" s="2"/>
      </tp>
      <tp t="s">
        <v>N/A</v>
        <stp/>
        <stp>VOLUME</stp>
        <stp>.NDX251226C20625</stp>
        <tr r="W175" s="2"/>
      </tp>
      <tp t="s">
        <v>N/A</v>
        <stp/>
        <stp>VOLUME</stp>
        <stp>.NDX251024C21425</stp>
        <tr r="S143" s="2"/>
      </tp>
      <tp t="s">
        <v>N/A</v>
        <stp/>
        <stp>VOLUME</stp>
        <stp>.NDX251024C20425</stp>
        <tr r="S183" s="2"/>
      </tp>
      <tp t="s">
        <v>N/A</v>
        <stp/>
        <stp>VOLUME</stp>
        <stp>.NDX251128C20825</stp>
        <tr r="U167" s="2"/>
      </tp>
      <tp t="s">
        <v>N/A</v>
        <stp/>
        <stp>VOLUME</stp>
        <stp>.NDX250926C20600</stp>
        <tr r="Q176" s="2"/>
      </tp>
      <tp t="s">
        <v>N/A</v>
        <stp/>
        <stp>VOLUME</stp>
        <stp>.NDX250822C21200</stp>
        <tr r="O152" s="2"/>
      </tp>
      <tp t="s">
        <v>N/A</v>
        <stp/>
        <stp>VOLUME</stp>
        <stp>.NDX250725C21500</stp>
        <tr r="M140" s="2"/>
      </tp>
      <tp t="s">
        <v>N/A</v>
        <stp/>
        <stp>VOLUME</stp>
        <stp>.NDX250725C20500</stp>
        <tr r="M180" s="2"/>
      </tp>
      <tp t="s">
        <v>N/A</v>
        <stp/>
        <stp>VOLUME</stp>
        <stp>.NDX250606C20600</stp>
        <tr r="H176" s="2"/>
      </tp>
      <tp t="s">
        <v>N/A</v>
        <stp/>
        <stp>VOLUME</stp>
        <stp>.NDX250620C21000</stp>
        <tr r="BE159" s="1"/>
      </tp>
      <tp t="s">
        <v>N/A</v>
        <stp/>
        <stp>VOLUME</stp>
        <stp>.NDX250627C20700</stp>
        <tr r="K172" s="2"/>
      </tp>
      <tp t="s">
        <v>N/A</v>
        <stp/>
        <stp>VOLUME</stp>
        <stp>.NDX251226C20600</stp>
        <tr r="W176" s="2"/>
      </tp>
      <tp t="s">
        <v>N/A</v>
        <stp/>
        <stp>VOLUME</stp>
        <stp>.NDX251128C20800</stp>
        <tr r="U168" s="2"/>
      </tp>
      <tp t="s">
        <v>N/A</v>
        <stp/>
        <stp>VOLUME</stp>
        <stp>.NDX251024C21400</stp>
        <tr r="S144" s="2"/>
      </tp>
      <tp t="s">
        <v>N/A</v>
        <stp/>
        <stp>VOLUME</stp>
        <stp>.NDX251024C20400</stp>
        <tr r="S184" s="2"/>
      </tp>
      <tp t="s">
        <v>N/A</v>
        <stp/>
        <stp>VOLUME</stp>
        <stp>.NDX251226C20675</stp>
        <tr r="W173" s="2"/>
      </tp>
      <tp t="s">
        <v>N/A</v>
        <stp/>
        <stp>VOLUME</stp>
        <stp>.NDX251024C21475</stp>
        <tr r="S141" s="2"/>
      </tp>
      <tp t="s">
        <v>N/A</v>
        <stp/>
        <stp>VOLUME</stp>
        <stp>.NDX251024C20475</stp>
        <tr r="S181" s="2"/>
      </tp>
      <tp t="s">
        <v>N/A</v>
        <stp/>
        <stp>VOLUME</stp>
        <stp>.NDX251128C20875</stp>
        <tr r="U165" s="2"/>
      </tp>
      <tp t="s">
        <v>N/A</v>
        <stp/>
        <stp>VOLUME</stp>
        <stp>.NDX250822C21275</stp>
        <tr r="O149" s="2"/>
      </tp>
      <tp t="s">
        <v>N/A</v>
        <stp/>
        <stp>VOLUME</stp>
        <stp>.NDX250822C20275</stp>
        <tr r="O189" s="2"/>
      </tp>
      <tp t="s">
        <v>N/A</v>
        <stp/>
        <stp>VOLUME</stp>
        <stp>.NDX250926C20675</stp>
        <tr r="Q173" s="2"/>
      </tp>
      <tp t="s">
        <v>N/A</v>
        <stp/>
        <stp>VOLUME</stp>
        <stp>.NDX250606C20675</stp>
        <tr r="H173" s="2"/>
      </tp>
      <tp t="s">
        <v>N/A</v>
        <stp/>
        <stp>VOLUME</stp>
        <stp>.NDX250620C21075</stp>
        <tr r="BE156" s="1"/>
      </tp>
      <tp t="s">
        <v>N/A</v>
        <stp/>
        <stp>VOLUME</stp>
        <stp>.NDX250627C20775</stp>
        <tr r="K169" s="2"/>
      </tp>
      <tp t="s">
        <v>N/A</v>
        <stp/>
        <stp>VOLUME</stp>
        <stp>.NDX250725C20575</stp>
        <tr r="M177" s="2"/>
      </tp>
      <tp t="s">
        <v>N/A</v>
        <stp/>
        <stp>VOLUME</stp>
        <stp>.NDX251226C20650</stp>
        <tr r="W174" s="2"/>
      </tp>
      <tp t="s">
        <v>N/A</v>
        <stp/>
        <stp>VOLUME</stp>
        <stp>.NDX251128C20850</stp>
        <tr r="U166" s="2"/>
      </tp>
      <tp t="s">
        <v>N/A</v>
        <stp/>
        <stp>VOLUME</stp>
        <stp>.NDX251024C21450</stp>
        <tr r="S142" s="2"/>
      </tp>
      <tp t="s">
        <v>N/A</v>
        <stp/>
        <stp>VOLUME</stp>
        <stp>.NDX251024C20450</stp>
        <tr r="S182" s="2"/>
      </tp>
      <tp t="s">
        <v>N/A</v>
        <stp/>
        <stp>VOLUME</stp>
        <stp>.NDX250926C20650</stp>
        <tr r="Q174" s="2"/>
      </tp>
      <tp t="s">
        <v>N/A</v>
        <stp/>
        <stp>VOLUME</stp>
        <stp>.NDX250822C21250</stp>
        <tr r="O150" s="2"/>
      </tp>
      <tp t="s">
        <v>N/A</v>
        <stp/>
        <stp>VOLUME</stp>
        <stp>.NDX250822C20250</stp>
        <tr r="O190" s="2"/>
      </tp>
      <tp t="s">
        <v>N/A</v>
        <stp/>
        <stp>VOLUME</stp>
        <stp>.NDX250725C21550</stp>
        <tr r="M138" s="2"/>
      </tp>
      <tp t="s">
        <v>N/A</v>
        <stp/>
        <stp>VOLUME</stp>
        <stp>.NDX250725C20550</stp>
        <tr r="M178" s="2"/>
      </tp>
      <tp t="s">
        <v>N/A</v>
        <stp/>
        <stp>VOLUME</stp>
        <stp>.NDX250606C20650</stp>
        <tr r="H174" s="2"/>
      </tp>
      <tp t="s">
        <v>N/A</v>
        <stp/>
        <stp>VOLUME</stp>
        <stp>.NDX250620C21050</stp>
        <tr r="BE157" s="1"/>
      </tp>
      <tp t="s">
        <v>N/A</v>
        <stp/>
        <stp>VOLUME</stp>
        <stp>.NDX250627C20750</stp>
        <tr r="K170" s="2"/>
      </tp>
      <tp>
        <v>0.47</v>
        <stp/>
        <stp>DELTA</stp>
        <stp>.SPX250620C6010</stp>
        <tr r="CH91" s="1"/>
        <tr r="CH91" s="1"/>
      </tp>
      <tp>
        <v>-0.52</v>
        <stp/>
        <stp>DELTA</stp>
        <stp>.SPX250620P6010</stp>
        <tr r="CI91" s="1"/>
        <tr r="CI91" s="1"/>
      </tp>
      <tp>
        <v>0.49</v>
        <stp/>
        <stp>DELTA</stp>
        <stp>.SPX250620C6000</stp>
        <tr r="CH92" s="1"/>
        <tr r="CH92" s="1"/>
      </tp>
      <tp>
        <v>-0.51</v>
        <stp/>
        <stp>DELTA</stp>
        <stp>.SPX250620P6000</stp>
        <tr r="CI92" s="1"/>
        <tr r="CI92" s="1"/>
      </tp>
      <tp>
        <v>0.44</v>
        <stp/>
        <stp>DELTA</stp>
        <stp>.SPX250620C6030</stp>
        <tr r="CH89" s="1"/>
        <tr r="CH89" s="1"/>
      </tp>
      <tp>
        <v>-0.55000000000000004</v>
        <stp/>
        <stp>DELTA</stp>
        <stp>.SPX250620P6030</stp>
        <tr r="CI89" s="1"/>
        <tr r="CI89" s="1"/>
      </tp>
      <tp>
        <v>0.45</v>
        <stp/>
        <stp>DELTA</stp>
        <stp>.SPX250620C6020</stp>
        <tr r="CH90" s="1"/>
        <tr r="CH90" s="1"/>
      </tp>
      <tp>
        <v>-0.54</v>
        <stp/>
        <stp>DELTA</stp>
        <stp>.SPX250620P6020</stp>
        <tr r="CI90" s="1"/>
        <tr r="CI90" s="1"/>
      </tp>
      <tp>
        <v>0.4</v>
        <stp/>
        <stp>DELTA</stp>
        <stp>.SPX250620C6050</stp>
        <tr r="CH87" s="1"/>
        <tr r="CH87" s="1"/>
      </tp>
      <tp>
        <v>-0.57999999999999996</v>
        <stp/>
        <stp>DELTA</stp>
        <stp>.SPX250620P6050</stp>
        <tr r="CI87" s="1"/>
        <tr r="CI87" s="1"/>
      </tp>
      <tp>
        <v>0.42</v>
        <stp/>
        <stp>DELTA</stp>
        <stp>.SPX250620C6040</stp>
        <tr r="CH88" s="1"/>
        <tr r="CH88" s="1"/>
      </tp>
      <tp>
        <v>-0.56999999999999995</v>
        <stp/>
        <stp>DELTA</stp>
        <stp>.SPX250620P6040</stp>
        <tr r="CI88" s="1"/>
        <tr r="CI88" s="1"/>
      </tp>
      <tp>
        <v>0.37</v>
        <stp/>
        <stp>DELTA</stp>
        <stp>.SPX250620C6070</stp>
        <tr r="CH85" s="1"/>
        <tr r="CH85" s="1"/>
      </tp>
      <tp>
        <v>-0.61</v>
        <stp/>
        <stp>DELTA</stp>
        <stp>.SPX250620P6070</stp>
        <tr r="CI85" s="1"/>
        <tr r="CI85" s="1"/>
      </tp>
      <tp>
        <v>0.38</v>
        <stp/>
        <stp>DELTA</stp>
        <stp>.SPX250620C6060</stp>
        <tr r="CH86" s="1"/>
        <tr r="CH86" s="1"/>
      </tp>
      <tp>
        <v>-0.6</v>
        <stp/>
        <stp>DELTA</stp>
        <stp>.SPX250620P6060</stp>
        <tr r="CI86" s="1"/>
        <tr r="CI86" s="1"/>
      </tp>
      <tp t="e">
        <v>#N/A</v>
        <stp/>
        <stp>MARK</stp>
        <stp/>
        <tr r="G44" s="1"/>
      </tp>
      <tp t="s">
        <v>18.17%</v>
        <stp/>
        <stp>IMPL_VOL</stp>
        <stp>.NDXP250523C21075</stp>
        <tr r="EN156" s="1"/>
      </tp>
      <tp t="s">
        <v>17.91%</v>
        <stp/>
        <stp>IMPL_VOL</stp>
        <stp>.NDXP250523C21050</stp>
        <tr r="EN157" s="1"/>
      </tp>
      <tp t="s">
        <v>17.79%</v>
        <stp/>
        <stp>IMPL_VOL</stp>
        <stp>.NDXP250523C21025</stp>
        <tr r="EN158" s="1"/>
      </tp>
      <tp t="s">
        <v>17.57%</v>
        <stp/>
        <stp>IMPL_VOL</stp>
        <stp>.NDXP250523C21000</stp>
        <tr r="EN159" s="1"/>
      </tp>
      <tp t="s">
        <v>N/A</v>
        <stp/>
        <stp>VOLUME</stp>
        <stp>.NDX251226P21100</stp>
        <tr r="W156" s="2"/>
      </tp>
      <tp t="s">
        <v>N/A</v>
        <stp/>
        <stp>VOLUME</stp>
        <stp>.NDX251024P21300</stp>
        <tr r="S148" s="2"/>
      </tp>
      <tp t="s">
        <v>N/A</v>
        <stp/>
        <stp>VOLUME</stp>
        <stp>.NDX251024P20300</stp>
        <tr r="S188" s="2"/>
      </tp>
      <tp t="s">
        <v>N/A</v>
        <stp/>
        <stp>VOLUME</stp>
        <stp>.NDX250926P21100</stp>
        <tr r="Q156" s="2"/>
      </tp>
      <tp t="s">
        <v>N/A</v>
        <stp/>
        <stp>VOLUME</stp>
        <stp>.NDX250822P21500</stp>
        <tr r="O140" s="2"/>
      </tp>
      <tp t="s">
        <v>N/A</v>
        <stp/>
        <stp>VOLUME</stp>
        <stp>.NDX250822P20500</stp>
        <tr r="O180" s="2"/>
      </tp>
      <tp t="s">
        <v>N/A</v>
        <stp/>
        <stp>VOLUME</stp>
        <stp>.NDX250725P21200</stp>
        <tr r="M152" s="2"/>
      </tp>
      <tp t="s">
        <v>N/A</v>
        <stp/>
        <stp>VOLUME</stp>
        <stp>.NDX250606P21100</stp>
        <tr r="H156" s="2"/>
      </tp>
      <tp t="s">
        <v>N/A</v>
        <stp/>
        <stp>VOLUME</stp>
        <stp>.NDX250627P21000</stp>
        <tr r="K160" s="2"/>
      </tp>
      <tp t="s">
        <v>N/A</v>
        <stp/>
        <stp>VOLUME</stp>
        <stp>.NDX250620P20700</stp>
        <tr r="BF171" s="1"/>
      </tp>
      <tp t="s">
        <v>N/A</v>
        <stp/>
        <stp>VOLUME</stp>
        <stp>.NDX251226P21125</stp>
        <tr r="W155" s="2"/>
      </tp>
      <tp t="s">
        <v>N/A</v>
        <stp/>
        <stp>VOLUME</stp>
        <stp>.NDX251024P21325</stp>
        <tr r="S147" s="2"/>
      </tp>
      <tp t="s">
        <v>N/A</v>
        <stp/>
        <stp>VOLUME</stp>
        <stp>.NDX251024P20325</stp>
        <tr r="S187" s="2"/>
      </tp>
      <tp t="s">
        <v>N/A</v>
        <stp/>
        <stp>VOLUME</stp>
        <stp>.NDX250822P21525</stp>
        <tr r="O139" s="2"/>
      </tp>
      <tp t="s">
        <v>N/A</v>
        <stp/>
        <stp>VOLUME</stp>
        <stp>.NDX250822P20525</stp>
        <tr r="O179" s="2"/>
      </tp>
      <tp t="s">
        <v>N/A</v>
        <stp/>
        <stp>VOLUME</stp>
        <stp>.NDX250926P21125</stp>
        <tr r="Q155" s="2"/>
      </tp>
      <tp t="s">
        <v>N/A</v>
        <stp/>
        <stp>VOLUME</stp>
        <stp>.NDX250606P21125</stp>
        <tr r="H155" s="2"/>
      </tp>
      <tp t="s">
        <v>N/A</v>
        <stp/>
        <stp>VOLUME</stp>
        <stp>.NDX250627P21025</stp>
        <tr r="K159" s="2"/>
      </tp>
      <tp>
        <v>1</v>
        <stp/>
        <stp>VOLUME</stp>
        <stp>.NDX250620P20725</stp>
        <tr r="BF170" s="1"/>
        <tr r="BF170" s="1"/>
      </tp>
      <tp t="s">
        <v>N/A</v>
        <stp/>
        <stp>VOLUME</stp>
        <stp>.NDX250725P21225</stp>
        <tr r="M151" s="2"/>
      </tp>
      <tp t="s">
        <v>N/A</v>
        <stp/>
        <stp>VOLUME</stp>
        <stp>.NDX250926P21150</stp>
        <tr r="Q154" s="2"/>
      </tp>
      <tp t="s">
        <v>N/A</v>
        <stp/>
        <stp>VOLUME</stp>
        <stp>.NDX250822P21550</stp>
        <tr r="O138" s="2"/>
      </tp>
      <tp t="s">
        <v>N/A</v>
        <stp/>
        <stp>VOLUME</stp>
        <stp>.NDX250822P20550</stp>
        <tr r="O178" s="2"/>
      </tp>
      <tp t="s">
        <v>N/A</v>
        <stp/>
        <stp>VOLUME</stp>
        <stp>.NDX250725P21250</stp>
        <tr r="M150" s="2"/>
      </tp>
      <tp t="s">
        <v>N/A</v>
        <stp/>
        <stp>VOLUME</stp>
        <stp>.NDX250725P20250</stp>
        <tr r="M190" s="2"/>
      </tp>
      <tp t="s">
        <v>N/A</v>
        <stp/>
        <stp>VOLUME</stp>
        <stp>.NDX250606P21150</stp>
        <tr r="H154" s="2"/>
      </tp>
      <tp t="s">
        <v>N/A</v>
        <stp/>
        <stp>VOLUME</stp>
        <stp>.NDX250627P21050</stp>
        <tr r="K158" s="2"/>
      </tp>
      <tp>
        <v>2</v>
        <stp/>
        <stp>VOLUME</stp>
        <stp>.NDX250620P20750</stp>
        <tr r="BF169" s="1"/>
        <tr r="BF169" s="1"/>
      </tp>
      <tp t="s">
        <v>N/A</v>
        <stp/>
        <stp>VOLUME</stp>
        <stp>.NDX251226P21150</stp>
        <tr r="W154" s="2"/>
      </tp>
      <tp t="s">
        <v>N/A</v>
        <stp/>
        <stp>VOLUME</stp>
        <stp>.NDX251024P21350</stp>
        <tr r="S146" s="2"/>
      </tp>
      <tp t="s">
        <v>N/A</v>
        <stp/>
        <stp>VOLUME</stp>
        <stp>.NDX251024P20350</stp>
        <tr r="S186" s="2"/>
      </tp>
      <tp t="s">
        <v>N/A</v>
        <stp/>
        <stp>VOLUME</stp>
        <stp>.NDX250822P20575</stp>
        <tr r="O177" s="2"/>
      </tp>
      <tp t="s">
        <v>N/A</v>
        <stp/>
        <stp>VOLUME</stp>
        <stp>.NDX250926P21175</stp>
        <tr r="Q153" s="2"/>
      </tp>
      <tp t="s">
        <v>N/A</v>
        <stp/>
        <stp>VOLUME</stp>
        <stp>.NDX250606P21175</stp>
        <tr r="H153" s="2"/>
      </tp>
      <tp t="s">
        <v>N/A</v>
        <stp/>
        <stp>VOLUME</stp>
        <stp>.NDX250627P21075</stp>
        <tr r="K157" s="2"/>
      </tp>
      <tp>
        <v>1</v>
        <stp/>
        <stp>VOLUME</stp>
        <stp>.NDX250620P20775</stp>
        <tr r="BF168" s="1"/>
        <tr r="BF168" s="1"/>
      </tp>
      <tp t="s">
        <v>N/A</v>
        <stp/>
        <stp>VOLUME</stp>
        <stp>.NDX250725P21275</stp>
        <tr r="M149" s="2"/>
      </tp>
      <tp t="s">
        <v>N/A</v>
        <stp/>
        <stp>VOLUME</stp>
        <stp>.NDX250725P20275</stp>
        <tr r="M189" s="2"/>
      </tp>
      <tp t="s">
        <v>N/A</v>
        <stp/>
        <stp>VOLUME</stp>
        <stp>.NDX251226P21175</stp>
        <tr r="W153" s="2"/>
      </tp>
      <tp t="s">
        <v>N/A</v>
        <stp/>
        <stp>VOLUME</stp>
        <stp>.NDX251024P21375</stp>
        <tr r="S145" s="2"/>
      </tp>
      <tp t="s">
        <v>N/A</v>
        <stp/>
        <stp>VOLUME</stp>
        <stp>.NDX251024P20375</stp>
        <tr r="S185" s="2"/>
      </tp>
      <tp t="s">
        <v>24.15%</v>
        <stp/>
        <stp>IMPL_VOL</stp>
        <stp>.NDXP250523P21050</stp>
        <tr r="EO157" s="1"/>
      </tp>
      <tp t="s">
        <v>24.02%</v>
        <stp/>
        <stp>IMPL_VOL</stp>
        <stp>.NDXP250523P21075</stp>
        <tr r="EO156" s="1"/>
      </tp>
      <tp t="s">
        <v>24.38%</v>
        <stp/>
        <stp>IMPL_VOL</stp>
        <stp>.NDXP250523P21000</stp>
        <tr r="EO159" s="1"/>
      </tp>
      <tp t="s">
        <v>24.26%</v>
        <stp/>
        <stp>IMPL_VOL</stp>
        <stp>.NDXP250523P21025</stp>
        <tr r="EO158" s="1"/>
      </tp>
      <tp t="s">
        <v>N/A</v>
        <stp/>
        <stp>VOLUME</stp>
        <stp>.NDX250822C21525</stp>
        <tr r="O139" s="2"/>
      </tp>
      <tp t="s">
        <v>N/A</v>
        <stp/>
        <stp>VOLUME</stp>
        <stp>.NDX250822C20525</stp>
        <tr r="O179" s="2"/>
      </tp>
      <tp t="s">
        <v>N/A</v>
        <stp/>
        <stp>VOLUME</stp>
        <stp>.NDX250926C21125</stp>
        <tr r="Q155" s="2"/>
      </tp>
      <tp t="s">
        <v>N/A</v>
        <stp/>
        <stp>VOLUME</stp>
        <stp>.NDX250606C21125</stp>
        <tr r="H155" s="2"/>
      </tp>
      <tp t="s">
        <v>N/A</v>
        <stp/>
        <stp>VOLUME</stp>
        <stp>.NDX250627C21025</stp>
        <tr r="K159" s="2"/>
      </tp>
      <tp t="s">
        <v>N/A</v>
        <stp/>
        <stp>VOLUME</stp>
        <stp>.NDX250620C20725</stp>
        <tr r="BE170" s="1"/>
      </tp>
      <tp t="s">
        <v>N/A</v>
        <stp/>
        <stp>VOLUME</stp>
        <stp>.NDX250725C21225</stp>
        <tr r="M151" s="2"/>
      </tp>
      <tp t="s">
        <v>N/A</v>
        <stp/>
        <stp>VOLUME</stp>
        <stp>.NDX251226C21125</stp>
        <tr r="W155" s="2"/>
      </tp>
      <tp t="s">
        <v>N/A</v>
        <stp/>
        <stp>VOLUME</stp>
        <stp>.NDX251024C21325</stp>
        <tr r="S147" s="2"/>
      </tp>
      <tp t="s">
        <v>N/A</v>
        <stp/>
        <stp>VOLUME</stp>
        <stp>.NDX251024C20325</stp>
        <tr r="S187" s="2"/>
      </tp>
      <tp t="s">
        <v>N/A</v>
        <stp/>
        <stp>VOLUME</stp>
        <stp>.NDX250926C21100</stp>
        <tr r="Q156" s="2"/>
      </tp>
      <tp t="s">
        <v>N/A</v>
        <stp/>
        <stp>VOLUME</stp>
        <stp>.NDX250822C21500</stp>
        <tr r="O140" s="2"/>
      </tp>
      <tp t="s">
        <v>N/A</v>
        <stp/>
        <stp>VOLUME</stp>
        <stp>.NDX250822C20500</stp>
        <tr r="O180" s="2"/>
      </tp>
      <tp t="s">
        <v>N/A</v>
        <stp/>
        <stp>VOLUME</stp>
        <stp>.NDX250725C21200</stp>
        <tr r="M152" s="2"/>
      </tp>
      <tp t="s">
        <v>N/A</v>
        <stp/>
        <stp>VOLUME</stp>
        <stp>.NDX250606C21100</stp>
        <tr r="H156" s="2"/>
      </tp>
      <tp t="s">
        <v>N/A</v>
        <stp/>
        <stp>VOLUME</stp>
        <stp>.NDX250627C21000</stp>
        <tr r="K160" s="2"/>
      </tp>
      <tp t="s">
        <v>N/A</v>
        <stp/>
        <stp>VOLUME</stp>
        <stp>.NDX250620C20700</stp>
        <tr r="BE171" s="1"/>
      </tp>
      <tp t="s">
        <v>N/A</v>
        <stp/>
        <stp>VOLUME</stp>
        <stp>.NDX251226C21100</stp>
        <tr r="W156" s="2"/>
      </tp>
      <tp t="s">
        <v>N/A</v>
        <stp/>
        <stp>VOLUME</stp>
        <stp>.NDX251024C21300</stp>
        <tr r="S148" s="2"/>
      </tp>
      <tp t="s">
        <v>N/A</v>
        <stp/>
        <stp>VOLUME</stp>
        <stp>.NDX251024C20300</stp>
        <tr r="S188" s="2"/>
      </tp>
      <tp t="s">
        <v>N/A</v>
        <stp/>
        <stp>VOLUME</stp>
        <stp>.NDX251226C21175</stp>
        <tr r="W153" s="2"/>
      </tp>
      <tp t="s">
        <v>N/A</v>
        <stp/>
        <stp>VOLUME</stp>
        <stp>.NDX251024C21375</stp>
        <tr r="S145" s="2"/>
      </tp>
      <tp t="s">
        <v>N/A</v>
        <stp/>
        <stp>VOLUME</stp>
        <stp>.NDX251024C20375</stp>
        <tr r="S185" s="2"/>
      </tp>
      <tp t="s">
        <v>N/A</v>
        <stp/>
        <stp>VOLUME</stp>
        <stp>.NDX250822C20575</stp>
        <tr r="O177" s="2"/>
      </tp>
      <tp t="s">
        <v>N/A</v>
        <stp/>
        <stp>VOLUME</stp>
        <stp>.NDX250926C21175</stp>
        <tr r="Q153" s="2"/>
      </tp>
      <tp t="s">
        <v>N/A</v>
        <stp/>
        <stp>VOLUME</stp>
        <stp>.NDX250606C21175</stp>
        <tr r="H153" s="2"/>
      </tp>
      <tp t="s">
        <v>N/A</v>
        <stp/>
        <stp>VOLUME</stp>
        <stp>.NDX250627C21075</stp>
        <tr r="K157" s="2"/>
      </tp>
      <tp t="s">
        <v>N/A</v>
        <stp/>
        <stp>VOLUME</stp>
        <stp>.NDX250620C20775</stp>
        <tr r="BE168" s="1"/>
      </tp>
      <tp t="s">
        <v>N/A</v>
        <stp/>
        <stp>VOLUME</stp>
        <stp>.NDX250725C21275</stp>
        <tr r="M149" s="2"/>
      </tp>
      <tp t="s">
        <v>N/A</v>
        <stp/>
        <stp>VOLUME</stp>
        <stp>.NDX250725C20275</stp>
        <tr r="M189" s="2"/>
      </tp>
      <tp t="s">
        <v>N/A</v>
        <stp/>
        <stp>VOLUME</stp>
        <stp>.NDX251226C21150</stp>
        <tr r="W154" s="2"/>
      </tp>
      <tp t="s">
        <v>N/A</v>
        <stp/>
        <stp>VOLUME</stp>
        <stp>.NDX251024C21350</stp>
        <tr r="S146" s="2"/>
      </tp>
      <tp t="s">
        <v>N/A</v>
        <stp/>
        <stp>VOLUME</stp>
        <stp>.NDX251024C20350</stp>
        <tr r="S186" s="2"/>
      </tp>
      <tp t="s">
        <v>N/A</v>
        <stp/>
        <stp>VOLUME</stp>
        <stp>.NDX250926C21150</stp>
        <tr r="Q154" s="2"/>
      </tp>
      <tp t="s">
        <v>N/A</v>
        <stp/>
        <stp>VOLUME</stp>
        <stp>.NDX250822C21550</stp>
        <tr r="O138" s="2"/>
      </tp>
      <tp t="s">
        <v>N/A</v>
        <stp/>
        <stp>VOLUME</stp>
        <stp>.NDX250822C20550</stp>
        <tr r="O178" s="2"/>
      </tp>
      <tp t="s">
        <v>N/A</v>
        <stp/>
        <stp>VOLUME</stp>
        <stp>.NDX250725C21250</stp>
        <tr r="M150" s="2"/>
      </tp>
      <tp t="s">
        <v>N/A</v>
        <stp/>
        <stp>VOLUME</stp>
        <stp>.NDX250725C20250</stp>
        <tr r="M190" s="2"/>
      </tp>
      <tp t="s">
        <v>N/A</v>
        <stp/>
        <stp>VOLUME</stp>
        <stp>.NDX250606C21150</stp>
        <tr r="H154" s="2"/>
      </tp>
      <tp t="s">
        <v>N/A</v>
        <stp/>
        <stp>VOLUME</stp>
        <stp>.NDX250627C21050</stp>
        <tr r="K158" s="2"/>
      </tp>
      <tp t="s">
        <v>N/A</v>
        <stp/>
        <stp>VOLUME</stp>
        <stp>.NDX250620C20750</stp>
        <tr r="BE169" s="1"/>
      </tp>
      <tp>
        <v>0.84</v>
        <stp/>
        <stp>DELTA</stp>
        <stp>.SPX250620C5710</stp>
        <tr r="CH121" s="1"/>
        <tr r="CH121" s="1"/>
      </tp>
      <tp>
        <v>-0.2</v>
        <stp/>
        <stp>DELTA</stp>
        <stp>.SPX250620P5710</stp>
        <tr r="CI121" s="1"/>
        <tr r="CI121" s="1"/>
      </tp>
      <tp>
        <v>0.85</v>
        <stp/>
        <stp>DELTA</stp>
        <stp>.SPX250620C5700</stp>
        <tr r="CH122" s="1"/>
        <tr r="CH122" s="1"/>
      </tp>
      <tp>
        <v>-0.19</v>
        <stp/>
        <stp>DELTA</stp>
        <stp>.SPX250620P5700</stp>
        <tr r="CI122" s="1"/>
        <tr r="CI122" s="1"/>
      </tp>
      <tp>
        <v>0.83</v>
        <stp/>
        <stp>DELTA</stp>
        <stp>.SPX250620C5730</stp>
        <tr r="CH119" s="1"/>
        <tr r="CH119" s="1"/>
      </tp>
      <tp>
        <v>-0.21</v>
        <stp/>
        <stp>DELTA</stp>
        <stp>.SPX250620P5730</stp>
        <tr r="CI119" s="1"/>
        <tr r="CI119" s="1"/>
      </tp>
      <tp>
        <v>0.84</v>
        <stp/>
        <stp>DELTA</stp>
        <stp>.SPX250620C5720</stp>
        <tr r="CH120" s="1"/>
        <tr r="CH120" s="1"/>
      </tp>
      <tp>
        <v>-0.21</v>
        <stp/>
        <stp>DELTA</stp>
        <stp>.SPX250620P5720</stp>
        <tr r="CI120" s="1"/>
        <tr r="CI120" s="1"/>
      </tp>
      <tp>
        <v>0.81</v>
        <stp/>
        <stp>DELTA</stp>
        <stp>.SPX250620C5750</stp>
        <tr r="CH117" s="1"/>
        <tr r="CH117" s="1"/>
      </tp>
      <tp>
        <v>-0.23</v>
        <stp/>
        <stp>DELTA</stp>
        <stp>.SPX250620P5750</stp>
        <tr r="CI117" s="1"/>
        <tr r="CI117" s="1"/>
      </tp>
      <tp>
        <v>0.82</v>
        <stp/>
        <stp>DELTA</stp>
        <stp>.SPX250620C5740</stp>
        <tr r="CH118" s="1"/>
        <tr r="CH118" s="1"/>
      </tp>
      <tp>
        <v>-0.22</v>
        <stp/>
        <stp>DELTA</stp>
        <stp>.SPX250620P5740</stp>
        <tr r="CI118" s="1"/>
        <tr r="CI118" s="1"/>
      </tp>
      <tp>
        <v>0.79</v>
        <stp/>
        <stp>DELTA</stp>
        <stp>.SPX250620C5770</stp>
        <tr r="CH115" s="1"/>
        <tr r="CH115" s="1"/>
      </tp>
      <tp>
        <v>-0.24</v>
        <stp/>
        <stp>DELTA</stp>
        <stp>.SPX250620P5770</stp>
        <tr r="CI115" s="1"/>
        <tr r="CI115" s="1"/>
      </tp>
      <tp>
        <v>0.8</v>
        <stp/>
        <stp>DELTA</stp>
        <stp>.SPX250620C5760</stp>
        <tr r="CH116" s="1"/>
        <tr r="CH116" s="1"/>
      </tp>
      <tp>
        <v>-0.24</v>
        <stp/>
        <stp>DELTA</stp>
        <stp>.SPX250620P5760</stp>
        <tr r="CI116" s="1"/>
        <tr r="CI116" s="1"/>
      </tp>
      <tp>
        <v>0.77</v>
        <stp/>
        <stp>DELTA</stp>
        <stp>.SPX250620C5790</stp>
        <tr r="CH113" s="1"/>
        <tr r="CH113" s="1"/>
      </tp>
      <tp>
        <v>-0.26</v>
        <stp/>
        <stp>DELTA</stp>
        <stp>.SPX250620P5790</stp>
        <tr r="CI113" s="1"/>
        <tr r="CI113" s="1"/>
      </tp>
      <tp>
        <v>0.78</v>
        <stp/>
        <stp>DELTA</stp>
        <stp>.SPX250620C5780</stp>
        <tr r="CH114" s="1"/>
        <tr r="CH114" s="1"/>
      </tp>
      <tp>
        <v>-0.25</v>
        <stp/>
        <stp>DELTA</stp>
        <stp>.SPX250620P5780</stp>
        <tr r="CI114" s="1"/>
        <tr r="CI114" s="1"/>
      </tp>
      <tp t="s">
        <v>18.87%</v>
        <stp/>
        <stp>IMPL_VOL</stp>
        <stp>.NDXP250523C21175</stp>
        <tr r="EN152" s="1"/>
      </tp>
      <tp t="s">
        <v>18.52%</v>
        <stp/>
        <stp>IMPL_VOL</stp>
        <stp>.NDXP250523C21150</stp>
        <tr r="EN153" s="1"/>
      </tp>
      <tp t="s">
        <v>18.46%</v>
        <stp/>
        <stp>IMPL_VOL</stp>
        <stp>.NDXP250523C21125</stp>
        <tr r="EN154" s="1"/>
      </tp>
      <tp t="s">
        <v>18.36%</v>
        <stp/>
        <stp>IMPL_VOL</stp>
        <stp>.NDXP250523C21100</stp>
        <tr r="EN155" s="1"/>
      </tp>
      <tp t="s">
        <v>N/A</v>
        <stp/>
        <stp>VOLUME</stp>
        <stp>.NDX251226P21000</stp>
        <tr r="W160" s="2"/>
      </tp>
      <tp t="s">
        <v>N/A</v>
        <stp/>
        <stp>VOLUME</stp>
        <stp>.NDX251024P21200</stp>
        <tr r="S152" s="2"/>
      </tp>
      <tp t="s">
        <v>N/A</v>
        <stp/>
        <stp>VOLUME</stp>
        <stp>.NDX250926P21000</stp>
        <tr r="Q160" s="2"/>
      </tp>
      <tp t="s">
        <v>N/A</v>
        <stp/>
        <stp>VOLUME</stp>
        <stp>.NDX250822P21400</stp>
        <tr r="O144" s="2"/>
      </tp>
      <tp t="s">
        <v>N/A</v>
        <stp/>
        <stp>VOLUME</stp>
        <stp>.NDX250822P20400</stp>
        <tr r="O184" s="2"/>
      </tp>
      <tp t="s">
        <v>N/A</v>
        <stp/>
        <stp>VOLUME</stp>
        <stp>.NDX250725P21300</stp>
        <tr r="M148" s="2"/>
      </tp>
      <tp t="s">
        <v>N/A</v>
        <stp/>
        <stp>VOLUME</stp>
        <stp>.NDX250725P20300</stp>
        <tr r="M188" s="2"/>
      </tp>
      <tp t="s">
        <v>N/A</v>
        <stp/>
        <stp>VOLUME</stp>
        <stp>.NDX250606P21000</stp>
        <tr r="H160" s="2"/>
      </tp>
      <tp t="s">
        <v>N/A</v>
        <stp/>
        <stp>VOLUME</stp>
        <stp>.NDX250627P21100</stp>
        <tr r="K156" s="2"/>
      </tp>
      <tp t="s">
        <v>N/A</v>
        <stp/>
        <stp>VOLUME</stp>
        <stp>.NDX250620P20600</stp>
        <tr r="BF175" s="1"/>
      </tp>
      <tp t="s">
        <v>N/A</v>
        <stp/>
        <stp>VOLUME</stp>
        <stp>.NDX251226P21025</stp>
        <tr r="W159" s="2"/>
      </tp>
      <tp t="s">
        <v>N/A</v>
        <stp/>
        <stp>VOLUME</stp>
        <stp>.NDX251024P21225</stp>
        <tr r="S151" s="2"/>
      </tp>
      <tp t="s">
        <v>N/A</v>
        <stp/>
        <stp>VOLUME</stp>
        <stp>.NDX250822P21425</stp>
        <tr r="O143" s="2"/>
      </tp>
      <tp t="s">
        <v>N/A</v>
        <stp/>
        <stp>VOLUME</stp>
        <stp>.NDX250822P20425</stp>
        <tr r="O183" s="2"/>
      </tp>
      <tp t="s">
        <v>N/A</v>
        <stp/>
        <stp>VOLUME</stp>
        <stp>.NDX250926P21025</stp>
        <tr r="Q159" s="2"/>
      </tp>
      <tp t="s">
        <v>N/A</v>
        <stp/>
        <stp>VOLUME</stp>
        <stp>.NDX250606P21025</stp>
        <tr r="H159" s="2"/>
      </tp>
      <tp t="s">
        <v>N/A</v>
        <stp/>
        <stp>VOLUME</stp>
        <stp>.NDX250627P21125</stp>
        <tr r="K155" s="2"/>
      </tp>
      <tp t="s">
        <v>N/A</v>
        <stp/>
        <stp>VOLUME</stp>
        <stp>.NDX250620P20625</stp>
        <tr r="BF174" s="1"/>
      </tp>
      <tp t="s">
        <v>N/A</v>
        <stp/>
        <stp>VOLUME</stp>
        <stp>.NDX250725P21325</stp>
        <tr r="M147" s="2"/>
      </tp>
      <tp t="s">
        <v>N/A</v>
        <stp/>
        <stp>VOLUME</stp>
        <stp>.NDX250725P20325</stp>
        <tr r="M187" s="2"/>
      </tp>
      <tp t="s">
        <v>N/A</v>
        <stp/>
        <stp>VOLUME</stp>
        <stp>.NDX250926P21050</stp>
        <tr r="Q158" s="2"/>
      </tp>
      <tp t="s">
        <v>N/A</v>
        <stp/>
        <stp>VOLUME</stp>
        <stp>.NDX250822P21450</stp>
        <tr r="O142" s="2"/>
      </tp>
      <tp t="s">
        <v>N/A</v>
        <stp/>
        <stp>VOLUME</stp>
        <stp>.NDX250822P20450</stp>
        <tr r="O182" s="2"/>
      </tp>
      <tp t="s">
        <v>N/A</v>
        <stp/>
        <stp>VOLUME</stp>
        <stp>.NDX250725P21350</stp>
        <tr r="M146" s="2"/>
      </tp>
      <tp t="s">
        <v>N/A</v>
        <stp/>
        <stp>VOLUME</stp>
        <stp>.NDX250725P20350</stp>
        <tr r="M186" s="2"/>
      </tp>
      <tp t="s">
        <v>N/A</v>
        <stp/>
        <stp>VOLUME</stp>
        <stp>.NDX250606P21050</stp>
        <tr r="H158" s="2"/>
      </tp>
      <tp t="s">
        <v>N/A</v>
        <stp/>
        <stp>VOLUME</stp>
        <stp>.NDX250627P21150</stp>
        <tr r="K154" s="2"/>
      </tp>
      <tp t="s">
        <v>N/A</v>
        <stp/>
        <stp>VOLUME</stp>
        <stp>.NDX250620P20650</stp>
        <tr r="BF173" s="1"/>
      </tp>
      <tp t="s">
        <v>N/A</v>
        <stp/>
        <stp>VOLUME</stp>
        <stp>.NDX251226P21050</stp>
        <tr r="W158" s="2"/>
      </tp>
      <tp t="s">
        <v>N/A</v>
        <stp/>
        <stp>VOLUME</stp>
        <stp>.NDX251024P21250</stp>
        <tr r="S150" s="2"/>
      </tp>
      <tp t="s">
        <v>N/A</v>
        <stp/>
        <stp>VOLUME</stp>
        <stp>.NDX251024P20250</stp>
        <tr r="S190" s="2"/>
      </tp>
      <tp t="s">
        <v>N/A</v>
        <stp/>
        <stp>VOLUME</stp>
        <stp>.NDX250822P21475</stp>
        <tr r="O141" s="2"/>
      </tp>
      <tp t="s">
        <v>N/A</v>
        <stp/>
        <stp>VOLUME</stp>
        <stp>.NDX250822P20475</stp>
        <tr r="O181" s="2"/>
      </tp>
      <tp t="s">
        <v>N/A</v>
        <stp/>
        <stp>VOLUME</stp>
        <stp>.NDX250926P21075</stp>
        <tr r="Q157" s="2"/>
      </tp>
      <tp t="s">
        <v>N/A</v>
        <stp/>
        <stp>VOLUME</stp>
        <stp>.NDX250606P21075</stp>
        <tr r="H157" s="2"/>
      </tp>
      <tp t="s">
        <v>N/A</v>
        <stp/>
        <stp>VOLUME</stp>
        <stp>.NDX250627P21175</stp>
        <tr r="K153" s="2"/>
      </tp>
      <tp t="s">
        <v>N/A</v>
        <stp/>
        <stp>VOLUME</stp>
        <stp>.NDX250620P20675</stp>
        <tr r="BF172" s="1"/>
      </tp>
      <tp t="s">
        <v>N/A</v>
        <stp/>
        <stp>VOLUME</stp>
        <stp>.NDX250725P21375</stp>
        <tr r="M145" s="2"/>
      </tp>
      <tp t="s">
        <v>N/A</v>
        <stp/>
        <stp>VOLUME</stp>
        <stp>.NDX250725P20375</stp>
        <tr r="M185" s="2"/>
      </tp>
      <tp t="s">
        <v>N/A</v>
        <stp/>
        <stp>VOLUME</stp>
        <stp>.NDX251226P21075</stp>
        <tr r="W157" s="2"/>
      </tp>
      <tp t="s">
        <v>N/A</v>
        <stp/>
        <stp>VOLUME</stp>
        <stp>.NDX251024P21275</stp>
        <tr r="S149" s="2"/>
      </tp>
      <tp t="s">
        <v>N/A</v>
        <stp/>
        <stp>VOLUME</stp>
        <stp>.NDX251024P20275</stp>
        <tr r="S189" s="2"/>
      </tp>
      <tp t="s">
        <v>23.67%</v>
        <stp/>
        <stp>IMPL_VOL</stp>
        <stp>.NDXP250523P21150</stp>
        <tr r="EO153" s="1"/>
      </tp>
      <tp t="s">
        <v>23.54%</v>
        <stp/>
        <stp>IMPL_VOL</stp>
        <stp>.NDXP250523P21175</stp>
        <tr r="EO152" s="1"/>
      </tp>
      <tp t="s">
        <v>23.90%</v>
        <stp/>
        <stp>IMPL_VOL</stp>
        <stp>.NDXP250523P21100</stp>
        <tr r="EO155" s="1"/>
      </tp>
      <tp t="s">
        <v>23.78%</v>
        <stp/>
        <stp>IMPL_VOL</stp>
        <stp>.NDXP250523P21125</stp>
        <tr r="EO154" s="1"/>
      </tp>
      <tp t="s">
        <v>N/A</v>
        <stp/>
        <stp>VOLUME</stp>
        <stp>.NDX250822C21425</stp>
        <tr r="O143" s="2"/>
      </tp>
      <tp t="s">
        <v>N/A</v>
        <stp/>
        <stp>VOLUME</stp>
        <stp>.NDX250822C20425</stp>
        <tr r="O183" s="2"/>
      </tp>
      <tp t="s">
        <v>N/A</v>
        <stp/>
        <stp>VOLUME</stp>
        <stp>.NDX250926C21025</stp>
        <tr r="Q159" s="2"/>
      </tp>
      <tp t="s">
        <v>N/A</v>
        <stp/>
        <stp>VOLUME</stp>
        <stp>.NDX250606C21025</stp>
        <tr r="H159" s="2"/>
      </tp>
      <tp t="s">
        <v>N/A</v>
        <stp/>
        <stp>VOLUME</stp>
        <stp>.NDX250627C21125</stp>
        <tr r="K155" s="2"/>
      </tp>
      <tp t="s">
        <v>N/A</v>
        <stp/>
        <stp>VOLUME</stp>
        <stp>.NDX250620C20625</stp>
        <tr r="BE174" s="1"/>
      </tp>
      <tp t="s">
        <v>N/A</v>
        <stp/>
        <stp>VOLUME</stp>
        <stp>.NDX250725C21325</stp>
        <tr r="M147" s="2"/>
      </tp>
      <tp t="s">
        <v>N/A</v>
        <stp/>
        <stp>VOLUME</stp>
        <stp>.NDX250725C20325</stp>
        <tr r="M187" s="2"/>
      </tp>
      <tp t="s">
        <v>N/A</v>
        <stp/>
        <stp>VOLUME</stp>
        <stp>.NDX251226C21025</stp>
        <tr r="W159" s="2"/>
      </tp>
      <tp t="s">
        <v>N/A</v>
        <stp/>
        <stp>VOLUME</stp>
        <stp>.NDX251024C21225</stp>
        <tr r="S151" s="2"/>
      </tp>
      <tp t="s">
        <v>N/A</v>
        <stp/>
        <stp>VOLUME</stp>
        <stp>.NDX250926C21000</stp>
        <tr r="Q160" s="2"/>
      </tp>
      <tp t="s">
        <v>N/A</v>
        <stp/>
        <stp>VOLUME</stp>
        <stp>.NDX250822C21400</stp>
        <tr r="O144" s="2"/>
      </tp>
      <tp t="s">
        <v>N/A</v>
        <stp/>
        <stp>VOLUME</stp>
        <stp>.NDX250822C20400</stp>
        <tr r="O184" s="2"/>
      </tp>
      <tp t="s">
        <v>N/A</v>
        <stp/>
        <stp>VOLUME</stp>
        <stp>.NDX250725C21300</stp>
        <tr r="M148" s="2"/>
      </tp>
      <tp t="s">
        <v>N/A</v>
        <stp/>
        <stp>VOLUME</stp>
        <stp>.NDX250725C20300</stp>
        <tr r="M188" s="2"/>
      </tp>
      <tp t="s">
        <v>N/A</v>
        <stp/>
        <stp>VOLUME</stp>
        <stp>.NDX250606C21000</stp>
        <tr r="H160" s="2"/>
      </tp>
      <tp t="s">
        <v>N/A</v>
        <stp/>
        <stp>VOLUME</stp>
        <stp>.NDX250627C21100</stp>
        <tr r="K156" s="2"/>
      </tp>
      <tp t="s">
        <v>N/A</v>
        <stp/>
        <stp>VOLUME</stp>
        <stp>.NDX250620C20600</stp>
        <tr r="BE175" s="1"/>
      </tp>
      <tp t="s">
        <v>N/A</v>
        <stp/>
        <stp>VOLUME</stp>
        <stp>.NDX251226C21000</stp>
        <tr r="W160" s="2"/>
      </tp>
      <tp t="s">
        <v>N/A</v>
        <stp/>
        <stp>VOLUME</stp>
        <stp>.NDX251024C21200</stp>
        <tr r="S152" s="2"/>
      </tp>
      <tp t="s">
        <v>N/A</v>
        <stp/>
        <stp>VOLUME</stp>
        <stp>.NDX251226C21075</stp>
        <tr r="W157" s="2"/>
      </tp>
      <tp t="s">
        <v>N/A</v>
        <stp/>
        <stp>VOLUME</stp>
        <stp>.NDX251024C21275</stp>
        <tr r="S149" s="2"/>
      </tp>
      <tp t="s">
        <v>N/A</v>
        <stp/>
        <stp>VOLUME</stp>
        <stp>.NDX251024C20275</stp>
        <tr r="S189" s="2"/>
      </tp>
      <tp t="s">
        <v>N/A</v>
        <stp/>
        <stp>VOLUME</stp>
        <stp>.NDX250822C21475</stp>
        <tr r="O141" s="2"/>
      </tp>
      <tp t="s">
        <v>N/A</v>
        <stp/>
        <stp>VOLUME</stp>
        <stp>.NDX250822C20475</stp>
        <tr r="O181" s="2"/>
      </tp>
      <tp t="s">
        <v>N/A</v>
        <stp/>
        <stp>VOLUME</stp>
        <stp>.NDX250926C21075</stp>
        <tr r="Q157" s="2"/>
      </tp>
      <tp t="s">
        <v>N/A</v>
        <stp/>
        <stp>VOLUME</stp>
        <stp>.NDX250606C21075</stp>
        <tr r="H157" s="2"/>
      </tp>
      <tp t="s">
        <v>N/A</v>
        <stp/>
        <stp>VOLUME</stp>
        <stp>.NDX250627C21175</stp>
        <tr r="K153" s="2"/>
      </tp>
      <tp t="s">
        <v>N/A</v>
        <stp/>
        <stp>VOLUME</stp>
        <stp>.NDX250620C20675</stp>
        <tr r="BE172" s="1"/>
      </tp>
      <tp t="s">
        <v>N/A</v>
        <stp/>
        <stp>VOLUME</stp>
        <stp>.NDX250725C21375</stp>
        <tr r="M145" s="2"/>
      </tp>
      <tp t="s">
        <v>N/A</v>
        <stp/>
        <stp>VOLUME</stp>
        <stp>.NDX250725C20375</stp>
        <tr r="M185" s="2"/>
      </tp>
      <tp t="s">
        <v>N/A</v>
        <stp/>
        <stp>VOLUME</stp>
        <stp>.NDX251226C21050</stp>
        <tr r="W158" s="2"/>
      </tp>
      <tp t="s">
        <v>N/A</v>
        <stp/>
        <stp>VOLUME</stp>
        <stp>.NDX251024C21250</stp>
        <tr r="S150" s="2"/>
      </tp>
      <tp t="s">
        <v>N/A</v>
        <stp/>
        <stp>VOLUME</stp>
        <stp>.NDX251024C20250</stp>
        <tr r="S190" s="2"/>
      </tp>
      <tp t="s">
        <v>N/A</v>
        <stp/>
        <stp>VOLUME</stp>
        <stp>.NDX250926C21050</stp>
        <tr r="Q158" s="2"/>
      </tp>
      <tp t="s">
        <v>N/A</v>
        <stp/>
        <stp>VOLUME</stp>
        <stp>.NDX250822C21450</stp>
        <tr r="O142" s="2"/>
      </tp>
      <tp t="s">
        <v>N/A</v>
        <stp/>
        <stp>VOLUME</stp>
        <stp>.NDX250822C20450</stp>
        <tr r="O182" s="2"/>
      </tp>
      <tp t="s">
        <v>N/A</v>
        <stp/>
        <stp>VOLUME</stp>
        <stp>.NDX250725C21350</stp>
        <tr r="M146" s="2"/>
      </tp>
      <tp t="s">
        <v>N/A</v>
        <stp/>
        <stp>VOLUME</stp>
        <stp>.NDX250725C20350</stp>
        <tr r="M186" s="2"/>
      </tp>
      <tp t="s">
        <v>N/A</v>
        <stp/>
        <stp>VOLUME</stp>
        <stp>.NDX250606C21050</stp>
        <tr r="H158" s="2"/>
      </tp>
      <tp t="s">
        <v>N/A</v>
        <stp/>
        <stp>VOLUME</stp>
        <stp>.NDX250627C21150</stp>
        <tr r="K154" s="2"/>
      </tp>
      <tp t="s">
        <v>N/A</v>
        <stp/>
        <stp>VOLUME</stp>
        <stp>.NDX250620C20650</stp>
        <tr r="BE173" s="1"/>
      </tp>
      <tp>
        <v>0.9</v>
        <stp/>
        <stp>DELTA</stp>
        <stp>.SPX250620C5630</stp>
        <tr r="CH129" s="1"/>
        <tr r="CH129" s="1"/>
      </tp>
      <tp>
        <v>-0.15</v>
        <stp/>
        <stp>DELTA</stp>
        <stp>.SPX250620P5630</stp>
        <tr r="CI129" s="1"/>
        <tr r="CI129" s="1"/>
      </tp>
      <tp>
        <v>0.9</v>
        <stp/>
        <stp>DELTA</stp>
        <stp>.SPX250620C5620</stp>
        <tr r="CH130" s="1"/>
        <tr r="CH130" s="1"/>
      </tp>
      <tp>
        <v>-0.15</v>
        <stp/>
        <stp>DELTA</stp>
        <stp>.SPX250620P5620</stp>
        <tr r="CI130" s="1"/>
        <tr r="CI130" s="1"/>
      </tp>
      <tp>
        <v>0.89</v>
        <stp/>
        <stp>DELTA</stp>
        <stp>.SPX250620C5650</stp>
        <tr r="CH127" s="1"/>
        <tr r="CH127" s="1"/>
      </tp>
      <tp>
        <v>-0.16</v>
        <stp/>
        <stp>DELTA</stp>
        <stp>.SPX250620P5650</stp>
        <tr r="CI127" s="1"/>
        <tr r="CI127" s="1"/>
      </tp>
      <tp>
        <v>0.89</v>
        <stp/>
        <stp>DELTA</stp>
        <stp>.SPX250620C5640</stp>
        <tr r="CH128" s="1"/>
        <tr r="CH128" s="1"/>
      </tp>
      <tp>
        <v>-0.16</v>
        <stp/>
        <stp>DELTA</stp>
        <stp>.SPX250620P5640</stp>
        <tr r="CI128" s="1"/>
        <tr r="CI128" s="1"/>
      </tp>
      <tp>
        <v>0.87</v>
        <stp/>
        <stp>DELTA</stp>
        <stp>.SPX250620C5670</stp>
        <tr r="CH125" s="1"/>
        <tr r="CH125" s="1"/>
      </tp>
      <tp>
        <v>-0.17</v>
        <stp/>
        <stp>DELTA</stp>
        <stp>.SPX250620P5670</stp>
        <tr r="CI125" s="1"/>
        <tr r="CI125" s="1"/>
      </tp>
      <tp>
        <v>0.88</v>
        <stp/>
        <stp>DELTA</stp>
        <stp>.SPX250620C5660</stp>
        <tr r="CH126" s="1"/>
        <tr r="CH126" s="1"/>
      </tp>
      <tp>
        <v>-0.17</v>
        <stp/>
        <stp>DELTA</stp>
        <stp>.SPX250620P5660</stp>
        <tr r="CI126" s="1"/>
        <tr r="CI126" s="1"/>
      </tp>
      <tp>
        <v>0.86</v>
        <stp/>
        <stp>DELTA</stp>
        <stp>.SPX250620C5690</stp>
        <tr r="CH123" s="1"/>
        <tr r="CH123" s="1"/>
      </tp>
      <tp>
        <v>-0.19</v>
        <stp/>
        <stp>DELTA</stp>
        <stp>.SPX250620P5690</stp>
        <tr r="CI123" s="1"/>
        <tr r="CI123" s="1"/>
      </tp>
      <tp>
        <v>0.87</v>
        <stp/>
        <stp>DELTA</stp>
        <stp>.SPX250620C5680</stp>
        <tr r="CH124" s="1"/>
        <tr r="CH124" s="1"/>
      </tp>
      <tp>
        <v>-0.18</v>
        <stp/>
        <stp>DELTA</stp>
        <stp>.SPX250620P5680</stp>
        <tr r="CI124" s="1"/>
        <tr r="CI124" s="1"/>
      </tp>
      <tp>
        <v>5971.5</v>
        <stp/>
        <stp>MARK</stp>
        <stp>/ES:XCME</stp>
        <tr r="F3" s="1"/>
        <tr r="F84" s="1"/>
      </tp>
      <tp t="s">
        <v>--</v>
        <stp/>
        <stp>IMPL_VOL</stp>
        <stp>.NDXP250523C20275</stp>
        <tr r="EN188" s="1"/>
      </tp>
      <tp t="s">
        <v>18.25%</v>
        <stp/>
        <stp>IMPL_VOL</stp>
        <stp>.NDXP250523C21275</stp>
        <tr r="EN148" s="1"/>
      </tp>
      <tp t="s">
        <v>--</v>
        <stp/>
        <stp>IMPL_VOL</stp>
        <stp>.NDXP250519C20875</stp>
        <tr r="EL164" s="1"/>
      </tp>
      <tp t="s">
        <v>--</v>
        <stp/>
        <stp>IMPL_VOL</stp>
        <stp>.NDXP250523C20250</stp>
        <tr r="EN189" s="1"/>
      </tp>
      <tp t="s">
        <v>18.64%</v>
        <stp/>
        <stp>IMPL_VOL</stp>
        <stp>.NDXP250523C21250</stp>
        <tr r="EN149" s="1"/>
      </tp>
      <tp t="s">
        <v>--</v>
        <stp/>
        <stp>IMPL_VOL</stp>
        <stp>.NDXP250519C20850</stp>
        <tr r="EL165" s="1"/>
      </tp>
      <tp t="s">
        <v>18.64%</v>
        <stp/>
        <stp>IMPL_VOL</stp>
        <stp>.NDXP250523C21225</stp>
        <tr r="EN150" s="1"/>
      </tp>
      <tp t="s">
        <v>--</v>
        <stp/>
        <stp>IMPL_VOL</stp>
        <stp>.NDXP250519C20825</stp>
        <tr r="EL166" s="1"/>
      </tp>
      <tp t="s">
        <v>18.61%</v>
        <stp/>
        <stp>IMPL_VOL</stp>
        <stp>.NDXP250523C21200</stp>
        <tr r="EN151" s="1"/>
      </tp>
      <tp t="s">
        <v>--</v>
        <stp/>
        <stp>IMPL_VOL</stp>
        <stp>.NDXP250519C20800</stp>
        <tr r="EL167" s="1"/>
      </tp>
      <tp t="s">
        <v>N/A</v>
        <stp/>
        <stp>VOLUME</stp>
        <stp>.NDX251226P21300</stp>
        <tr r="W148" s="2"/>
      </tp>
      <tp t="s">
        <v>N/A</v>
        <stp/>
        <stp>VOLUME</stp>
        <stp>.NDX251226P20300</stp>
        <tr r="W188" s="2"/>
      </tp>
      <tp t="s">
        <v>N/A</v>
        <stp/>
        <stp>VOLUME</stp>
        <stp>.NDX251024P21100</stp>
        <tr r="S156" s="2"/>
      </tp>
      <tp t="s">
        <v>N/A</v>
        <stp/>
        <stp>VOLUME</stp>
        <stp>.NDX250926P21300</stp>
        <tr r="Q148" s="2"/>
      </tp>
      <tp t="s">
        <v>N/A</v>
        <stp/>
        <stp>VOLUME</stp>
        <stp>.NDX250926P20300</stp>
        <tr r="Q188" s="2"/>
      </tp>
      <tp t="s">
        <v>N/A</v>
        <stp/>
        <stp>VOLUME</stp>
        <stp>.NDX250822P20700</stp>
        <tr r="O172" s="2"/>
      </tp>
      <tp t="s">
        <v>N/A</v>
        <stp/>
        <stp>VOLUME</stp>
        <stp>.NDX250725P21000</stp>
        <tr r="M160" s="2"/>
      </tp>
      <tp t="s">
        <v>N/A</v>
        <stp/>
        <stp>VOLUME</stp>
        <stp>.NDX250606P21300</stp>
        <tr r="H148" s="2"/>
      </tp>
      <tp t="s">
        <v>N/A</v>
        <stp/>
        <stp>VOLUME</stp>
        <stp>.NDX250606P20300</stp>
        <tr r="H188" s="2"/>
      </tp>
      <tp>
        <v>13</v>
        <stp/>
        <stp>VOLUME</stp>
        <stp>.NDX250620P21500</stp>
        <tr r="BF139" s="1"/>
        <tr r="BF139" s="1"/>
      </tp>
      <tp t="s">
        <v>N/A</v>
        <stp/>
        <stp>VOLUME</stp>
        <stp>.NDX250627P21200</stp>
        <tr r="K152" s="2"/>
      </tp>
      <tp t="s">
        <v>N/A</v>
        <stp/>
        <stp>VOLUME</stp>
        <stp>.NDX250620P20500</stp>
        <tr r="BF179" s="1"/>
      </tp>
      <tp t="s">
        <v>N/A</v>
        <stp/>
        <stp>VOLUME</stp>
        <stp>.NDX251226P21325</stp>
        <tr r="W147" s="2"/>
      </tp>
      <tp t="s">
        <v>N/A</v>
        <stp/>
        <stp>VOLUME</stp>
        <stp>.NDX251226P20325</stp>
        <tr r="W187" s="2"/>
      </tp>
      <tp t="s">
        <v>N/A</v>
        <stp/>
        <stp>VOLUME</stp>
        <stp>.NDX251024P21125</stp>
        <tr r="S155" s="2"/>
      </tp>
      <tp t="s">
        <v>N/A</v>
        <stp/>
        <stp>VOLUME</stp>
        <stp>.NDX250822P20725</stp>
        <tr r="O171" s="2"/>
      </tp>
      <tp t="s">
        <v>N/A</v>
        <stp/>
        <stp>VOLUME</stp>
        <stp>.NDX250926P21325</stp>
        <tr r="Q147" s="2"/>
      </tp>
      <tp t="s">
        <v>N/A</v>
        <stp/>
        <stp>VOLUME</stp>
        <stp>.NDX250926P20325</stp>
        <tr r="Q187" s="2"/>
      </tp>
      <tp t="s">
        <v>N/A</v>
        <stp/>
        <stp>VOLUME</stp>
        <stp>.NDX250606P21325</stp>
        <tr r="H147" s="2"/>
      </tp>
      <tp t="s">
        <v>N/A</v>
        <stp/>
        <stp>VOLUME</stp>
        <stp>.NDX250606P20325</stp>
        <tr r="H187" s="2"/>
      </tp>
      <tp t="s">
        <v>N/A</v>
        <stp/>
        <stp>VOLUME</stp>
        <stp>.NDX250620P21525</stp>
        <tr r="BF138" s="1"/>
      </tp>
      <tp t="s">
        <v>N/A</v>
        <stp/>
        <stp>VOLUME</stp>
        <stp>.NDX250627P21225</stp>
        <tr r="K151" s="2"/>
      </tp>
      <tp t="s">
        <v>N/A</v>
        <stp/>
        <stp>VOLUME</stp>
        <stp>.NDX250620P20525</stp>
        <tr r="BF178" s="1"/>
      </tp>
      <tp t="s">
        <v>N/A</v>
        <stp/>
        <stp>VOLUME</stp>
        <stp>.NDX250725P21025</stp>
        <tr r="M159" s="2"/>
      </tp>
      <tp t="s">
        <v>N/A</v>
        <stp/>
        <stp>VOLUME</stp>
        <stp>.NDX250926P21350</stp>
        <tr r="Q146" s="2"/>
      </tp>
      <tp t="s">
        <v>N/A</v>
        <stp/>
        <stp>VOLUME</stp>
        <stp>.NDX250926P20350</stp>
        <tr r="Q186" s="2"/>
      </tp>
      <tp t="s">
        <v>N/A</v>
        <stp/>
        <stp>VOLUME</stp>
        <stp>.NDX250822P20750</stp>
        <tr r="O170" s="2"/>
      </tp>
      <tp t="s">
        <v>N/A</v>
        <stp/>
        <stp>VOLUME</stp>
        <stp>.NDX250725P21050</stp>
        <tr r="M158" s="2"/>
      </tp>
      <tp t="s">
        <v>N/A</v>
        <stp/>
        <stp>VOLUME</stp>
        <stp>.NDX250606P21350</stp>
        <tr r="H146" s="2"/>
      </tp>
      <tp t="s">
        <v>N/A</v>
        <stp/>
        <stp>VOLUME</stp>
        <stp>.NDX250606P20350</stp>
        <tr r="H186" s="2"/>
      </tp>
      <tp t="s">
        <v>N/A</v>
        <stp/>
        <stp>VOLUME</stp>
        <stp>.NDX250620P21550</stp>
        <tr r="BF137" s="1"/>
      </tp>
      <tp t="s">
        <v>N/A</v>
        <stp/>
        <stp>VOLUME</stp>
        <stp>.NDX250627P21250</stp>
        <tr r="K150" s="2"/>
      </tp>
      <tp t="s">
        <v>N/A</v>
        <stp/>
        <stp>VOLUME</stp>
        <stp>.NDX250620P20550</stp>
        <tr r="BF177" s="1"/>
      </tp>
      <tp t="s">
        <v>N/A</v>
        <stp/>
        <stp>VOLUME</stp>
        <stp>.NDX250627P20250</stp>
        <tr r="K190" s="2"/>
      </tp>
      <tp t="s">
        <v>N/A</v>
        <stp/>
        <stp>VOLUME</stp>
        <stp>.NDX251226P21350</stp>
        <tr r="W146" s="2"/>
      </tp>
      <tp t="s">
        <v>N/A</v>
        <stp/>
        <stp>VOLUME</stp>
        <stp>.NDX251226P20350</stp>
        <tr r="W186" s="2"/>
      </tp>
      <tp t="s">
        <v>N/A</v>
        <stp/>
        <stp>VOLUME</stp>
        <stp>.NDX251024P21150</stp>
        <tr r="S154" s="2"/>
      </tp>
      <tp t="s">
        <v>N/A</v>
        <stp/>
        <stp>VOLUME</stp>
        <stp>.NDX250822P20775</stp>
        <tr r="O169" s="2"/>
      </tp>
      <tp t="s">
        <v>N/A</v>
        <stp/>
        <stp>VOLUME</stp>
        <stp>.NDX250926P21375</stp>
        <tr r="Q145" s="2"/>
      </tp>
      <tp t="s">
        <v>N/A</v>
        <stp/>
        <stp>VOLUME</stp>
        <stp>.NDX250926P20375</stp>
        <tr r="Q185" s="2"/>
      </tp>
      <tp t="s">
        <v>N/A</v>
        <stp/>
        <stp>VOLUME</stp>
        <stp>.NDX250606P21375</stp>
        <tr r="H145" s="2"/>
      </tp>
      <tp t="s">
        <v>N/A</v>
        <stp/>
        <stp>VOLUME</stp>
        <stp>.NDX250606P20375</stp>
        <tr r="H185" s="2"/>
      </tp>
      <tp t="s">
        <v>N/A</v>
        <stp/>
        <stp>VOLUME</stp>
        <stp>.NDX250627P21275</stp>
        <tr r="K149" s="2"/>
      </tp>
      <tp t="s">
        <v>N/A</v>
        <stp/>
        <stp>VOLUME</stp>
        <stp>.NDX250620P20575</stp>
        <tr r="BF176" s="1"/>
      </tp>
      <tp t="s">
        <v>N/A</v>
        <stp/>
        <stp>VOLUME</stp>
        <stp>.NDX250627P20275</stp>
        <tr r="K189" s="2"/>
      </tp>
      <tp t="s">
        <v>N/A</v>
        <stp/>
        <stp>VOLUME</stp>
        <stp>.NDX250725P21075</stp>
        <tr r="M157" s="2"/>
      </tp>
      <tp t="s">
        <v>N/A</v>
        <stp/>
        <stp>VOLUME</stp>
        <stp>.NDX251226P21375</stp>
        <tr r="W145" s="2"/>
      </tp>
      <tp t="s">
        <v>N/A</v>
        <stp/>
        <stp>VOLUME</stp>
        <stp>.NDX251226P20375</stp>
        <tr r="W185" s="2"/>
      </tp>
      <tp t="s">
        <v>N/A</v>
        <stp/>
        <stp>VOLUME</stp>
        <stp>.NDX251024P21175</stp>
        <tr r="S153" s="2"/>
      </tp>
      <tp t="s">
        <v>27.90%</v>
        <stp/>
        <stp>IMPL_VOL</stp>
        <stp>.NDXP250523P20250</stp>
        <tr r="EO189" s="1"/>
      </tp>
      <tp t="s">
        <v>23.21%</v>
        <stp/>
        <stp>IMPL_VOL</stp>
        <stp>.NDXP250523P21250</stp>
        <tr r="EO149" s="1"/>
      </tp>
      <tp t="s">
        <v>240.87%</v>
        <stp/>
        <stp>IMPL_VOL</stp>
        <stp>.NDXP250519P20850</stp>
        <tr r="EM165" s="1"/>
      </tp>
      <tp t="s">
        <v>27.79%</v>
        <stp/>
        <stp>IMPL_VOL</stp>
        <stp>.NDXP250523P20275</stp>
        <tr r="EO188" s="1"/>
      </tp>
      <tp t="s">
        <v>23.11%</v>
        <stp/>
        <stp>IMPL_VOL</stp>
        <stp>.NDXP250523P21275</stp>
        <tr r="EO148" s="1"/>
      </tp>
      <tp t="s">
        <v>232.82%</v>
        <stp/>
        <stp>IMPL_VOL</stp>
        <stp>.NDXP250519P20875</stp>
        <tr r="EM164" s="1"/>
      </tp>
      <tp t="s">
        <v>23.44%</v>
        <stp/>
        <stp>IMPL_VOL</stp>
        <stp>.NDXP250523P21200</stp>
        <tr r="EO151" s="1"/>
      </tp>
      <tp t="s">
        <v>513.06%</v>
        <stp/>
        <stp>IMPL_VOL</stp>
        <stp>.NDXP250519P20800</stp>
        <tr r="EM167" s="1"/>
      </tp>
      <tp t="s">
        <v>23.31%</v>
        <stp/>
        <stp>IMPL_VOL</stp>
        <stp>.NDXP250523P21225</stp>
        <tr r="EO150" s="1"/>
      </tp>
      <tp t="s">
        <v>248.89%</v>
        <stp/>
        <stp>IMPL_VOL</stp>
        <stp>.NDXP250519P20825</stp>
        <tr r="EM166" s="1"/>
      </tp>
      <tp t="s">
        <v>N/A</v>
        <stp/>
        <stp>VOLUME</stp>
        <stp>.NDX250822C20725</stp>
        <tr r="O171" s="2"/>
      </tp>
      <tp t="s">
        <v>N/A</v>
        <stp/>
        <stp>VOLUME</stp>
        <stp>.NDX250926C21325</stp>
        <tr r="Q147" s="2"/>
      </tp>
      <tp t="s">
        <v>N/A</v>
        <stp/>
        <stp>VOLUME</stp>
        <stp>.NDX250926C20325</stp>
        <tr r="Q187" s="2"/>
      </tp>
      <tp t="s">
        <v>N/A</v>
        <stp/>
        <stp>VOLUME</stp>
        <stp>.NDX250606C21325</stp>
        <tr r="H147" s="2"/>
      </tp>
      <tp t="s">
        <v>N/A</v>
        <stp/>
        <stp>VOLUME</stp>
        <stp>.NDX250606C20325</stp>
        <tr r="H187" s="2"/>
      </tp>
      <tp>
        <v>3</v>
        <stp/>
        <stp>VOLUME</stp>
        <stp>.NDX250620C21525</stp>
        <tr r="BE138" s="1"/>
        <tr r="BE138" s="1"/>
      </tp>
      <tp t="s">
        <v>N/A</v>
        <stp/>
        <stp>VOLUME</stp>
        <stp>.NDX250627C21225</stp>
        <tr r="K151" s="2"/>
      </tp>
      <tp t="s">
        <v>N/A</v>
        <stp/>
        <stp>VOLUME</stp>
        <stp>.NDX250620C20525</stp>
        <tr r="BE178" s="1"/>
      </tp>
      <tp t="s">
        <v>N/A</v>
        <stp/>
        <stp>VOLUME</stp>
        <stp>.NDX250725C21025</stp>
        <tr r="M159" s="2"/>
      </tp>
      <tp t="s">
        <v>N/A</v>
        <stp/>
        <stp>VOLUME</stp>
        <stp>.NDX251226C21325</stp>
        <tr r="W147" s="2"/>
      </tp>
      <tp t="s">
        <v>N/A</v>
        <stp/>
        <stp>VOLUME</stp>
        <stp>.NDX251226C20325</stp>
        <tr r="W187" s="2"/>
      </tp>
      <tp t="s">
        <v>N/A</v>
        <stp/>
        <stp>VOLUME</stp>
        <stp>.NDX251024C21125</stp>
        <tr r="S155" s="2"/>
      </tp>
      <tp t="s">
        <v>N/A</v>
        <stp/>
        <stp>VOLUME</stp>
        <stp>.NDX250926C21300</stp>
        <tr r="Q148" s="2"/>
      </tp>
      <tp t="s">
        <v>N/A</v>
        <stp/>
        <stp>VOLUME</stp>
        <stp>.NDX250926C20300</stp>
        <tr r="Q188" s="2"/>
      </tp>
      <tp t="s">
        <v>N/A</v>
        <stp/>
        <stp>VOLUME</stp>
        <stp>.NDX250822C20700</stp>
        <tr r="O172" s="2"/>
      </tp>
      <tp t="s">
        <v>N/A</v>
        <stp/>
        <stp>VOLUME</stp>
        <stp>.NDX250725C21000</stp>
        <tr r="M160" s="2"/>
      </tp>
      <tp t="s">
        <v>N/A</v>
        <stp/>
        <stp>VOLUME</stp>
        <stp>.NDX250606C21300</stp>
        <tr r="H148" s="2"/>
      </tp>
      <tp t="s">
        <v>N/A</v>
        <stp/>
        <stp>VOLUME</stp>
        <stp>.NDX250606C20300</stp>
        <tr r="H188" s="2"/>
      </tp>
      <tp>
        <v>7</v>
        <stp/>
        <stp>VOLUME</stp>
        <stp>.NDX250620C21500</stp>
        <tr r="BE139" s="1"/>
        <tr r="BE139" s="1"/>
      </tp>
      <tp t="s">
        <v>N/A</v>
        <stp/>
        <stp>VOLUME</stp>
        <stp>.NDX250627C21200</stp>
        <tr r="K152" s="2"/>
      </tp>
      <tp t="s">
        <v>N/A</v>
        <stp/>
        <stp>VOLUME</stp>
        <stp>.NDX250620C20500</stp>
        <tr r="BE179" s="1"/>
      </tp>
      <tp t="s">
        <v>N/A</v>
        <stp/>
        <stp>VOLUME</stp>
        <stp>.NDX251226C21300</stp>
        <tr r="W148" s="2"/>
      </tp>
      <tp t="s">
        <v>N/A</v>
        <stp/>
        <stp>VOLUME</stp>
        <stp>.NDX251226C20300</stp>
        <tr r="W188" s="2"/>
      </tp>
      <tp t="s">
        <v>N/A</v>
        <stp/>
        <stp>VOLUME</stp>
        <stp>.NDX251024C21100</stp>
        <tr r="S156" s="2"/>
      </tp>
      <tp t="s">
        <v>N/A</v>
        <stp/>
        <stp>VOLUME</stp>
        <stp>.NDX251226C21375</stp>
        <tr r="W145" s="2"/>
      </tp>
      <tp t="s">
        <v>N/A</v>
        <stp/>
        <stp>VOLUME</stp>
        <stp>.NDX251226C20375</stp>
        <tr r="W185" s="2"/>
      </tp>
      <tp t="s">
        <v>N/A</v>
        <stp/>
        <stp>VOLUME</stp>
        <stp>.NDX251024C21175</stp>
        <tr r="S153" s="2"/>
      </tp>
      <tp t="s">
        <v>N/A</v>
        <stp/>
        <stp>VOLUME</stp>
        <stp>.NDX250822C20775</stp>
        <tr r="O169" s="2"/>
      </tp>
      <tp t="s">
        <v>N/A</v>
        <stp/>
        <stp>VOLUME</stp>
        <stp>.NDX250926C21375</stp>
        <tr r="Q145" s="2"/>
      </tp>
      <tp t="s">
        <v>N/A</v>
        <stp/>
        <stp>VOLUME</stp>
        <stp>.NDX250926C20375</stp>
        <tr r="Q185" s="2"/>
      </tp>
      <tp t="s">
        <v>N/A</v>
        <stp/>
        <stp>VOLUME</stp>
        <stp>.NDX250606C21375</stp>
        <tr r="H145" s="2"/>
      </tp>
      <tp t="s">
        <v>N/A</v>
        <stp/>
        <stp>VOLUME</stp>
        <stp>.NDX250606C20375</stp>
        <tr r="H185" s="2"/>
      </tp>
      <tp t="s">
        <v>N/A</v>
        <stp/>
        <stp>VOLUME</stp>
        <stp>.NDX250627C21275</stp>
        <tr r="K149" s="2"/>
      </tp>
      <tp t="s">
        <v>N/A</v>
        <stp/>
        <stp>VOLUME</stp>
        <stp>.NDX250620C20575</stp>
        <tr r="BE176" s="1"/>
      </tp>
      <tp t="s">
        <v>N/A</v>
        <stp/>
        <stp>VOLUME</stp>
        <stp>.NDX250627C20275</stp>
        <tr r="K189" s="2"/>
      </tp>
      <tp t="s">
        <v>N/A</v>
        <stp/>
        <stp>VOLUME</stp>
        <stp>.NDX250725C21075</stp>
        <tr r="M157" s="2"/>
      </tp>
      <tp t="s">
        <v>N/A</v>
        <stp/>
        <stp>VOLUME</stp>
        <stp>.NDX251226C21350</stp>
        <tr r="W146" s="2"/>
      </tp>
      <tp t="s">
        <v>N/A</v>
        <stp/>
        <stp>VOLUME</stp>
        <stp>.NDX251226C20350</stp>
        <tr r="W186" s="2"/>
      </tp>
      <tp t="s">
        <v>N/A</v>
        <stp/>
        <stp>VOLUME</stp>
        <stp>.NDX251024C21150</stp>
        <tr r="S154" s="2"/>
      </tp>
      <tp t="s">
        <v>N/A</v>
        <stp/>
        <stp>VOLUME</stp>
        <stp>.NDX250926C21350</stp>
        <tr r="Q146" s="2"/>
      </tp>
      <tp t="s">
        <v>N/A</v>
        <stp/>
        <stp>VOLUME</stp>
        <stp>.NDX250926C20350</stp>
        <tr r="Q186" s="2"/>
      </tp>
      <tp t="s">
        <v>N/A</v>
        <stp/>
        <stp>VOLUME</stp>
        <stp>.NDX250822C20750</stp>
        <tr r="O170" s="2"/>
      </tp>
      <tp t="s">
        <v>N/A</v>
        <stp/>
        <stp>VOLUME</stp>
        <stp>.NDX250725C21050</stp>
        <tr r="M158" s="2"/>
      </tp>
      <tp t="s">
        <v>N/A</v>
        <stp/>
        <stp>VOLUME</stp>
        <stp>.NDX250606C21350</stp>
        <tr r="H146" s="2"/>
      </tp>
      <tp t="s">
        <v>N/A</v>
        <stp/>
        <stp>VOLUME</stp>
        <stp>.NDX250606C20350</stp>
        <tr r="H186" s="2"/>
      </tp>
      <tp>
        <v>9</v>
        <stp/>
        <stp>VOLUME</stp>
        <stp>.NDX250620C21550</stp>
        <tr r="BE137" s="1"/>
        <tr r="BE137" s="1"/>
      </tp>
      <tp t="s">
        <v>N/A</v>
        <stp/>
        <stp>VOLUME</stp>
        <stp>.NDX250627C21250</stp>
        <tr r="K150" s="2"/>
      </tp>
      <tp t="s">
        <v>N/A</v>
        <stp/>
        <stp>VOLUME</stp>
        <stp>.NDX250620C20550</stp>
        <tr r="BE177" s="1"/>
      </tp>
      <tp t="s">
        <v>N/A</v>
        <stp/>
        <stp>VOLUME</stp>
        <stp>.NDX250627C20250</stp>
        <tr r="K190" s="2"/>
      </tp>
      <tp t="s">
        <v>--</v>
        <stp/>
        <stp>IMPL_VOL</stp>
        <stp>.NDXP250523C20375</stp>
        <tr r="EN184" s="1"/>
      </tp>
      <tp t="s">
        <v>18.54%</v>
        <stp/>
        <stp>IMPL_VOL</stp>
        <stp>.NDXP250523C21375</stp>
        <tr r="EN144" s="1"/>
      </tp>
      <tp t="s">
        <v>--</v>
        <stp/>
        <stp>IMPL_VOL</stp>
        <stp>.NDXP250519C20975</stp>
        <tr r="EL160" s="1"/>
      </tp>
      <tp t="s">
        <v>--</v>
        <stp/>
        <stp>IMPL_VOL</stp>
        <stp>.NDXP250523C20350</stp>
        <tr r="EN185" s="1"/>
      </tp>
      <tp t="s">
        <v>18.57%</v>
        <stp/>
        <stp>IMPL_VOL</stp>
        <stp>.NDXP250523C21350</stp>
        <tr r="EN145" s="1"/>
      </tp>
      <tp t="s">
        <v>--</v>
        <stp/>
        <stp>IMPL_VOL</stp>
        <stp>.NDXP250519C20950</stp>
        <tr r="EL161" s="1"/>
      </tp>
      <tp t="s">
        <v>--</v>
        <stp/>
        <stp>IMPL_VOL</stp>
        <stp>.NDXP250523C20325</stp>
        <tr r="EN186" s="1"/>
      </tp>
      <tp t="s">
        <v>18.61%</v>
        <stp/>
        <stp>IMPL_VOL</stp>
        <stp>.NDXP250523C21325</stp>
        <tr r="EN146" s="1"/>
      </tp>
      <tp t="s">
        <v>--</v>
        <stp/>
        <stp>IMPL_VOL</stp>
        <stp>.NDXP250519C20925</stp>
        <tr r="EL162" s="1"/>
      </tp>
      <tp t="s">
        <v>--</v>
        <stp/>
        <stp>IMPL_VOL</stp>
        <stp>.NDXP250523C20300</stp>
        <tr r="EN187" s="1"/>
      </tp>
      <tp t="s">
        <v>18.66%</v>
        <stp/>
        <stp>IMPL_VOL</stp>
        <stp>.NDXP250523C21300</stp>
        <tr r="EN147" s="1"/>
      </tp>
      <tp t="s">
        <v>--</v>
        <stp/>
        <stp>IMPL_VOL</stp>
        <stp>.NDXP250519C20900</stp>
        <tr r="EL163" s="1"/>
      </tp>
      <tp t="s">
        <v>N/A</v>
        <stp/>
        <stp>VOLUME</stp>
        <stp>.NDX251226P21200</stp>
        <tr r="W152" s="2"/>
      </tp>
      <tp t="s">
        <v>N/A</v>
        <stp/>
        <stp>VOLUME</stp>
        <stp>.NDX251024P21000</stp>
        <tr r="S160" s="2"/>
      </tp>
      <tp t="s">
        <v>N/A</v>
        <stp/>
        <stp>VOLUME</stp>
        <stp>.NDX250926P21200</stp>
        <tr r="Q152" s="2"/>
      </tp>
      <tp t="s">
        <v>N/A</v>
        <stp/>
        <stp>VOLUME</stp>
        <stp>.NDX250822P20600</stp>
        <tr r="O176" s="2"/>
      </tp>
      <tp t="s">
        <v>N/A</v>
        <stp/>
        <stp>VOLUME</stp>
        <stp>.NDX250725P21100</stp>
        <tr r="M156" s="2"/>
      </tp>
      <tp t="s">
        <v>N/A</v>
        <stp/>
        <stp>VOLUME</stp>
        <stp>.NDX250606P21200</stp>
        <tr r="H152" s="2"/>
      </tp>
      <tp>
        <v>30</v>
        <stp/>
        <stp>VOLUME</stp>
        <stp>.NDX250620P21400</stp>
        <tr r="BF143" s="1"/>
        <tr r="BF143" s="1"/>
      </tp>
      <tp t="s">
        <v>N/A</v>
        <stp/>
        <stp>VOLUME</stp>
        <stp>.NDX250627P21300</stp>
        <tr r="K148" s="2"/>
      </tp>
      <tp t="s">
        <v>N/A</v>
        <stp/>
        <stp>VOLUME</stp>
        <stp>.NDX250620P20400</stp>
        <tr r="BF183" s="1"/>
      </tp>
      <tp t="s">
        <v>N/A</v>
        <stp/>
        <stp>VOLUME</stp>
        <stp>.NDX250627P20300</stp>
        <tr r="K188" s="2"/>
      </tp>
      <tp t="s">
        <v>N/A</v>
        <stp/>
        <stp>VOLUME</stp>
        <stp>.NDX251226P21225</stp>
        <tr r="W151" s="2"/>
      </tp>
      <tp t="s">
        <v>N/A</v>
        <stp/>
        <stp>VOLUME</stp>
        <stp>.NDX251024P21025</stp>
        <tr r="S159" s="2"/>
      </tp>
      <tp t="s">
        <v>N/A</v>
        <stp/>
        <stp>VOLUME</stp>
        <stp>.NDX250822P20625</stp>
        <tr r="O175" s="2"/>
      </tp>
      <tp t="s">
        <v>N/A</v>
        <stp/>
        <stp>VOLUME</stp>
        <stp>.NDX250926P21225</stp>
        <tr r="Q151" s="2"/>
      </tp>
      <tp t="s">
        <v>N/A</v>
        <stp/>
        <stp>VOLUME</stp>
        <stp>.NDX250606P21225</stp>
        <tr r="H151" s="2"/>
      </tp>
      <tp>
        <v>17</v>
        <stp/>
        <stp>VOLUME</stp>
        <stp>.NDX250620P21425</stp>
        <tr r="BF142" s="1"/>
        <tr r="BF142" s="1"/>
      </tp>
      <tp t="s">
        <v>N/A</v>
        <stp/>
        <stp>VOLUME</stp>
        <stp>.NDX250627P21325</stp>
        <tr r="K147" s="2"/>
      </tp>
      <tp t="s">
        <v>N/A</v>
        <stp/>
        <stp>VOLUME</stp>
        <stp>.NDX250620P20425</stp>
        <tr r="BF182" s="1"/>
      </tp>
      <tp t="s">
        <v>N/A</v>
        <stp/>
        <stp>VOLUME</stp>
        <stp>.NDX250627P20325</stp>
        <tr r="K187" s="2"/>
      </tp>
      <tp t="s">
        <v>N/A</v>
        <stp/>
        <stp>VOLUME</stp>
        <stp>.NDX250725P21125</stp>
        <tr r="M155" s="2"/>
      </tp>
      <tp t="s">
        <v>N/A</v>
        <stp/>
        <stp>VOLUME</stp>
        <stp>.NDX250926P21250</stp>
        <tr r="Q150" s="2"/>
      </tp>
      <tp t="s">
        <v>N/A</v>
        <stp/>
        <stp>VOLUME</stp>
        <stp>.NDX250926P20250</stp>
        <tr r="Q190" s="2"/>
      </tp>
      <tp t="s">
        <v>N/A</v>
        <stp/>
        <stp>VOLUME</stp>
        <stp>.NDX250822P20650</stp>
        <tr r="O174" s="2"/>
      </tp>
      <tp t="s">
        <v>N/A</v>
        <stp/>
        <stp>VOLUME</stp>
        <stp>.NDX250725P21150</stp>
        <tr r="M154" s="2"/>
      </tp>
      <tp t="s">
        <v>N/A</v>
        <stp/>
        <stp>VOLUME</stp>
        <stp>.NDX250606P21250</stp>
        <tr r="H150" s="2"/>
      </tp>
      <tp t="s">
        <v>N/A</v>
        <stp/>
        <stp>VOLUME</stp>
        <stp>.NDX250606P20250</stp>
        <tr r="H190" s="2"/>
      </tp>
      <tp>
        <v>23</v>
        <stp/>
        <stp>VOLUME</stp>
        <stp>.NDX250620P21450</stp>
        <tr r="BF141" s="1"/>
        <tr r="BF141" s="1"/>
      </tp>
      <tp t="s">
        <v>N/A</v>
        <stp/>
        <stp>VOLUME</stp>
        <stp>.NDX250627P21350</stp>
        <tr r="K146" s="2"/>
      </tp>
      <tp t="s">
        <v>N/A</v>
        <stp/>
        <stp>VOLUME</stp>
        <stp>.NDX250620P20450</stp>
        <tr r="BF181" s="1"/>
      </tp>
      <tp t="s">
        <v>N/A</v>
        <stp/>
        <stp>VOLUME</stp>
        <stp>.NDX250627P20350</stp>
        <tr r="K186" s="2"/>
      </tp>
      <tp t="s">
        <v>N/A</v>
        <stp/>
        <stp>VOLUME</stp>
        <stp>.NDX251226P21250</stp>
        <tr r="W150" s="2"/>
      </tp>
      <tp t="s">
        <v>N/A</v>
        <stp/>
        <stp>VOLUME</stp>
        <stp>.NDX251226P20250</stp>
        <tr r="W190" s="2"/>
      </tp>
      <tp t="s">
        <v>N/A</v>
        <stp/>
        <stp>VOLUME</stp>
        <stp>.NDX251024P21050</stp>
        <tr r="S158" s="2"/>
      </tp>
      <tp t="s">
        <v>N/A</v>
        <stp/>
        <stp>VOLUME</stp>
        <stp>.NDX250822P20675</stp>
        <tr r="O173" s="2"/>
      </tp>
      <tp t="s">
        <v>N/A</v>
        <stp/>
        <stp>VOLUME</stp>
        <stp>.NDX250926P21275</stp>
        <tr r="Q149" s="2"/>
      </tp>
      <tp t="s">
        <v>N/A</v>
        <stp/>
        <stp>VOLUME</stp>
        <stp>.NDX250926P20275</stp>
        <tr r="Q189" s="2"/>
      </tp>
      <tp t="s">
        <v>N/A</v>
        <stp/>
        <stp>VOLUME</stp>
        <stp>.NDX250606P21275</stp>
        <tr r="H149" s="2"/>
      </tp>
      <tp t="s">
        <v>N/A</v>
        <stp/>
        <stp>VOLUME</stp>
        <stp>.NDX250606P20275</stp>
        <tr r="H189" s="2"/>
      </tp>
      <tp t="s">
        <v>N/A</v>
        <stp/>
        <stp>VOLUME</stp>
        <stp>.NDX250620P21475</stp>
        <tr r="BF140" s="1"/>
      </tp>
      <tp t="s">
        <v>N/A</v>
        <stp/>
        <stp>VOLUME</stp>
        <stp>.NDX250627P21375</stp>
        <tr r="K145" s="2"/>
      </tp>
      <tp t="s">
        <v>N/A</v>
        <stp/>
        <stp>VOLUME</stp>
        <stp>.NDX250620P20475</stp>
        <tr r="BF180" s="1"/>
      </tp>
      <tp t="s">
        <v>N/A</v>
        <stp/>
        <stp>VOLUME</stp>
        <stp>.NDX250627P20375</stp>
        <tr r="K185" s="2"/>
      </tp>
      <tp t="s">
        <v>N/A</v>
        <stp/>
        <stp>VOLUME</stp>
        <stp>.NDX250725P21175</stp>
        <tr r="M153" s="2"/>
      </tp>
      <tp t="s">
        <v>N/A</v>
        <stp/>
        <stp>VOLUME</stp>
        <stp>.NDX251226P21275</stp>
        <tr r="W149" s="2"/>
      </tp>
      <tp t="s">
        <v>N/A</v>
        <stp/>
        <stp>VOLUME</stp>
        <stp>.NDX251226P20275</stp>
        <tr r="W189" s="2"/>
      </tp>
      <tp t="s">
        <v>N/A</v>
        <stp/>
        <stp>VOLUME</stp>
        <stp>.NDX251024P21075</stp>
        <tr r="S157" s="2"/>
      </tp>
      <tp t="s">
        <v>27.48%</v>
        <stp/>
        <stp>IMPL_VOL</stp>
        <stp>.NDXP250523P20350</stp>
        <tr r="EO185" s="1"/>
      </tp>
      <tp t="s">
        <v>22.82%</v>
        <stp/>
        <stp>IMPL_VOL</stp>
        <stp>.NDXP250523P21350</stp>
        <tr r="EO145" s="1"/>
      </tp>
      <tp t="s">
        <v>125.96%</v>
        <stp/>
        <stp>IMPL_VOL</stp>
        <stp>.NDXP250519P20950</stp>
        <tr r="EM161" s="1"/>
      </tp>
      <tp t="s">
        <v>27.37%</v>
        <stp/>
        <stp>IMPL_VOL</stp>
        <stp>.NDXP250523P20375</stp>
        <tr r="EO184" s="1"/>
      </tp>
      <tp t="s">
        <v>22.74%</v>
        <stp/>
        <stp>IMPL_VOL</stp>
        <stp>.NDXP250523P21375</stp>
        <tr r="EO144" s="1"/>
      </tp>
      <tp t="s">
        <v>140.99%</v>
        <stp/>
        <stp>IMPL_VOL</stp>
        <stp>.NDXP250519P20975</stp>
        <tr r="EM160" s="1"/>
      </tp>
      <tp t="s">
        <v>27.65%</v>
        <stp/>
        <stp>IMPL_VOL</stp>
        <stp>.NDXP250523P20300</stp>
        <tr r="EO187" s="1"/>
      </tp>
      <tp t="s">
        <v>23.00%</v>
        <stp/>
        <stp>IMPL_VOL</stp>
        <stp>.NDXP250523P21300</stp>
        <tr r="EO147" s="1"/>
      </tp>
      <tp t="s">
        <v>105.03%</v>
        <stp/>
        <stp>IMPL_VOL</stp>
        <stp>.NDXP250519P20900</stp>
        <tr r="EM163" s="1"/>
      </tp>
      <tp t="s">
        <v>27.58%</v>
        <stp/>
        <stp>IMPL_VOL</stp>
        <stp>.NDXP250523P20325</stp>
        <tr r="EO186" s="1"/>
      </tp>
      <tp t="s">
        <v>22.92%</v>
        <stp/>
        <stp>IMPL_VOL</stp>
        <stp>.NDXP250523P21325</stp>
        <tr r="EO146" s="1"/>
      </tp>
      <tp t="s">
        <v>206.26%</v>
        <stp/>
        <stp>IMPL_VOL</stp>
        <stp>.NDXP250519P20925</stp>
        <tr r="EM162" s="1"/>
      </tp>
      <tp t="s">
        <v>N/A</v>
        <stp/>
        <stp>VOLUME</stp>
        <stp>.NDX250822C20625</stp>
        <tr r="O175" s="2"/>
      </tp>
      <tp t="s">
        <v>N/A</v>
        <stp/>
        <stp>VOLUME</stp>
        <stp>.NDX250926C21225</stp>
        <tr r="Q151" s="2"/>
      </tp>
      <tp t="s">
        <v>N/A</v>
        <stp/>
        <stp>VOLUME</stp>
        <stp>.NDX250606C21225</stp>
        <tr r="H151" s="2"/>
      </tp>
      <tp>
        <v>17</v>
        <stp/>
        <stp>VOLUME</stp>
        <stp>.NDX250620C21425</stp>
        <tr r="BE142" s="1"/>
        <tr r="BE142" s="1"/>
      </tp>
      <tp t="s">
        <v>N/A</v>
        <stp/>
        <stp>VOLUME</stp>
        <stp>.NDX250627C21325</stp>
        <tr r="K147" s="2"/>
      </tp>
      <tp t="s">
        <v>N/A</v>
        <stp/>
        <stp>VOLUME</stp>
        <stp>.NDX250620C20425</stp>
        <tr r="BE182" s="1"/>
      </tp>
      <tp t="s">
        <v>N/A</v>
        <stp/>
        <stp>VOLUME</stp>
        <stp>.NDX250627C20325</stp>
        <tr r="K187" s="2"/>
      </tp>
      <tp t="s">
        <v>N/A</v>
        <stp/>
        <stp>VOLUME</stp>
        <stp>.NDX250725C21125</stp>
        <tr r="M155" s="2"/>
      </tp>
      <tp t="s">
        <v>N/A</v>
        <stp/>
        <stp>VOLUME</stp>
        <stp>.NDX251226C21225</stp>
        <tr r="W151" s="2"/>
      </tp>
      <tp t="s">
        <v>N/A</v>
        <stp/>
        <stp>VOLUME</stp>
        <stp>.NDX251024C21025</stp>
        <tr r="S159" s="2"/>
      </tp>
      <tp t="s">
        <v>N/A</v>
        <stp/>
        <stp>VOLUME</stp>
        <stp>.NDX250926C21200</stp>
        <tr r="Q152" s="2"/>
      </tp>
      <tp t="s">
        <v>N/A</v>
        <stp/>
        <stp>VOLUME</stp>
        <stp>.NDX250822C20600</stp>
        <tr r="O176" s="2"/>
      </tp>
      <tp t="s">
        <v>N/A</v>
        <stp/>
        <stp>VOLUME</stp>
        <stp>.NDX250725C21100</stp>
        <tr r="M156" s="2"/>
      </tp>
      <tp t="s">
        <v>N/A</v>
        <stp/>
        <stp>VOLUME</stp>
        <stp>.NDX250606C21200</stp>
        <tr r="H152" s="2"/>
      </tp>
      <tp>
        <v>30</v>
        <stp/>
        <stp>VOLUME</stp>
        <stp>.NDX250620C21400</stp>
        <tr r="BE143" s="1"/>
        <tr r="BE143" s="1"/>
      </tp>
      <tp t="s">
        <v>N/A</v>
        <stp/>
        <stp>VOLUME</stp>
        <stp>.NDX250627C21300</stp>
        <tr r="K148" s="2"/>
      </tp>
      <tp>
        <v>1</v>
        <stp/>
        <stp>VOLUME</stp>
        <stp>.NDX250620C20400</stp>
        <tr r="BE183" s="1"/>
        <tr r="BE183" s="1"/>
      </tp>
      <tp t="s">
        <v>N/A</v>
        <stp/>
        <stp>VOLUME</stp>
        <stp>.NDX250627C20300</stp>
        <tr r="K188" s="2"/>
      </tp>
      <tp t="s">
        <v>N/A</v>
        <stp/>
        <stp>VOLUME</stp>
        <stp>.NDX251226C21200</stp>
        <tr r="W152" s="2"/>
      </tp>
      <tp t="s">
        <v>N/A</v>
        <stp/>
        <stp>VOLUME</stp>
        <stp>.NDX251024C21000</stp>
        <tr r="S160" s="2"/>
      </tp>
      <tp t="s">
        <v>N/A</v>
        <stp/>
        <stp>VOLUME</stp>
        <stp>.NDX251226C21275</stp>
        <tr r="W149" s="2"/>
      </tp>
      <tp t="s">
        <v>N/A</v>
        <stp/>
        <stp>VOLUME</stp>
        <stp>.NDX251226C20275</stp>
        <tr r="W189" s="2"/>
      </tp>
      <tp t="s">
        <v>N/A</v>
        <stp/>
        <stp>VOLUME</stp>
        <stp>.NDX251024C21075</stp>
        <tr r="S157" s="2"/>
      </tp>
      <tp t="s">
        <v>N/A</v>
        <stp/>
        <stp>VOLUME</stp>
        <stp>.NDX250822C20675</stp>
        <tr r="O173" s="2"/>
      </tp>
      <tp t="s">
        <v>N/A</v>
        <stp/>
        <stp>VOLUME</stp>
        <stp>.NDX250926C21275</stp>
        <tr r="Q149" s="2"/>
      </tp>
      <tp t="s">
        <v>N/A</v>
        <stp/>
        <stp>VOLUME</stp>
        <stp>.NDX250926C20275</stp>
        <tr r="Q189" s="2"/>
      </tp>
      <tp t="s">
        <v>N/A</v>
        <stp/>
        <stp>VOLUME</stp>
        <stp>.NDX250606C21275</stp>
        <tr r="H149" s="2"/>
      </tp>
      <tp t="s">
        <v>N/A</v>
        <stp/>
        <stp>VOLUME</stp>
        <stp>.NDX250606C20275</stp>
        <tr r="H189" s="2"/>
      </tp>
      <tp>
        <v>3</v>
        <stp/>
        <stp>VOLUME</stp>
        <stp>.NDX250620C21475</stp>
        <tr r="BE140" s="1"/>
        <tr r="BE140" s="1"/>
      </tp>
      <tp t="s">
        <v>N/A</v>
        <stp/>
        <stp>VOLUME</stp>
        <stp>.NDX250627C21375</stp>
        <tr r="K145" s="2"/>
      </tp>
      <tp t="s">
        <v>N/A</v>
        <stp/>
        <stp>VOLUME</stp>
        <stp>.NDX250620C20475</stp>
        <tr r="BE180" s="1"/>
      </tp>
      <tp t="s">
        <v>N/A</v>
        <stp/>
        <stp>VOLUME</stp>
        <stp>.NDX250627C20375</stp>
        <tr r="K185" s="2"/>
      </tp>
      <tp t="s">
        <v>N/A</v>
        <stp/>
        <stp>VOLUME</stp>
        <stp>.NDX250725C21175</stp>
        <tr r="M153" s="2"/>
      </tp>
      <tp t="s">
        <v>N/A</v>
        <stp/>
        <stp>VOLUME</stp>
        <stp>.NDX251226C21250</stp>
        <tr r="W150" s="2"/>
      </tp>
      <tp t="s">
        <v>N/A</v>
        <stp/>
        <stp>VOLUME</stp>
        <stp>.NDX251226C20250</stp>
        <tr r="W190" s="2"/>
      </tp>
      <tp t="s">
        <v>N/A</v>
        <stp/>
        <stp>VOLUME</stp>
        <stp>.NDX251024C21050</stp>
        <tr r="S158" s="2"/>
      </tp>
      <tp t="s">
        <v>N/A</v>
        <stp/>
        <stp>VOLUME</stp>
        <stp>.NDX250926C21250</stp>
        <tr r="Q150" s="2"/>
      </tp>
      <tp t="s">
        <v>N/A</v>
        <stp/>
        <stp>VOLUME</stp>
        <stp>.NDX250926C20250</stp>
        <tr r="Q190" s="2"/>
      </tp>
      <tp t="s">
        <v>N/A</v>
        <stp/>
        <stp>VOLUME</stp>
        <stp>.NDX250822C20650</stp>
        <tr r="O174" s="2"/>
      </tp>
      <tp t="s">
        <v>N/A</v>
        <stp/>
        <stp>VOLUME</stp>
        <stp>.NDX250725C21150</stp>
        <tr r="M154" s="2"/>
      </tp>
      <tp t="s">
        <v>N/A</v>
        <stp/>
        <stp>VOLUME</stp>
        <stp>.NDX250606C21250</stp>
        <tr r="H150" s="2"/>
      </tp>
      <tp t="s">
        <v>N/A</v>
        <stp/>
        <stp>VOLUME</stp>
        <stp>.NDX250606C20250</stp>
        <tr r="H190" s="2"/>
      </tp>
      <tp>
        <v>24</v>
        <stp/>
        <stp>VOLUME</stp>
        <stp>.NDX250620C21450</stp>
        <tr r="BE141" s="1"/>
        <tr r="BE141" s="1"/>
      </tp>
      <tp t="s">
        <v>N/A</v>
        <stp/>
        <stp>VOLUME</stp>
        <stp>.NDX250627C21350</stp>
        <tr r="K146" s="2"/>
      </tp>
      <tp>
        <v>7</v>
        <stp/>
        <stp>VOLUME</stp>
        <stp>.NDX250620C20450</stp>
        <tr r="BE181" s="1"/>
        <tr r="BE181" s="1"/>
      </tp>
      <tp t="s">
        <v>N/A</v>
        <stp/>
        <stp>VOLUME</stp>
        <stp>.NDX250627C20350</stp>
        <tr r="K18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67091929.257952683</c:v>
                </c:pt>
                <c:pt idx="1">
                  <c:v>104791811.5676344</c:v>
                </c:pt>
                <c:pt idx="2">
                  <c:v>286528862.92553562</c:v>
                </c:pt>
                <c:pt idx="3">
                  <c:v>76313535.04351145</c:v>
                </c:pt>
                <c:pt idx="4">
                  <c:v>112217573.17102091</c:v>
                </c:pt>
                <c:pt idx="5">
                  <c:v>105972549.1353097</c:v>
                </c:pt>
                <c:pt idx="6">
                  <c:v>224253677.28970122</c:v>
                </c:pt>
                <c:pt idx="7">
                  <c:v>85786217.913407445</c:v>
                </c:pt>
                <c:pt idx="8">
                  <c:v>221715149.04248595</c:v>
                </c:pt>
                <c:pt idx="9">
                  <c:v>-1161761468.9287419</c:v>
                </c:pt>
                <c:pt idx="10">
                  <c:v>-553630184.66920888</c:v>
                </c:pt>
                <c:pt idx="11">
                  <c:v>-178070591.34700412</c:v>
                </c:pt>
                <c:pt idx="12">
                  <c:v>-167711487.87016523</c:v>
                </c:pt>
                <c:pt idx="13">
                  <c:v>-103972173.50129798</c:v>
                </c:pt>
                <c:pt idx="14">
                  <c:v>-42086223.536422521</c:v>
                </c:pt>
                <c:pt idx="15">
                  <c:v>-51619959.483007565</c:v>
                </c:pt>
                <c:pt idx="16">
                  <c:v>-54595497.543408751</c:v>
                </c:pt>
                <c:pt idx="17">
                  <c:v>-90847008.724571213</c:v>
                </c:pt>
                <c:pt idx="18">
                  <c:v>-32717486.368369725</c:v>
                </c:pt>
                <c:pt idx="19">
                  <c:v>-25660559.880601913</c:v>
                </c:pt>
                <c:pt idx="20">
                  <c:v>-22024042.098962814</c:v>
                </c:pt>
                <c:pt idx="21">
                  <c:v>-25317206.499064077</c:v>
                </c:pt>
                <c:pt idx="22">
                  <c:v>-51102437.07596983</c:v>
                </c:pt>
                <c:pt idx="23">
                  <c:v>-15292952.027746379</c:v>
                </c:pt>
                <c:pt idx="24">
                  <c:v>-6336366.616825738</c:v>
                </c:pt>
                <c:pt idx="25">
                  <c:v>-8931540.8975317441</c:v>
                </c:pt>
                <c:pt idx="26">
                  <c:v>-11851146.830019427</c:v>
                </c:pt>
                <c:pt idx="27">
                  <c:v>-19438819.632880911</c:v>
                </c:pt>
                <c:pt idx="28">
                  <c:v>-13112099.755537508</c:v>
                </c:pt>
                <c:pt idx="29">
                  <c:v>-3743378.8893896691</c:v>
                </c:pt>
                <c:pt idx="30">
                  <c:v>-1162760.9958125059</c:v>
                </c:pt>
                <c:pt idx="31">
                  <c:v>-23107625.097366344</c:v>
                </c:pt>
                <c:pt idx="32">
                  <c:v>-14185634.941478599</c:v>
                </c:pt>
                <c:pt idx="33">
                  <c:v>-2513173.8057252839</c:v>
                </c:pt>
                <c:pt idx="34">
                  <c:v>-3716422.1613012198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0</c:v>
                </c:pt>
                <c:pt idx="1">
                  <c:v>14959022.950474856</c:v>
                </c:pt>
                <c:pt idx="2">
                  <c:v>167345328.18389863</c:v>
                </c:pt>
                <c:pt idx="3">
                  <c:v>29062654.370746441</c:v>
                </c:pt>
                <c:pt idx="4">
                  <c:v>21777575.457257576</c:v>
                </c:pt>
                <c:pt idx="5">
                  <c:v>16431628.507256966</c:v>
                </c:pt>
                <c:pt idx="6">
                  <c:v>15818684.186459683</c:v>
                </c:pt>
                <c:pt idx="7">
                  <c:v>97281296.22384268</c:v>
                </c:pt>
                <c:pt idx="8">
                  <c:v>-1790842.6441175789</c:v>
                </c:pt>
                <c:pt idx="9">
                  <c:v>2791841.8237868808</c:v>
                </c:pt>
                <c:pt idx="10">
                  <c:v>-62509650.015641853</c:v>
                </c:pt>
                <c:pt idx="11">
                  <c:v>-21452157.453274272</c:v>
                </c:pt>
                <c:pt idx="12">
                  <c:v>-42919355.347228244</c:v>
                </c:pt>
                <c:pt idx="13">
                  <c:v>31023485.306375332</c:v>
                </c:pt>
                <c:pt idx="14">
                  <c:v>-38739926.87576732</c:v>
                </c:pt>
                <c:pt idx="15">
                  <c:v>-25525525.972796414</c:v>
                </c:pt>
                <c:pt idx="16">
                  <c:v>-5138583.3305875845</c:v>
                </c:pt>
                <c:pt idx="17">
                  <c:v>2429852.093652457</c:v>
                </c:pt>
                <c:pt idx="18">
                  <c:v>-1962421.9051782507</c:v>
                </c:pt>
                <c:pt idx="19">
                  <c:v>-43981761.55061812</c:v>
                </c:pt>
                <c:pt idx="20">
                  <c:v>-9073350.6786453538</c:v>
                </c:pt>
                <c:pt idx="21">
                  <c:v>-14600403.087666202</c:v>
                </c:pt>
                <c:pt idx="22">
                  <c:v>-100383116.84627812</c:v>
                </c:pt>
                <c:pt idx="23">
                  <c:v>-11049192.287124628</c:v>
                </c:pt>
                <c:pt idx="24">
                  <c:v>-6355610.7117464375</c:v>
                </c:pt>
                <c:pt idx="25">
                  <c:v>-6005875.3664913243</c:v>
                </c:pt>
                <c:pt idx="26">
                  <c:v>-4048685.9384417878</c:v>
                </c:pt>
                <c:pt idx="27">
                  <c:v>-44062570.597819649</c:v>
                </c:pt>
                <c:pt idx="28">
                  <c:v>-9621283.8391027786</c:v>
                </c:pt>
                <c:pt idx="29">
                  <c:v>-5438509.6790548228</c:v>
                </c:pt>
                <c:pt idx="30">
                  <c:v>-2006130.8750836493</c:v>
                </c:pt>
                <c:pt idx="31">
                  <c:v>89480.641049638391</c:v>
                </c:pt>
                <c:pt idx="32">
                  <c:v>-14327498.306418898</c:v>
                </c:pt>
                <c:pt idx="33">
                  <c:v>-2266174.2740429011</c:v>
                </c:pt>
                <c:pt idx="34">
                  <c:v>-11295958.365406677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1191908258.6025028</c:v>
                </c:pt>
                <c:pt idx="3">
                  <c:v>44689950.935997881</c:v>
                </c:pt>
                <c:pt idx="4">
                  <c:v>25274819.958839774</c:v>
                </c:pt>
                <c:pt idx="5">
                  <c:v>14168682.282479003</c:v>
                </c:pt>
                <c:pt idx="6">
                  <c:v>27609765.396052759</c:v>
                </c:pt>
                <c:pt idx="7">
                  <c:v>207047965.41324523</c:v>
                </c:pt>
                <c:pt idx="8">
                  <c:v>34653161.857203573</c:v>
                </c:pt>
                <c:pt idx="9">
                  <c:v>28045.445976188406</c:v>
                </c:pt>
                <c:pt idx="10">
                  <c:v>18607744.995896399</c:v>
                </c:pt>
                <c:pt idx="11">
                  <c:v>13252856.301607486</c:v>
                </c:pt>
                <c:pt idx="12">
                  <c:v>278156225.50982702</c:v>
                </c:pt>
                <c:pt idx="13">
                  <c:v>-4572267.8624170516</c:v>
                </c:pt>
                <c:pt idx="14">
                  <c:v>8600594.908849705</c:v>
                </c:pt>
                <c:pt idx="15">
                  <c:v>1920846.6083792783</c:v>
                </c:pt>
                <c:pt idx="16">
                  <c:v>1661185.4623134173</c:v>
                </c:pt>
                <c:pt idx="17">
                  <c:v>34142861.054319158</c:v>
                </c:pt>
                <c:pt idx="18">
                  <c:v>1632199.2928249938</c:v>
                </c:pt>
                <c:pt idx="19">
                  <c:v>-2465196.2819358949</c:v>
                </c:pt>
                <c:pt idx="20">
                  <c:v>3164836.2622919586</c:v>
                </c:pt>
                <c:pt idx="21">
                  <c:v>5901582.1730858013</c:v>
                </c:pt>
                <c:pt idx="22">
                  <c:v>627754622.96677887</c:v>
                </c:pt>
                <c:pt idx="23">
                  <c:v>-7527312.895026518</c:v>
                </c:pt>
                <c:pt idx="24">
                  <c:v>-5786441.6757573579</c:v>
                </c:pt>
                <c:pt idx="25">
                  <c:v>-2467677.0831917562</c:v>
                </c:pt>
                <c:pt idx="26">
                  <c:v>-1231450.9233262995</c:v>
                </c:pt>
                <c:pt idx="27">
                  <c:v>-138299076.58026969</c:v>
                </c:pt>
                <c:pt idx="28">
                  <c:v>-334195.23758173734</c:v>
                </c:pt>
                <c:pt idx="29">
                  <c:v>-160844.09707186278</c:v>
                </c:pt>
                <c:pt idx="30">
                  <c:v>-2487786.3193029193</c:v>
                </c:pt>
                <c:pt idx="31">
                  <c:v>376062.61097757239</c:v>
                </c:pt>
                <c:pt idx="32">
                  <c:v>34995120.871591315</c:v>
                </c:pt>
                <c:pt idx="33">
                  <c:v>329893.82121457485</c:v>
                </c:pt>
                <c:pt idx="34">
                  <c:v>-3945546.0643788702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268544"/>
        <c:axId val="190270080"/>
      </c:barChart>
      <c:catAx>
        <c:axId val="19026854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270080"/>
        <c:crosses val="autoZero"/>
        <c:auto val="1"/>
        <c:lblAlgn val="ctr"/>
        <c:lblOffset val="100"/>
        <c:noMultiLvlLbl val="0"/>
      </c:catAx>
      <c:valAx>
        <c:axId val="19027008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268544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4082125.175153919</c:v>
                </c:pt>
                <c:pt idx="1">
                  <c:v>4550039.5620459607</c:v>
                </c:pt>
                <c:pt idx="2">
                  <c:v>29421569.307483606</c:v>
                </c:pt>
                <c:pt idx="3">
                  <c:v>10797028.412618291</c:v>
                </c:pt>
                <c:pt idx="4">
                  <c:v>24703136.373402573</c:v>
                </c:pt>
                <c:pt idx="5">
                  <c:v>12713770.344310693</c:v>
                </c:pt>
                <c:pt idx="6">
                  <c:v>31636558.137870718</c:v>
                </c:pt>
                <c:pt idx="7">
                  <c:v>48249835.229130715</c:v>
                </c:pt>
                <c:pt idx="8">
                  <c:v>52812631.524415337</c:v>
                </c:pt>
                <c:pt idx="9">
                  <c:v>144197748.11114258</c:v>
                </c:pt>
                <c:pt idx="10">
                  <c:v>154565220.63854742</c:v>
                </c:pt>
                <c:pt idx="11">
                  <c:v>41370038.353587151</c:v>
                </c:pt>
                <c:pt idx="12">
                  <c:v>-54863230.723802984</c:v>
                </c:pt>
                <c:pt idx="13">
                  <c:v>-33485159.940180644</c:v>
                </c:pt>
                <c:pt idx="14">
                  <c:v>-97489809.152403831</c:v>
                </c:pt>
                <c:pt idx="15">
                  <c:v>-63940818.547628239</c:v>
                </c:pt>
                <c:pt idx="16">
                  <c:v>-30600206.494120065</c:v>
                </c:pt>
                <c:pt idx="17">
                  <c:v>-49235584.134811737</c:v>
                </c:pt>
                <c:pt idx="18">
                  <c:v>-14743516.336980581</c:v>
                </c:pt>
                <c:pt idx="19">
                  <c:v>-13259016.965339588</c:v>
                </c:pt>
                <c:pt idx="20">
                  <c:v>-20103449.964891642</c:v>
                </c:pt>
                <c:pt idx="21">
                  <c:v>-5880414.6453393204</c:v>
                </c:pt>
                <c:pt idx="22">
                  <c:v>-20571910.157630455</c:v>
                </c:pt>
                <c:pt idx="23">
                  <c:v>-7051938.7368534757</c:v>
                </c:pt>
                <c:pt idx="24">
                  <c:v>-8492410.0055027101</c:v>
                </c:pt>
                <c:pt idx="25">
                  <c:v>-5726362.1614373615</c:v>
                </c:pt>
                <c:pt idx="26">
                  <c:v>-7735605.1499338085</c:v>
                </c:pt>
                <c:pt idx="27">
                  <c:v>-7810844.7238528272</c:v>
                </c:pt>
                <c:pt idx="28">
                  <c:v>-3419906.9504138106</c:v>
                </c:pt>
                <c:pt idx="29">
                  <c:v>-6639612.7040217398</c:v>
                </c:pt>
                <c:pt idx="30">
                  <c:v>-2199054.1018987722</c:v>
                </c:pt>
                <c:pt idx="31">
                  <c:v>-2939100.6925596297</c:v>
                </c:pt>
                <c:pt idx="32">
                  <c:v>-14358790.001364237</c:v>
                </c:pt>
                <c:pt idx="33">
                  <c:v>-5145252.1608694848</c:v>
                </c:pt>
                <c:pt idx="34">
                  <c:v>-3596920.4076411459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4169519.6416260144</c:v>
                </c:pt>
                <c:pt idx="1">
                  <c:v>8380480.3751966199</c:v>
                </c:pt>
                <c:pt idx="2">
                  <c:v>34528053.543003023</c:v>
                </c:pt>
                <c:pt idx="3">
                  <c:v>6515752.4746008469</c:v>
                </c:pt>
                <c:pt idx="4">
                  <c:v>8984305.6609726287</c:v>
                </c:pt>
                <c:pt idx="5">
                  <c:v>6568312.3817140134</c:v>
                </c:pt>
                <c:pt idx="6">
                  <c:v>2893227.4873497579</c:v>
                </c:pt>
                <c:pt idx="7">
                  <c:v>32122684.175177392</c:v>
                </c:pt>
                <c:pt idx="8">
                  <c:v>7456803.1991436286</c:v>
                </c:pt>
                <c:pt idx="9">
                  <c:v>3445529.1271477761</c:v>
                </c:pt>
                <c:pt idx="10">
                  <c:v>4716981.8289230075</c:v>
                </c:pt>
                <c:pt idx="11">
                  <c:v>-611482.58113545366</c:v>
                </c:pt>
                <c:pt idx="12">
                  <c:v>37370368.270957515</c:v>
                </c:pt>
                <c:pt idx="13">
                  <c:v>-14409163.412814343</c:v>
                </c:pt>
                <c:pt idx="14">
                  <c:v>-33736241.201517031</c:v>
                </c:pt>
                <c:pt idx="15">
                  <c:v>4372012.8264560783</c:v>
                </c:pt>
                <c:pt idx="16">
                  <c:v>-1775751.3394730743</c:v>
                </c:pt>
                <c:pt idx="17">
                  <c:v>-3945748.298570551</c:v>
                </c:pt>
                <c:pt idx="18">
                  <c:v>-31342147.978995796</c:v>
                </c:pt>
                <c:pt idx="19">
                  <c:v>-4590194.0702272616</c:v>
                </c:pt>
                <c:pt idx="20">
                  <c:v>-5769434.0116545279</c:v>
                </c:pt>
                <c:pt idx="21">
                  <c:v>-10765358.384363869</c:v>
                </c:pt>
                <c:pt idx="22">
                  <c:v>-55878924.210218988</c:v>
                </c:pt>
                <c:pt idx="23">
                  <c:v>-2803363.1185203884</c:v>
                </c:pt>
                <c:pt idx="24">
                  <c:v>-8168514.1905589327</c:v>
                </c:pt>
                <c:pt idx="25">
                  <c:v>-6235743.3717720322</c:v>
                </c:pt>
                <c:pt idx="26">
                  <c:v>-436387.92430918105</c:v>
                </c:pt>
                <c:pt idx="27">
                  <c:v>-8533300.9379512127</c:v>
                </c:pt>
                <c:pt idx="28">
                  <c:v>-6123703.4600050664</c:v>
                </c:pt>
                <c:pt idx="29">
                  <c:v>-6834911.5847342815</c:v>
                </c:pt>
                <c:pt idx="30">
                  <c:v>-2192044.8284050096</c:v>
                </c:pt>
                <c:pt idx="31">
                  <c:v>-3396226.4963476062</c:v>
                </c:pt>
                <c:pt idx="32">
                  <c:v>-12735491.790682197</c:v>
                </c:pt>
                <c:pt idx="33">
                  <c:v>-1143942.276492367</c:v>
                </c:pt>
                <c:pt idx="34">
                  <c:v>-443665.08479793917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47452841.366316199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131916924.05565877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61030298.142507076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-27904313.562124372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-22377244.29044044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-42293166.564932033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22939500.388124913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313216"/>
        <c:axId val="190314752"/>
      </c:barChart>
      <c:catAx>
        <c:axId val="19031321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314752"/>
        <c:crosses val="autoZero"/>
        <c:auto val="1"/>
        <c:lblAlgn val="ctr"/>
        <c:lblOffset val="100"/>
        <c:noMultiLvlLbl val="0"/>
      </c:catAx>
      <c:valAx>
        <c:axId val="190314752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313216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193010.9568693894</c:v>
                </c:pt>
                <c:pt idx="1">
                  <c:v>256417.08252707482</c:v>
                </c:pt>
                <c:pt idx="2">
                  <c:v>985975.23758702422</c:v>
                </c:pt>
                <c:pt idx="3">
                  <c:v>352213.94308113388</c:v>
                </c:pt>
                <c:pt idx="4">
                  <c:v>454651.27786424849</c:v>
                </c:pt>
                <c:pt idx="5">
                  <c:v>993393.05228264676</c:v>
                </c:pt>
                <c:pt idx="6">
                  <c:v>1140180.6985165656</c:v>
                </c:pt>
                <c:pt idx="7">
                  <c:v>6503322.5672489302</c:v>
                </c:pt>
                <c:pt idx="8">
                  <c:v>1405141.8149896546</c:v>
                </c:pt>
                <c:pt idx="9">
                  <c:v>515488.89723908715</c:v>
                </c:pt>
                <c:pt idx="10">
                  <c:v>-6784.36017893401</c:v>
                </c:pt>
                <c:pt idx="11">
                  <c:v>5027624.7918059751</c:v>
                </c:pt>
                <c:pt idx="12">
                  <c:v>5955027.0297739077</c:v>
                </c:pt>
                <c:pt idx="13">
                  <c:v>2061190.7397576286</c:v>
                </c:pt>
                <c:pt idx="14">
                  <c:v>-1694834.930822582</c:v>
                </c:pt>
                <c:pt idx="15">
                  <c:v>-1500952.4644392047</c:v>
                </c:pt>
                <c:pt idx="16">
                  <c:v>-861786.974966635</c:v>
                </c:pt>
                <c:pt idx="17">
                  <c:v>-3584404.853058205</c:v>
                </c:pt>
                <c:pt idx="18">
                  <c:v>-1187001.6118177967</c:v>
                </c:pt>
                <c:pt idx="19">
                  <c:v>-2104429.3994894852</c:v>
                </c:pt>
                <c:pt idx="20">
                  <c:v>-488300.8354687969</c:v>
                </c:pt>
                <c:pt idx="21">
                  <c:v>-321878.86852085456</c:v>
                </c:pt>
                <c:pt idx="22">
                  <c:v>-2211316.1125134621</c:v>
                </c:pt>
                <c:pt idx="23">
                  <c:v>-1009021.6245487734</c:v>
                </c:pt>
                <c:pt idx="24">
                  <c:v>-352987.67187018506</c:v>
                </c:pt>
                <c:pt idx="25">
                  <c:v>-321515.84846388036</c:v>
                </c:pt>
                <c:pt idx="26">
                  <c:v>-584877.61265881883</c:v>
                </c:pt>
                <c:pt idx="27">
                  <c:v>-3193144.3489589365</c:v>
                </c:pt>
                <c:pt idx="28">
                  <c:v>-94407.240435082829</c:v>
                </c:pt>
                <c:pt idx="29">
                  <c:v>-94107.191522838024</c:v>
                </c:pt>
                <c:pt idx="30">
                  <c:v>-192128.65833802291</c:v>
                </c:pt>
                <c:pt idx="31">
                  <c:v>-870966.9243560133</c:v>
                </c:pt>
                <c:pt idx="32">
                  <c:v>-859606.14377291244</c:v>
                </c:pt>
                <c:pt idx="33">
                  <c:v>-198230.89136247648</c:v>
                </c:pt>
                <c:pt idx="34">
                  <c:v>-7886.9808137841428</c:v>
                </c:pt>
                <c:pt idx="35">
                  <c:v>-32320.624301428565</c:v>
                </c:pt>
                <c:pt idx="36">
                  <c:v>-222675.44838965806</c:v>
                </c:pt>
                <c:pt idx="37">
                  <c:v>-384892.01791460253</c:v>
                </c:pt>
                <c:pt idx="38">
                  <c:v>-94971.173598665191</c:v>
                </c:pt>
                <c:pt idx="39">
                  <c:v>-28208.965910447834</c:v>
                </c:pt>
                <c:pt idx="40">
                  <c:v>11668.085830230892</c:v>
                </c:pt>
                <c:pt idx="41">
                  <c:v>-536553.77339999762</c:v>
                </c:pt>
                <c:pt idx="42">
                  <c:v>-424996.75042731169</c:v>
                </c:pt>
                <c:pt idx="43">
                  <c:v>-27657.365456569089</c:v>
                </c:pt>
                <c:pt idx="44">
                  <c:v>-58775.308071668311</c:v>
                </c:pt>
                <c:pt idx="45">
                  <c:v>-71045.023119033998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185905.05020519439</c:v>
                </c:pt>
                <c:pt idx="1">
                  <c:v>249350.51288149972</c:v>
                </c:pt>
                <c:pt idx="2">
                  <c:v>937176.17824527679</c:v>
                </c:pt>
                <c:pt idx="3">
                  <c:v>394520.70343979698</c:v>
                </c:pt>
                <c:pt idx="4">
                  <c:v>818226.58331663627</c:v>
                </c:pt>
                <c:pt idx="5">
                  <c:v>623780.99483640085</c:v>
                </c:pt>
                <c:pt idx="6">
                  <c:v>281201.21324325853</c:v>
                </c:pt>
                <c:pt idx="7">
                  <c:v>2982514.2448738236</c:v>
                </c:pt>
                <c:pt idx="8">
                  <c:v>898105.52925348689</c:v>
                </c:pt>
                <c:pt idx="9">
                  <c:v>1365615.8808241559</c:v>
                </c:pt>
                <c:pt idx="10">
                  <c:v>1094920.9371228532</c:v>
                </c:pt>
                <c:pt idx="11">
                  <c:v>1529054.8225065153</c:v>
                </c:pt>
                <c:pt idx="12">
                  <c:v>2308256.6997736036</c:v>
                </c:pt>
                <c:pt idx="13">
                  <c:v>393735.58153395855</c:v>
                </c:pt>
                <c:pt idx="14">
                  <c:v>106458.25176988012</c:v>
                </c:pt>
                <c:pt idx="15">
                  <c:v>-224050.7976412095</c:v>
                </c:pt>
                <c:pt idx="16">
                  <c:v>454597.43249402987</c:v>
                </c:pt>
                <c:pt idx="17">
                  <c:v>-7770766.7899853028</c:v>
                </c:pt>
                <c:pt idx="18">
                  <c:v>1426189.8816067385</c:v>
                </c:pt>
                <c:pt idx="19">
                  <c:v>-1307036.9511727723</c:v>
                </c:pt>
                <c:pt idx="20">
                  <c:v>32571.397330883367</c:v>
                </c:pt>
                <c:pt idx="21">
                  <c:v>66050.660358356225</c:v>
                </c:pt>
                <c:pt idx="22">
                  <c:v>-1586054.1164338782</c:v>
                </c:pt>
                <c:pt idx="23">
                  <c:v>0</c:v>
                </c:pt>
                <c:pt idx="24">
                  <c:v>-76894.041727015603</c:v>
                </c:pt>
                <c:pt idx="25">
                  <c:v>0</c:v>
                </c:pt>
                <c:pt idx="26">
                  <c:v>-35071.617260437662</c:v>
                </c:pt>
                <c:pt idx="27">
                  <c:v>-1711047.2591567291</c:v>
                </c:pt>
                <c:pt idx="28">
                  <c:v>-119609.04921316086</c:v>
                </c:pt>
                <c:pt idx="29">
                  <c:v>4846.2385029944999</c:v>
                </c:pt>
                <c:pt idx="30">
                  <c:v>310658.11034539883</c:v>
                </c:pt>
                <c:pt idx="31">
                  <c:v>-70804.560390259372</c:v>
                </c:pt>
                <c:pt idx="32">
                  <c:v>-162310.32220567967</c:v>
                </c:pt>
                <c:pt idx="33">
                  <c:v>-94480.70574242188</c:v>
                </c:pt>
                <c:pt idx="34">
                  <c:v>-89419.789512055286</c:v>
                </c:pt>
                <c:pt idx="35">
                  <c:v>-127796.30729050907</c:v>
                </c:pt>
                <c:pt idx="36">
                  <c:v>-93370.924143016644</c:v>
                </c:pt>
                <c:pt idx="37">
                  <c:v>-102728.90846087149</c:v>
                </c:pt>
                <c:pt idx="38">
                  <c:v>-32280.494610113758</c:v>
                </c:pt>
                <c:pt idx="39">
                  <c:v>-111766.48948906484</c:v>
                </c:pt>
                <c:pt idx="40">
                  <c:v>9444.0582982644482</c:v>
                </c:pt>
                <c:pt idx="41">
                  <c:v>0</c:v>
                </c:pt>
                <c:pt idx="42">
                  <c:v>-87587.043106850237</c:v>
                </c:pt>
                <c:pt idx="43">
                  <c:v>-333525.85931258393</c:v>
                </c:pt>
                <c:pt idx="44">
                  <c:v>0</c:v>
                </c:pt>
                <c:pt idx="45">
                  <c:v>-69327.383141851009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157471.04341053692</c:v>
                </c:pt>
                <c:pt idx="1">
                  <c:v>406456.45096684532</c:v>
                </c:pt>
                <c:pt idx="2">
                  <c:v>6607411.3103516726</c:v>
                </c:pt>
                <c:pt idx="3">
                  <c:v>183193.44774497591</c:v>
                </c:pt>
                <c:pt idx="4">
                  <c:v>314815.3845068544</c:v>
                </c:pt>
                <c:pt idx="5">
                  <c:v>1132168.7436157549</c:v>
                </c:pt>
                <c:pt idx="6">
                  <c:v>528423.34809925023</c:v>
                </c:pt>
                <c:pt idx="7">
                  <c:v>39060138.097015142</c:v>
                </c:pt>
                <c:pt idx="8">
                  <c:v>540250.24387268256</c:v>
                </c:pt>
                <c:pt idx="9">
                  <c:v>250629.06246058666</c:v>
                </c:pt>
                <c:pt idx="10">
                  <c:v>592855.03283295454</c:v>
                </c:pt>
                <c:pt idx="11">
                  <c:v>289764.48156703194</c:v>
                </c:pt>
                <c:pt idx="12">
                  <c:v>5970394.702580113</c:v>
                </c:pt>
                <c:pt idx="13">
                  <c:v>551969.73417969514</c:v>
                </c:pt>
                <c:pt idx="14">
                  <c:v>502933.50824062061</c:v>
                </c:pt>
                <c:pt idx="15">
                  <c:v>6453061.1501112804</c:v>
                </c:pt>
                <c:pt idx="16">
                  <c:v>1210665.7525830055</c:v>
                </c:pt>
                <c:pt idx="17">
                  <c:v>10039296.753917154</c:v>
                </c:pt>
                <c:pt idx="18">
                  <c:v>168873.55391365336</c:v>
                </c:pt>
                <c:pt idx="19">
                  <c:v>-18054.674552662764</c:v>
                </c:pt>
                <c:pt idx="20">
                  <c:v>-628640.40131152165</c:v>
                </c:pt>
                <c:pt idx="21">
                  <c:v>-25780.878923623473</c:v>
                </c:pt>
                <c:pt idx="22">
                  <c:v>3033434.381894758</c:v>
                </c:pt>
                <c:pt idx="23">
                  <c:v>-965221.03789185279</c:v>
                </c:pt>
                <c:pt idx="24">
                  <c:v>-79988.321727608796</c:v>
                </c:pt>
                <c:pt idx="25">
                  <c:v>-28922.73508780729</c:v>
                </c:pt>
                <c:pt idx="26">
                  <c:v>529221.62092563277</c:v>
                </c:pt>
                <c:pt idx="27">
                  <c:v>-375186.88124106079</c:v>
                </c:pt>
                <c:pt idx="28">
                  <c:v>-79357.882362689357</c:v>
                </c:pt>
                <c:pt idx="29">
                  <c:v>-73165.998379381257</c:v>
                </c:pt>
                <c:pt idx="30">
                  <c:v>-174294.90054539801</c:v>
                </c:pt>
                <c:pt idx="31">
                  <c:v>-264630.19675479003</c:v>
                </c:pt>
                <c:pt idx="32">
                  <c:v>-2643084.4229482217</c:v>
                </c:pt>
                <c:pt idx="33">
                  <c:v>-392529.56644023169</c:v>
                </c:pt>
                <c:pt idx="34">
                  <c:v>-295219.0823553938</c:v>
                </c:pt>
                <c:pt idx="35">
                  <c:v>-405961.71865486202</c:v>
                </c:pt>
                <c:pt idx="36">
                  <c:v>-634519.42722796765</c:v>
                </c:pt>
                <c:pt idx="37">
                  <c:v>-5254078.5438853223</c:v>
                </c:pt>
                <c:pt idx="38">
                  <c:v>-457070.94410248485</c:v>
                </c:pt>
                <c:pt idx="39">
                  <c:v>-377582.82977760083</c:v>
                </c:pt>
                <c:pt idx="40">
                  <c:v>-495180.01714777696</c:v>
                </c:pt>
                <c:pt idx="41">
                  <c:v>-228880.35056391585</c:v>
                </c:pt>
                <c:pt idx="42">
                  <c:v>-3572766.0661499915</c:v>
                </c:pt>
                <c:pt idx="43">
                  <c:v>-223491.84804097647</c:v>
                </c:pt>
                <c:pt idx="44">
                  <c:v>-267991.34249204019</c:v>
                </c:pt>
                <c:pt idx="45">
                  <c:v>-200713.03891563357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605568"/>
        <c:axId val="190607360"/>
      </c:barChart>
      <c:catAx>
        <c:axId val="19060556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607360"/>
        <c:crosses val="autoZero"/>
        <c:auto val="1"/>
        <c:lblAlgn val="ctr"/>
        <c:lblOffset val="100"/>
        <c:noMultiLvlLbl val="0"/>
      </c:catAx>
      <c:valAx>
        <c:axId val="19060736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605568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89947.070318257101</c:v>
                </c:pt>
                <c:pt idx="1">
                  <c:v>0</c:v>
                </c:pt>
                <c:pt idx="2">
                  <c:v>-603134.88440613635</c:v>
                </c:pt>
                <c:pt idx="3">
                  <c:v>-4482654.2062955154</c:v>
                </c:pt>
                <c:pt idx="4">
                  <c:v>-17527.520057742684</c:v>
                </c:pt>
                <c:pt idx="5">
                  <c:v>-1232915.0975405662</c:v>
                </c:pt>
                <c:pt idx="6">
                  <c:v>-24580162.378666956</c:v>
                </c:pt>
                <c:pt idx="7">
                  <c:v>217947.78704202059</c:v>
                </c:pt>
                <c:pt idx="8">
                  <c:v>-114426.11599883065</c:v>
                </c:pt>
                <c:pt idx="9">
                  <c:v>359938.18843597651</c:v>
                </c:pt>
                <c:pt idx="10">
                  <c:v>1369951.3166139517</c:v>
                </c:pt>
                <c:pt idx="11">
                  <c:v>-47879.221645536687</c:v>
                </c:pt>
                <c:pt idx="12">
                  <c:v>-1325510.3504366225</c:v>
                </c:pt>
                <c:pt idx="13">
                  <c:v>365378.1523803249</c:v>
                </c:pt>
                <c:pt idx="14">
                  <c:v>-866503.00648352702</c:v>
                </c:pt>
                <c:pt idx="15">
                  <c:v>-63250.122485627013</c:v>
                </c:pt>
                <c:pt idx="16">
                  <c:v>-470710.33555406757</c:v>
                </c:pt>
                <c:pt idx="17">
                  <c:v>-23430.305228075686</c:v>
                </c:pt>
                <c:pt idx="18">
                  <c:v>-952070.50299871212</c:v>
                </c:pt>
                <c:pt idx="19">
                  <c:v>-143839.83037767815</c:v>
                </c:pt>
                <c:pt idx="20">
                  <c:v>-263788.1287005904</c:v>
                </c:pt>
                <c:pt idx="21">
                  <c:v>-42364.653567754707</c:v>
                </c:pt>
                <c:pt idx="22">
                  <c:v>-1132044.295257003</c:v>
                </c:pt>
                <c:pt idx="23">
                  <c:v>-19990.074690282498</c:v>
                </c:pt>
                <c:pt idx="24">
                  <c:v>-210875.47932613152</c:v>
                </c:pt>
                <c:pt idx="25">
                  <c:v>-52210.141045263132</c:v>
                </c:pt>
                <c:pt idx="26">
                  <c:v>-931790.9765404358</c:v>
                </c:pt>
                <c:pt idx="27">
                  <c:v>-77959.597951360236</c:v>
                </c:pt>
                <c:pt idx="28">
                  <c:v>-134296.54366172725</c:v>
                </c:pt>
                <c:pt idx="29">
                  <c:v>-28606.88900022515</c:v>
                </c:pt>
                <c:pt idx="30">
                  <c:v>-774256.9047069276</c:v>
                </c:pt>
                <c:pt idx="31">
                  <c:v>-39600.574818683759</c:v>
                </c:pt>
                <c:pt idx="32">
                  <c:v>-495666.42331617489</c:v>
                </c:pt>
                <c:pt idx="33">
                  <c:v>-24490.458298602949</c:v>
                </c:pt>
                <c:pt idx="34">
                  <c:v>-673424.00935819047</c:v>
                </c:pt>
                <c:pt idx="35">
                  <c:v>-34232.834235628958</c:v>
                </c:pt>
                <c:pt idx="36">
                  <c:v>-474382.47885300708</c:v>
                </c:pt>
                <c:pt idx="37">
                  <c:v>-32027.908879210005</c:v>
                </c:pt>
                <c:pt idx="38">
                  <c:v>-80556.206192899292</c:v>
                </c:pt>
                <c:pt idx="39">
                  <c:v>-10023.744653212676</c:v>
                </c:pt>
                <c:pt idx="40">
                  <c:v>-437600.69020302681</c:v>
                </c:pt>
                <c:pt idx="41">
                  <c:v>0</c:v>
                </c:pt>
                <c:pt idx="42">
                  <c:v>-632914.05141563341</c:v>
                </c:pt>
                <c:pt idx="43">
                  <c:v>-98095.702936862901</c:v>
                </c:pt>
                <c:pt idx="44">
                  <c:v>-69404.620020781687</c:v>
                </c:pt>
                <c:pt idx="45">
                  <c:v>-25335.347340499484</c:v>
                </c:pt>
                <c:pt idx="46">
                  <c:v>-377580.55908887938</c:v>
                </c:pt>
                <c:pt idx="47">
                  <c:v>-41015.79284106227</c:v>
                </c:pt>
                <c:pt idx="48">
                  <c:v>-328284.6691252772</c:v>
                </c:pt>
                <c:pt idx="49">
                  <c:v>-53376.989452999216</c:v>
                </c:pt>
                <c:pt idx="50">
                  <c:v>-342358.15416497755</c:v>
                </c:pt>
                <c:pt idx="51">
                  <c:v>-21802.872531885154</c:v>
                </c:pt>
                <c:pt idx="52">
                  <c:v>-35499.892996868839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122264.97957241608</c:v>
                </c:pt>
                <c:pt idx="1">
                  <c:v>56832.024426301563</c:v>
                </c:pt>
                <c:pt idx="2">
                  <c:v>312212.78857072408</c:v>
                </c:pt>
                <c:pt idx="3">
                  <c:v>78548.85627783899</c:v>
                </c:pt>
                <c:pt idx="4">
                  <c:v>1263992.5528516911</c:v>
                </c:pt>
                <c:pt idx="5">
                  <c:v>1251762.598623594</c:v>
                </c:pt>
                <c:pt idx="6">
                  <c:v>13894996.534596421</c:v>
                </c:pt>
                <c:pt idx="7">
                  <c:v>142277.08002577483</c:v>
                </c:pt>
                <c:pt idx="8">
                  <c:v>340606.84695167223</c:v>
                </c:pt>
                <c:pt idx="9">
                  <c:v>428114.44577946543</c:v>
                </c:pt>
                <c:pt idx="10">
                  <c:v>-241034.32148665271</c:v>
                </c:pt>
                <c:pt idx="11">
                  <c:v>-202949.2188901676</c:v>
                </c:pt>
                <c:pt idx="12">
                  <c:v>-56737.955412507996</c:v>
                </c:pt>
                <c:pt idx="13">
                  <c:v>36322.003923646203</c:v>
                </c:pt>
                <c:pt idx="14">
                  <c:v>-1134377.6845103935</c:v>
                </c:pt>
                <c:pt idx="15">
                  <c:v>-12635.963352475614</c:v>
                </c:pt>
                <c:pt idx="16">
                  <c:v>71792.783112455742</c:v>
                </c:pt>
                <c:pt idx="17">
                  <c:v>56937.240673120235</c:v>
                </c:pt>
                <c:pt idx="18">
                  <c:v>-560421.7168606848</c:v>
                </c:pt>
                <c:pt idx="19">
                  <c:v>95489.608036015808</c:v>
                </c:pt>
                <c:pt idx="20">
                  <c:v>70108.256433515591</c:v>
                </c:pt>
                <c:pt idx="21">
                  <c:v>-33425.26690055753</c:v>
                </c:pt>
                <c:pt idx="22">
                  <c:v>-1511470.6482219666</c:v>
                </c:pt>
                <c:pt idx="23">
                  <c:v>6676.4589769031445</c:v>
                </c:pt>
                <c:pt idx="24">
                  <c:v>-27604.060459614004</c:v>
                </c:pt>
                <c:pt idx="25">
                  <c:v>-430.26393616957648</c:v>
                </c:pt>
                <c:pt idx="26">
                  <c:v>-130804.03125122019</c:v>
                </c:pt>
                <c:pt idx="27">
                  <c:v>-106204.56932018333</c:v>
                </c:pt>
                <c:pt idx="28">
                  <c:v>42.289926671728608</c:v>
                </c:pt>
                <c:pt idx="29">
                  <c:v>-42299.276274879216</c:v>
                </c:pt>
                <c:pt idx="30">
                  <c:v>-163724.1902055135</c:v>
                </c:pt>
                <c:pt idx="31">
                  <c:v>65931.09545079802</c:v>
                </c:pt>
                <c:pt idx="32">
                  <c:v>12688.389200521189</c:v>
                </c:pt>
                <c:pt idx="33">
                  <c:v>85140.776814070647</c:v>
                </c:pt>
                <c:pt idx="34">
                  <c:v>-82262.023402180785</c:v>
                </c:pt>
                <c:pt idx="35">
                  <c:v>66876.654649966629</c:v>
                </c:pt>
                <c:pt idx="36">
                  <c:v>-76235.502283962138</c:v>
                </c:pt>
                <c:pt idx="37">
                  <c:v>-1348.8057633191347</c:v>
                </c:pt>
                <c:pt idx="38">
                  <c:v>416304.20341271488</c:v>
                </c:pt>
                <c:pt idx="39">
                  <c:v>-302.52075577092182</c:v>
                </c:pt>
                <c:pt idx="40">
                  <c:v>51435.241862590461</c:v>
                </c:pt>
                <c:pt idx="41">
                  <c:v>21536.882003476785</c:v>
                </c:pt>
                <c:pt idx="42">
                  <c:v>-139184.91365584912</c:v>
                </c:pt>
                <c:pt idx="43">
                  <c:v>-106668.42517117463</c:v>
                </c:pt>
                <c:pt idx="44">
                  <c:v>-131482.23533384418</c:v>
                </c:pt>
                <c:pt idx="45">
                  <c:v>-217547.5097052432</c:v>
                </c:pt>
                <c:pt idx="46">
                  <c:v>-752915.25684802316</c:v>
                </c:pt>
                <c:pt idx="47">
                  <c:v>-153993.98429797753</c:v>
                </c:pt>
                <c:pt idx="48">
                  <c:v>-108628.25448584786</c:v>
                </c:pt>
                <c:pt idx="49">
                  <c:v>-56843.161459287076</c:v>
                </c:pt>
                <c:pt idx="50">
                  <c:v>-121876.33876044872</c:v>
                </c:pt>
                <c:pt idx="51">
                  <c:v>-55485.939007240304</c:v>
                </c:pt>
                <c:pt idx="52">
                  <c:v>-2877.4742482328402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116125.18774122334</c:v>
                </c:pt>
                <c:pt idx="1">
                  <c:v>299703.65458410862</c:v>
                </c:pt>
                <c:pt idx="2">
                  <c:v>10210244.503277728</c:v>
                </c:pt>
                <c:pt idx="3">
                  <c:v>395616.18246581557</c:v>
                </c:pt>
                <c:pt idx="4">
                  <c:v>826323.85034435149</c:v>
                </c:pt>
                <c:pt idx="5">
                  <c:v>386337.33056495059</c:v>
                </c:pt>
                <c:pt idx="6">
                  <c:v>578282.19201493729</c:v>
                </c:pt>
                <c:pt idx="7">
                  <c:v>234099.3300476165</c:v>
                </c:pt>
                <c:pt idx="8">
                  <c:v>944877.96931676893</c:v>
                </c:pt>
                <c:pt idx="9">
                  <c:v>131919388.25505657</c:v>
                </c:pt>
                <c:pt idx="10">
                  <c:v>332257.84162983997</c:v>
                </c:pt>
                <c:pt idx="11">
                  <c:v>292554.07482124603</c:v>
                </c:pt>
                <c:pt idx="12">
                  <c:v>10555802.781376379</c:v>
                </c:pt>
                <c:pt idx="13">
                  <c:v>133367.16700278071</c:v>
                </c:pt>
                <c:pt idx="14">
                  <c:v>-59322.14981443435</c:v>
                </c:pt>
                <c:pt idx="15">
                  <c:v>134632.21636500445</c:v>
                </c:pt>
                <c:pt idx="16">
                  <c:v>-61138.455260902527</c:v>
                </c:pt>
                <c:pt idx="17">
                  <c:v>-15331.728678084139</c:v>
                </c:pt>
                <c:pt idx="18">
                  <c:v>1780887.2805237011</c:v>
                </c:pt>
                <c:pt idx="19">
                  <c:v>110320.56713765251</c:v>
                </c:pt>
                <c:pt idx="20">
                  <c:v>24772.857003128447</c:v>
                </c:pt>
                <c:pt idx="21">
                  <c:v>103365.1363703042</c:v>
                </c:pt>
                <c:pt idx="22">
                  <c:v>6176492.4025037084</c:v>
                </c:pt>
                <c:pt idx="23">
                  <c:v>341919.74430755683</c:v>
                </c:pt>
                <c:pt idx="24">
                  <c:v>-10948.634570591094</c:v>
                </c:pt>
                <c:pt idx="25">
                  <c:v>240794.98760061141</c:v>
                </c:pt>
                <c:pt idx="26">
                  <c:v>-1464994.7557518587</c:v>
                </c:pt>
                <c:pt idx="27">
                  <c:v>173290.6369879978</c:v>
                </c:pt>
                <c:pt idx="28">
                  <c:v>40858.14482633071</c:v>
                </c:pt>
                <c:pt idx="29">
                  <c:v>14606.713225377025</c:v>
                </c:pt>
                <c:pt idx="30">
                  <c:v>5221476.3141677724</c:v>
                </c:pt>
                <c:pt idx="31">
                  <c:v>22556.576625433343</c:v>
                </c:pt>
                <c:pt idx="32">
                  <c:v>460527.69131609827</c:v>
                </c:pt>
                <c:pt idx="33">
                  <c:v>123567.35832474526</c:v>
                </c:pt>
                <c:pt idx="34">
                  <c:v>-2426206.3478677184</c:v>
                </c:pt>
                <c:pt idx="35">
                  <c:v>196695.89311339104</c:v>
                </c:pt>
                <c:pt idx="36">
                  <c:v>-16795.565230393266</c:v>
                </c:pt>
                <c:pt idx="37">
                  <c:v>-15571.968754865979</c:v>
                </c:pt>
                <c:pt idx="38">
                  <c:v>78614.88786285423</c:v>
                </c:pt>
                <c:pt idx="39">
                  <c:v>33479.042627749797</c:v>
                </c:pt>
                <c:pt idx="40">
                  <c:v>81913.738343344638</c:v>
                </c:pt>
                <c:pt idx="41">
                  <c:v>19315.838938532888</c:v>
                </c:pt>
                <c:pt idx="42">
                  <c:v>841534.38206418697</c:v>
                </c:pt>
                <c:pt idx="43">
                  <c:v>-28648.264314802131</c:v>
                </c:pt>
                <c:pt idx="44">
                  <c:v>1057026.1038408785</c:v>
                </c:pt>
                <c:pt idx="45">
                  <c:v>21848.807043884473</c:v>
                </c:pt>
                <c:pt idx="46">
                  <c:v>-28388.305371153256</c:v>
                </c:pt>
                <c:pt idx="47">
                  <c:v>-271420.7135480697</c:v>
                </c:pt>
                <c:pt idx="48">
                  <c:v>-69424.017469354119</c:v>
                </c:pt>
                <c:pt idx="49">
                  <c:v>-71485.626449611271</c:v>
                </c:pt>
                <c:pt idx="50">
                  <c:v>-329979.98270541325</c:v>
                </c:pt>
                <c:pt idx="51">
                  <c:v>28679.312476214662</c:v>
                </c:pt>
                <c:pt idx="52">
                  <c:v>-317838.86115617957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719488"/>
        <c:axId val="190721024"/>
      </c:barChart>
      <c:catAx>
        <c:axId val="19071948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0721024"/>
        <c:crosses val="autoZero"/>
        <c:auto val="1"/>
        <c:lblAlgn val="ctr"/>
        <c:lblOffset val="100"/>
        <c:noMultiLvlLbl val="0"/>
      </c:catAx>
      <c:valAx>
        <c:axId val="19072102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719488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14298</c:v>
                </c:pt>
                <c:pt idx="1">
                  <c:v>19240</c:v>
                </c:pt>
                <c:pt idx="2">
                  <c:v>68280</c:v>
                </c:pt>
                <c:pt idx="3">
                  <c:v>38029</c:v>
                </c:pt>
                <c:pt idx="4">
                  <c:v>67386</c:v>
                </c:pt>
                <c:pt idx="5">
                  <c:v>111609</c:v>
                </c:pt>
                <c:pt idx="6">
                  <c:v>208449</c:v>
                </c:pt>
                <c:pt idx="7">
                  <c:v>364618</c:v>
                </c:pt>
                <c:pt idx="8">
                  <c:v>275129</c:v>
                </c:pt>
                <c:pt idx="9">
                  <c:v>38699</c:v>
                </c:pt>
                <c:pt idx="10">
                  <c:v>-5473</c:v>
                </c:pt>
                <c:pt idx="11">
                  <c:v>-97916</c:v>
                </c:pt>
                <c:pt idx="12">
                  <c:v>-119878</c:v>
                </c:pt>
                <c:pt idx="13">
                  <c:v>-113820</c:v>
                </c:pt>
                <c:pt idx="14">
                  <c:v>-159394</c:v>
                </c:pt>
                <c:pt idx="15">
                  <c:v>-93579</c:v>
                </c:pt>
                <c:pt idx="16">
                  <c:v>-88269</c:v>
                </c:pt>
                <c:pt idx="17">
                  <c:v>-71464</c:v>
                </c:pt>
                <c:pt idx="18">
                  <c:v>-32475</c:v>
                </c:pt>
                <c:pt idx="19">
                  <c:v>-24836</c:v>
                </c:pt>
                <c:pt idx="20">
                  <c:v>-17689</c:v>
                </c:pt>
                <c:pt idx="21">
                  <c:v>-15519</c:v>
                </c:pt>
                <c:pt idx="22">
                  <c:v>-33929</c:v>
                </c:pt>
                <c:pt idx="23">
                  <c:v>-7519</c:v>
                </c:pt>
                <c:pt idx="24">
                  <c:v>-4496</c:v>
                </c:pt>
                <c:pt idx="25">
                  <c:v>-2501</c:v>
                </c:pt>
                <c:pt idx="26">
                  <c:v>-7485</c:v>
                </c:pt>
                <c:pt idx="27">
                  <c:v>-7838</c:v>
                </c:pt>
                <c:pt idx="28">
                  <c:v>-2479</c:v>
                </c:pt>
                <c:pt idx="29">
                  <c:v>-6518</c:v>
                </c:pt>
                <c:pt idx="30">
                  <c:v>-2709</c:v>
                </c:pt>
                <c:pt idx="31">
                  <c:v>-9393</c:v>
                </c:pt>
                <c:pt idx="32">
                  <c:v>-5336</c:v>
                </c:pt>
                <c:pt idx="33">
                  <c:v>-237</c:v>
                </c:pt>
                <c:pt idx="34">
                  <c:v>-39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2079</c:v>
                </c:pt>
                <c:pt idx="1">
                  <c:v>5467</c:v>
                </c:pt>
                <c:pt idx="2">
                  <c:v>34942</c:v>
                </c:pt>
                <c:pt idx="3">
                  <c:v>5436</c:v>
                </c:pt>
                <c:pt idx="4">
                  <c:v>3597</c:v>
                </c:pt>
                <c:pt idx="5">
                  <c:v>4579</c:v>
                </c:pt>
                <c:pt idx="6">
                  <c:v>11407</c:v>
                </c:pt>
                <c:pt idx="7">
                  <c:v>14401</c:v>
                </c:pt>
                <c:pt idx="8">
                  <c:v>-2727</c:v>
                </c:pt>
                <c:pt idx="9">
                  <c:v>5067</c:v>
                </c:pt>
                <c:pt idx="10">
                  <c:v>-4350</c:v>
                </c:pt>
                <c:pt idx="11">
                  <c:v>1614</c:v>
                </c:pt>
                <c:pt idx="12">
                  <c:v>-37741</c:v>
                </c:pt>
                <c:pt idx="13">
                  <c:v>-803</c:v>
                </c:pt>
                <c:pt idx="14">
                  <c:v>-7684</c:v>
                </c:pt>
                <c:pt idx="15">
                  <c:v>-4254</c:v>
                </c:pt>
                <c:pt idx="16">
                  <c:v>-6566</c:v>
                </c:pt>
                <c:pt idx="17">
                  <c:v>-24362</c:v>
                </c:pt>
                <c:pt idx="18">
                  <c:v>-1633</c:v>
                </c:pt>
                <c:pt idx="19">
                  <c:v>-3312</c:v>
                </c:pt>
                <c:pt idx="20">
                  <c:v>-2298</c:v>
                </c:pt>
                <c:pt idx="21">
                  <c:v>-2341</c:v>
                </c:pt>
                <c:pt idx="22">
                  <c:v>-22728</c:v>
                </c:pt>
                <c:pt idx="23">
                  <c:v>-1449</c:v>
                </c:pt>
                <c:pt idx="24">
                  <c:v>-2635</c:v>
                </c:pt>
                <c:pt idx="25">
                  <c:v>-2212</c:v>
                </c:pt>
                <c:pt idx="26">
                  <c:v>-2869</c:v>
                </c:pt>
                <c:pt idx="27">
                  <c:v>-6765</c:v>
                </c:pt>
                <c:pt idx="28">
                  <c:v>-1489</c:v>
                </c:pt>
                <c:pt idx="29">
                  <c:v>-1162</c:v>
                </c:pt>
                <c:pt idx="30">
                  <c:v>-705</c:v>
                </c:pt>
                <c:pt idx="31">
                  <c:v>-782</c:v>
                </c:pt>
                <c:pt idx="32">
                  <c:v>-12589</c:v>
                </c:pt>
                <c:pt idx="33">
                  <c:v>-973</c:v>
                </c:pt>
                <c:pt idx="34">
                  <c:v>-946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730</c:v>
                </c:pt>
                <c:pt idx="1">
                  <c:v>380</c:v>
                </c:pt>
                <c:pt idx="2">
                  <c:v>6033</c:v>
                </c:pt>
                <c:pt idx="3">
                  <c:v>1076</c:v>
                </c:pt>
                <c:pt idx="4">
                  <c:v>331</c:v>
                </c:pt>
                <c:pt idx="5">
                  <c:v>2633</c:v>
                </c:pt>
                <c:pt idx="6">
                  <c:v>213</c:v>
                </c:pt>
                <c:pt idx="7">
                  <c:v>5148</c:v>
                </c:pt>
                <c:pt idx="8">
                  <c:v>913</c:v>
                </c:pt>
                <c:pt idx="9">
                  <c:v>-151</c:v>
                </c:pt>
                <c:pt idx="10">
                  <c:v>550</c:v>
                </c:pt>
                <c:pt idx="11">
                  <c:v>1231</c:v>
                </c:pt>
                <c:pt idx="12">
                  <c:v>-6953</c:v>
                </c:pt>
                <c:pt idx="13">
                  <c:v>-1185</c:v>
                </c:pt>
                <c:pt idx="14">
                  <c:v>-3434</c:v>
                </c:pt>
                <c:pt idx="15">
                  <c:v>-817</c:v>
                </c:pt>
                <c:pt idx="16">
                  <c:v>-593</c:v>
                </c:pt>
                <c:pt idx="17">
                  <c:v>-2451</c:v>
                </c:pt>
                <c:pt idx="18">
                  <c:v>-606</c:v>
                </c:pt>
                <c:pt idx="19">
                  <c:v>-680</c:v>
                </c:pt>
                <c:pt idx="20">
                  <c:v>-319</c:v>
                </c:pt>
                <c:pt idx="21">
                  <c:v>-431</c:v>
                </c:pt>
                <c:pt idx="22">
                  <c:v>-12388</c:v>
                </c:pt>
                <c:pt idx="23">
                  <c:v>-354</c:v>
                </c:pt>
                <c:pt idx="24">
                  <c:v>-812</c:v>
                </c:pt>
                <c:pt idx="25">
                  <c:v>-194</c:v>
                </c:pt>
                <c:pt idx="26">
                  <c:v>-432</c:v>
                </c:pt>
                <c:pt idx="27">
                  <c:v>-6812</c:v>
                </c:pt>
                <c:pt idx="28">
                  <c:v>-245</c:v>
                </c:pt>
                <c:pt idx="29">
                  <c:v>-560</c:v>
                </c:pt>
                <c:pt idx="30">
                  <c:v>-960</c:v>
                </c:pt>
                <c:pt idx="31">
                  <c:v>-316</c:v>
                </c:pt>
                <c:pt idx="32">
                  <c:v>-12349</c:v>
                </c:pt>
                <c:pt idx="33">
                  <c:v>-376</c:v>
                </c:pt>
                <c:pt idx="34">
                  <c:v>-917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28657</c:v>
                </c:pt>
                <c:pt idx="1">
                  <c:v>23781</c:v>
                </c:pt>
                <c:pt idx="2">
                  <c:v>106325</c:v>
                </c:pt>
                <c:pt idx="3">
                  <c:v>28817</c:v>
                </c:pt>
                <c:pt idx="4">
                  <c:v>44722</c:v>
                </c:pt>
                <c:pt idx="5">
                  <c:v>42175</c:v>
                </c:pt>
                <c:pt idx="6">
                  <c:v>47854</c:v>
                </c:pt>
                <c:pt idx="7">
                  <c:v>87670</c:v>
                </c:pt>
                <c:pt idx="8">
                  <c:v>37827</c:v>
                </c:pt>
                <c:pt idx="9">
                  <c:v>-16073</c:v>
                </c:pt>
                <c:pt idx="10">
                  <c:v>-20324</c:v>
                </c:pt>
                <c:pt idx="11">
                  <c:v>-14853</c:v>
                </c:pt>
                <c:pt idx="12">
                  <c:v>-67012</c:v>
                </c:pt>
                <c:pt idx="13">
                  <c:v>-26463</c:v>
                </c:pt>
                <c:pt idx="14">
                  <c:v>-37204</c:v>
                </c:pt>
                <c:pt idx="15">
                  <c:v>-26325</c:v>
                </c:pt>
                <c:pt idx="16">
                  <c:v>-17524</c:v>
                </c:pt>
                <c:pt idx="17">
                  <c:v>-61802</c:v>
                </c:pt>
                <c:pt idx="18">
                  <c:v>-16290</c:v>
                </c:pt>
                <c:pt idx="19">
                  <c:v>-13337</c:v>
                </c:pt>
                <c:pt idx="20">
                  <c:v>-14073</c:v>
                </c:pt>
                <c:pt idx="21">
                  <c:v>-7030</c:v>
                </c:pt>
                <c:pt idx="22">
                  <c:v>-75250</c:v>
                </c:pt>
                <c:pt idx="23">
                  <c:v>-9824</c:v>
                </c:pt>
                <c:pt idx="24">
                  <c:v>-5232</c:v>
                </c:pt>
                <c:pt idx="25">
                  <c:v>-9392</c:v>
                </c:pt>
                <c:pt idx="26">
                  <c:v>-5768</c:v>
                </c:pt>
                <c:pt idx="27">
                  <c:v>-24996</c:v>
                </c:pt>
                <c:pt idx="28">
                  <c:v>-5689</c:v>
                </c:pt>
                <c:pt idx="29">
                  <c:v>-4160</c:v>
                </c:pt>
                <c:pt idx="30">
                  <c:v>-2794</c:v>
                </c:pt>
                <c:pt idx="31">
                  <c:v>-2832</c:v>
                </c:pt>
                <c:pt idx="32">
                  <c:v>-23386</c:v>
                </c:pt>
                <c:pt idx="33">
                  <c:v>-13567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752256"/>
        <c:axId val="190753792"/>
      </c:barChart>
      <c:catAx>
        <c:axId val="19075225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0753792"/>
        <c:crosses val="autoZero"/>
        <c:auto val="1"/>
        <c:lblAlgn val="ctr"/>
        <c:lblOffset val="100"/>
        <c:noMultiLvlLbl val="0"/>
      </c:catAx>
      <c:valAx>
        <c:axId val="19075379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752256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2167</c:v>
                </c:pt>
                <c:pt idx="1">
                  <c:v>4458</c:v>
                </c:pt>
                <c:pt idx="2">
                  <c:v>11121</c:v>
                </c:pt>
                <c:pt idx="3">
                  <c:v>5078</c:v>
                </c:pt>
                <c:pt idx="4">
                  <c:v>10371</c:v>
                </c:pt>
                <c:pt idx="5">
                  <c:v>12214</c:v>
                </c:pt>
                <c:pt idx="6">
                  <c:v>14885</c:v>
                </c:pt>
                <c:pt idx="7">
                  <c:v>47162</c:v>
                </c:pt>
                <c:pt idx="8">
                  <c:v>36454</c:v>
                </c:pt>
                <c:pt idx="9">
                  <c:v>108732</c:v>
                </c:pt>
                <c:pt idx="10">
                  <c:v>105108</c:v>
                </c:pt>
                <c:pt idx="11">
                  <c:v>78144</c:v>
                </c:pt>
                <c:pt idx="12">
                  <c:v>22268</c:v>
                </c:pt>
                <c:pt idx="13">
                  <c:v>-28981</c:v>
                </c:pt>
                <c:pt idx="14">
                  <c:v>-60192</c:v>
                </c:pt>
                <c:pt idx="15">
                  <c:v>-42011</c:v>
                </c:pt>
                <c:pt idx="16">
                  <c:v>-42307</c:v>
                </c:pt>
                <c:pt idx="17">
                  <c:v>-76922</c:v>
                </c:pt>
                <c:pt idx="18">
                  <c:v>-43407</c:v>
                </c:pt>
                <c:pt idx="19">
                  <c:v>-30754</c:v>
                </c:pt>
                <c:pt idx="20">
                  <c:v>-27326</c:v>
                </c:pt>
                <c:pt idx="21">
                  <c:v>-18513</c:v>
                </c:pt>
                <c:pt idx="22">
                  <c:v>-31038</c:v>
                </c:pt>
                <c:pt idx="23">
                  <c:v>-10344</c:v>
                </c:pt>
                <c:pt idx="24">
                  <c:v>-10432</c:v>
                </c:pt>
                <c:pt idx="25">
                  <c:v>-4318</c:v>
                </c:pt>
                <c:pt idx="26">
                  <c:v>-3903</c:v>
                </c:pt>
                <c:pt idx="27">
                  <c:v>-5994</c:v>
                </c:pt>
                <c:pt idx="28">
                  <c:v>-6275</c:v>
                </c:pt>
                <c:pt idx="29">
                  <c:v>-5882</c:v>
                </c:pt>
                <c:pt idx="30">
                  <c:v>-1604</c:v>
                </c:pt>
                <c:pt idx="31">
                  <c:v>-1842</c:v>
                </c:pt>
                <c:pt idx="32">
                  <c:v>-3963</c:v>
                </c:pt>
                <c:pt idx="33">
                  <c:v>-399</c:v>
                </c:pt>
                <c:pt idx="34">
                  <c:v>-1563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2049</c:v>
                </c:pt>
                <c:pt idx="1">
                  <c:v>1904</c:v>
                </c:pt>
                <c:pt idx="2">
                  <c:v>6521</c:v>
                </c:pt>
                <c:pt idx="3">
                  <c:v>637</c:v>
                </c:pt>
                <c:pt idx="4">
                  <c:v>4226</c:v>
                </c:pt>
                <c:pt idx="5">
                  <c:v>1964</c:v>
                </c:pt>
                <c:pt idx="6">
                  <c:v>1358</c:v>
                </c:pt>
                <c:pt idx="7">
                  <c:v>5969</c:v>
                </c:pt>
                <c:pt idx="8">
                  <c:v>3057</c:v>
                </c:pt>
                <c:pt idx="9">
                  <c:v>2364</c:v>
                </c:pt>
                <c:pt idx="10">
                  <c:v>1202</c:v>
                </c:pt>
                <c:pt idx="11">
                  <c:v>2084</c:v>
                </c:pt>
                <c:pt idx="12">
                  <c:v>-2834</c:v>
                </c:pt>
                <c:pt idx="13">
                  <c:v>-1908</c:v>
                </c:pt>
                <c:pt idx="14">
                  <c:v>-10580</c:v>
                </c:pt>
                <c:pt idx="15">
                  <c:v>-1208</c:v>
                </c:pt>
                <c:pt idx="16">
                  <c:v>-952</c:v>
                </c:pt>
                <c:pt idx="17">
                  <c:v>-12761</c:v>
                </c:pt>
                <c:pt idx="18">
                  <c:v>-8336</c:v>
                </c:pt>
                <c:pt idx="19">
                  <c:v>-1748</c:v>
                </c:pt>
                <c:pt idx="20">
                  <c:v>-1969</c:v>
                </c:pt>
                <c:pt idx="21">
                  <c:v>-1763</c:v>
                </c:pt>
                <c:pt idx="22">
                  <c:v>-16122</c:v>
                </c:pt>
                <c:pt idx="23">
                  <c:v>-786</c:v>
                </c:pt>
                <c:pt idx="24">
                  <c:v>-1229</c:v>
                </c:pt>
                <c:pt idx="25">
                  <c:v>-1219</c:v>
                </c:pt>
                <c:pt idx="26">
                  <c:v>-1018</c:v>
                </c:pt>
                <c:pt idx="27">
                  <c:v>-5372</c:v>
                </c:pt>
                <c:pt idx="28">
                  <c:v>-1493</c:v>
                </c:pt>
                <c:pt idx="29">
                  <c:v>-632</c:v>
                </c:pt>
                <c:pt idx="30">
                  <c:v>-2802</c:v>
                </c:pt>
                <c:pt idx="31">
                  <c:v>-987</c:v>
                </c:pt>
                <c:pt idx="32">
                  <c:v>-10564</c:v>
                </c:pt>
                <c:pt idx="33">
                  <c:v>-666</c:v>
                </c:pt>
                <c:pt idx="34">
                  <c:v>-745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92</c:v>
                </c:pt>
                <c:pt idx="1">
                  <c:v>141</c:v>
                </c:pt>
                <c:pt idx="2">
                  <c:v>4098</c:v>
                </c:pt>
                <c:pt idx="3">
                  <c:v>96</c:v>
                </c:pt>
                <c:pt idx="4">
                  <c:v>263</c:v>
                </c:pt>
                <c:pt idx="5">
                  <c:v>225</c:v>
                </c:pt>
                <c:pt idx="6">
                  <c:v>504</c:v>
                </c:pt>
                <c:pt idx="7">
                  <c:v>-268</c:v>
                </c:pt>
                <c:pt idx="8">
                  <c:v>125</c:v>
                </c:pt>
                <c:pt idx="9">
                  <c:v>44</c:v>
                </c:pt>
                <c:pt idx="10">
                  <c:v>223</c:v>
                </c:pt>
                <c:pt idx="11">
                  <c:v>-149</c:v>
                </c:pt>
                <c:pt idx="12">
                  <c:v>-1553</c:v>
                </c:pt>
                <c:pt idx="13">
                  <c:v>-44</c:v>
                </c:pt>
                <c:pt idx="14">
                  <c:v>-290</c:v>
                </c:pt>
                <c:pt idx="15">
                  <c:v>-83</c:v>
                </c:pt>
                <c:pt idx="16">
                  <c:v>-1736</c:v>
                </c:pt>
                <c:pt idx="17">
                  <c:v>-2061</c:v>
                </c:pt>
                <c:pt idx="18">
                  <c:v>-76</c:v>
                </c:pt>
                <c:pt idx="19">
                  <c:v>24</c:v>
                </c:pt>
                <c:pt idx="20">
                  <c:v>-101</c:v>
                </c:pt>
                <c:pt idx="21">
                  <c:v>-67</c:v>
                </c:pt>
                <c:pt idx="22">
                  <c:v>-6736</c:v>
                </c:pt>
                <c:pt idx="23">
                  <c:v>-75</c:v>
                </c:pt>
                <c:pt idx="24">
                  <c:v>-78</c:v>
                </c:pt>
                <c:pt idx="25">
                  <c:v>-305</c:v>
                </c:pt>
                <c:pt idx="26">
                  <c:v>-105</c:v>
                </c:pt>
                <c:pt idx="27">
                  <c:v>-1183</c:v>
                </c:pt>
                <c:pt idx="28">
                  <c:v>-179</c:v>
                </c:pt>
                <c:pt idx="29">
                  <c:v>-164</c:v>
                </c:pt>
                <c:pt idx="30">
                  <c:v>-108</c:v>
                </c:pt>
                <c:pt idx="31">
                  <c:v>-95</c:v>
                </c:pt>
                <c:pt idx="32">
                  <c:v>-8582</c:v>
                </c:pt>
                <c:pt idx="33">
                  <c:v>-92</c:v>
                </c:pt>
                <c:pt idx="34">
                  <c:v>-289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6721</c:v>
                </c:pt>
                <c:pt idx="1">
                  <c:v>4767</c:v>
                </c:pt>
                <c:pt idx="2">
                  <c:v>12154</c:v>
                </c:pt>
                <c:pt idx="3">
                  <c:v>5645</c:v>
                </c:pt>
                <c:pt idx="4">
                  <c:v>6935</c:v>
                </c:pt>
                <c:pt idx="5">
                  <c:v>10343</c:v>
                </c:pt>
                <c:pt idx="6">
                  <c:v>16441</c:v>
                </c:pt>
                <c:pt idx="7">
                  <c:v>32928</c:v>
                </c:pt>
                <c:pt idx="8">
                  <c:v>16955</c:v>
                </c:pt>
                <c:pt idx="9">
                  <c:v>16139</c:v>
                </c:pt>
                <c:pt idx="10">
                  <c:v>16819</c:v>
                </c:pt>
                <c:pt idx="11">
                  <c:v>16314</c:v>
                </c:pt>
                <c:pt idx="12">
                  <c:v>-3181</c:v>
                </c:pt>
                <c:pt idx="13">
                  <c:v>-5468</c:v>
                </c:pt>
                <c:pt idx="14">
                  <c:v>-31983</c:v>
                </c:pt>
                <c:pt idx="15">
                  <c:v>-27326</c:v>
                </c:pt>
                <c:pt idx="16">
                  <c:v>-10196</c:v>
                </c:pt>
                <c:pt idx="17">
                  <c:v>-40598</c:v>
                </c:pt>
                <c:pt idx="18">
                  <c:v>-9931</c:v>
                </c:pt>
                <c:pt idx="19">
                  <c:v>-10615</c:v>
                </c:pt>
                <c:pt idx="20">
                  <c:v>-13597</c:v>
                </c:pt>
                <c:pt idx="21">
                  <c:v>-9137</c:v>
                </c:pt>
                <c:pt idx="22">
                  <c:v>-47021</c:v>
                </c:pt>
                <c:pt idx="23">
                  <c:v>-5735</c:v>
                </c:pt>
                <c:pt idx="24">
                  <c:v>-7509</c:v>
                </c:pt>
                <c:pt idx="25">
                  <c:v>-6121</c:v>
                </c:pt>
                <c:pt idx="26">
                  <c:v>-6657</c:v>
                </c:pt>
                <c:pt idx="27">
                  <c:v>-19046</c:v>
                </c:pt>
                <c:pt idx="28">
                  <c:v>-4121</c:v>
                </c:pt>
                <c:pt idx="29">
                  <c:v>-3506</c:v>
                </c:pt>
                <c:pt idx="30">
                  <c:v>-13284</c:v>
                </c:pt>
                <c:pt idx="31">
                  <c:v>-2460</c:v>
                </c:pt>
                <c:pt idx="32">
                  <c:v>-28775</c:v>
                </c:pt>
                <c:pt idx="33">
                  <c:v>-1576</c:v>
                </c:pt>
                <c:pt idx="34">
                  <c:v>-6950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808064"/>
        <c:axId val="190809600"/>
      </c:barChart>
      <c:catAx>
        <c:axId val="19080806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0809600"/>
        <c:crosses val="autoZero"/>
        <c:auto val="1"/>
        <c:lblAlgn val="ctr"/>
        <c:lblOffset val="100"/>
        <c:noMultiLvlLbl val="0"/>
      </c:catAx>
      <c:valAx>
        <c:axId val="1908096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808064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2921</c:v>
                </c:pt>
                <c:pt idx="1">
                  <c:v>2200</c:v>
                </c:pt>
                <c:pt idx="2">
                  <c:v>5479</c:v>
                </c:pt>
                <c:pt idx="3">
                  <c:v>5268</c:v>
                </c:pt>
                <c:pt idx="4">
                  <c:v>6794</c:v>
                </c:pt>
                <c:pt idx="5">
                  <c:v>21715</c:v>
                </c:pt>
                <c:pt idx="6">
                  <c:v>12782</c:v>
                </c:pt>
                <c:pt idx="7">
                  <c:v>27421</c:v>
                </c:pt>
                <c:pt idx="8">
                  <c:v>30161</c:v>
                </c:pt>
                <c:pt idx="9">
                  <c:v>50250</c:v>
                </c:pt>
                <c:pt idx="10">
                  <c:v>94390</c:v>
                </c:pt>
                <c:pt idx="11">
                  <c:v>113928</c:v>
                </c:pt>
                <c:pt idx="12">
                  <c:v>11773</c:v>
                </c:pt>
                <c:pt idx="13">
                  <c:v>-37289</c:v>
                </c:pt>
                <c:pt idx="14">
                  <c:v>-26070</c:v>
                </c:pt>
                <c:pt idx="15">
                  <c:v>-24555</c:v>
                </c:pt>
                <c:pt idx="16">
                  <c:v>-21750</c:v>
                </c:pt>
                <c:pt idx="17">
                  <c:v>-40248</c:v>
                </c:pt>
                <c:pt idx="18">
                  <c:v>-22664</c:v>
                </c:pt>
                <c:pt idx="19">
                  <c:v>-24543</c:v>
                </c:pt>
                <c:pt idx="20">
                  <c:v>-17357</c:v>
                </c:pt>
                <c:pt idx="21">
                  <c:v>-20365</c:v>
                </c:pt>
                <c:pt idx="22">
                  <c:v>-24336</c:v>
                </c:pt>
                <c:pt idx="23">
                  <c:v>-13112</c:v>
                </c:pt>
                <c:pt idx="24">
                  <c:v>-9833</c:v>
                </c:pt>
                <c:pt idx="25">
                  <c:v>-6297</c:v>
                </c:pt>
                <c:pt idx="26">
                  <c:v>-5619</c:v>
                </c:pt>
                <c:pt idx="27">
                  <c:v>-9707</c:v>
                </c:pt>
                <c:pt idx="28">
                  <c:v>-15099</c:v>
                </c:pt>
                <c:pt idx="29">
                  <c:v>-3299</c:v>
                </c:pt>
                <c:pt idx="30">
                  <c:v>-1776</c:v>
                </c:pt>
                <c:pt idx="31">
                  <c:v>-1634</c:v>
                </c:pt>
                <c:pt idx="32">
                  <c:v>-2508</c:v>
                </c:pt>
                <c:pt idx="33">
                  <c:v>-1479</c:v>
                </c:pt>
                <c:pt idx="34">
                  <c:v>-1917</c:v>
                </c:pt>
                <c:pt idx="35">
                  <c:v>-1842</c:v>
                </c:pt>
                <c:pt idx="36">
                  <c:v>-700</c:v>
                </c:pt>
                <c:pt idx="37">
                  <c:v>-1341</c:v>
                </c:pt>
                <c:pt idx="38">
                  <c:v>-269</c:v>
                </c:pt>
                <c:pt idx="39">
                  <c:v>-597</c:v>
                </c:pt>
                <c:pt idx="40">
                  <c:v>-325</c:v>
                </c:pt>
                <c:pt idx="41">
                  <c:v>-385</c:v>
                </c:pt>
                <c:pt idx="42">
                  <c:v>124</c:v>
                </c:pt>
                <c:pt idx="43">
                  <c:v>-10</c:v>
                </c:pt>
                <c:pt idx="44">
                  <c:v>-135</c:v>
                </c:pt>
                <c:pt idx="45">
                  <c:v>-564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363</c:v>
                </c:pt>
                <c:pt idx="1">
                  <c:v>442</c:v>
                </c:pt>
                <c:pt idx="2">
                  <c:v>3240</c:v>
                </c:pt>
                <c:pt idx="3">
                  <c:v>399</c:v>
                </c:pt>
                <c:pt idx="4">
                  <c:v>602</c:v>
                </c:pt>
                <c:pt idx="5">
                  <c:v>614</c:v>
                </c:pt>
                <c:pt idx="6">
                  <c:v>799</c:v>
                </c:pt>
                <c:pt idx="7">
                  <c:v>2168</c:v>
                </c:pt>
                <c:pt idx="8">
                  <c:v>476</c:v>
                </c:pt>
                <c:pt idx="9">
                  <c:v>1204</c:v>
                </c:pt>
                <c:pt idx="10">
                  <c:v>319</c:v>
                </c:pt>
                <c:pt idx="11">
                  <c:v>613</c:v>
                </c:pt>
                <c:pt idx="12">
                  <c:v>653</c:v>
                </c:pt>
                <c:pt idx="13">
                  <c:v>-76</c:v>
                </c:pt>
                <c:pt idx="14">
                  <c:v>-304</c:v>
                </c:pt>
                <c:pt idx="15">
                  <c:v>-169</c:v>
                </c:pt>
                <c:pt idx="16">
                  <c:v>-547</c:v>
                </c:pt>
                <c:pt idx="17">
                  <c:v>-626</c:v>
                </c:pt>
                <c:pt idx="18">
                  <c:v>-621</c:v>
                </c:pt>
                <c:pt idx="19">
                  <c:v>-576</c:v>
                </c:pt>
                <c:pt idx="20">
                  <c:v>-218</c:v>
                </c:pt>
                <c:pt idx="21">
                  <c:v>-306</c:v>
                </c:pt>
                <c:pt idx="22">
                  <c:v>-2292</c:v>
                </c:pt>
                <c:pt idx="23">
                  <c:v>0</c:v>
                </c:pt>
                <c:pt idx="24">
                  <c:v>-283</c:v>
                </c:pt>
                <c:pt idx="25">
                  <c:v>0</c:v>
                </c:pt>
                <c:pt idx="26">
                  <c:v>-283</c:v>
                </c:pt>
                <c:pt idx="27">
                  <c:v>-3184</c:v>
                </c:pt>
                <c:pt idx="28">
                  <c:v>-166</c:v>
                </c:pt>
                <c:pt idx="29">
                  <c:v>-166</c:v>
                </c:pt>
                <c:pt idx="30">
                  <c:v>-221</c:v>
                </c:pt>
                <c:pt idx="31">
                  <c:v>-160</c:v>
                </c:pt>
                <c:pt idx="32">
                  <c:v>-1840</c:v>
                </c:pt>
                <c:pt idx="33">
                  <c:v>-254</c:v>
                </c:pt>
                <c:pt idx="34">
                  <c:v>-215</c:v>
                </c:pt>
                <c:pt idx="35">
                  <c:v>-131</c:v>
                </c:pt>
                <c:pt idx="36">
                  <c:v>83</c:v>
                </c:pt>
                <c:pt idx="37">
                  <c:v>-1064</c:v>
                </c:pt>
                <c:pt idx="38">
                  <c:v>-146</c:v>
                </c:pt>
                <c:pt idx="39">
                  <c:v>-192</c:v>
                </c:pt>
                <c:pt idx="40">
                  <c:v>-347</c:v>
                </c:pt>
                <c:pt idx="41">
                  <c:v>0</c:v>
                </c:pt>
                <c:pt idx="42">
                  <c:v>-386</c:v>
                </c:pt>
                <c:pt idx="43">
                  <c:v>-158</c:v>
                </c:pt>
                <c:pt idx="44">
                  <c:v>0</c:v>
                </c:pt>
                <c:pt idx="45">
                  <c:v>-163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25</c:v>
                </c:pt>
                <c:pt idx="1">
                  <c:v>-4</c:v>
                </c:pt>
                <c:pt idx="2">
                  <c:v>718</c:v>
                </c:pt>
                <c:pt idx="3">
                  <c:v>-11</c:v>
                </c:pt>
                <c:pt idx="4">
                  <c:v>-1</c:v>
                </c:pt>
                <c:pt idx="5">
                  <c:v>-2</c:v>
                </c:pt>
                <c:pt idx="6">
                  <c:v>-41</c:v>
                </c:pt>
                <c:pt idx="7">
                  <c:v>2106</c:v>
                </c:pt>
                <c:pt idx="8">
                  <c:v>-154</c:v>
                </c:pt>
                <c:pt idx="9">
                  <c:v>8</c:v>
                </c:pt>
                <c:pt idx="10">
                  <c:v>29</c:v>
                </c:pt>
                <c:pt idx="11">
                  <c:v>44</c:v>
                </c:pt>
                <c:pt idx="12">
                  <c:v>-431</c:v>
                </c:pt>
                <c:pt idx="13">
                  <c:v>33</c:v>
                </c:pt>
                <c:pt idx="14">
                  <c:v>32</c:v>
                </c:pt>
                <c:pt idx="15">
                  <c:v>674</c:v>
                </c:pt>
                <c:pt idx="16">
                  <c:v>32</c:v>
                </c:pt>
                <c:pt idx="17">
                  <c:v>-3550</c:v>
                </c:pt>
                <c:pt idx="18">
                  <c:v>-1112</c:v>
                </c:pt>
                <c:pt idx="19">
                  <c:v>-29</c:v>
                </c:pt>
                <c:pt idx="20">
                  <c:v>-16</c:v>
                </c:pt>
                <c:pt idx="21">
                  <c:v>-24</c:v>
                </c:pt>
                <c:pt idx="22">
                  <c:v>-942</c:v>
                </c:pt>
                <c:pt idx="23">
                  <c:v>-43</c:v>
                </c:pt>
                <c:pt idx="24">
                  <c:v>-225</c:v>
                </c:pt>
                <c:pt idx="25">
                  <c:v>-26</c:v>
                </c:pt>
                <c:pt idx="26">
                  <c:v>-2</c:v>
                </c:pt>
                <c:pt idx="27">
                  <c:v>-1736</c:v>
                </c:pt>
                <c:pt idx="28">
                  <c:v>-129</c:v>
                </c:pt>
                <c:pt idx="29">
                  <c:v>-6</c:v>
                </c:pt>
                <c:pt idx="30">
                  <c:v>-22</c:v>
                </c:pt>
                <c:pt idx="31">
                  <c:v>4</c:v>
                </c:pt>
                <c:pt idx="32">
                  <c:v>-2283</c:v>
                </c:pt>
                <c:pt idx="33">
                  <c:v>-12</c:v>
                </c:pt>
                <c:pt idx="34">
                  <c:v>-67</c:v>
                </c:pt>
                <c:pt idx="35">
                  <c:v>-38</c:v>
                </c:pt>
                <c:pt idx="36">
                  <c:v>-12</c:v>
                </c:pt>
                <c:pt idx="37">
                  <c:v>-8442</c:v>
                </c:pt>
                <c:pt idx="38">
                  <c:v>-15</c:v>
                </c:pt>
                <c:pt idx="39">
                  <c:v>-30</c:v>
                </c:pt>
                <c:pt idx="40">
                  <c:v>-31</c:v>
                </c:pt>
                <c:pt idx="41">
                  <c:v>-411</c:v>
                </c:pt>
                <c:pt idx="42">
                  <c:v>-798</c:v>
                </c:pt>
                <c:pt idx="43">
                  <c:v>-20</c:v>
                </c:pt>
                <c:pt idx="44">
                  <c:v>-71</c:v>
                </c:pt>
                <c:pt idx="45">
                  <c:v>-6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923</c:v>
                </c:pt>
                <c:pt idx="1">
                  <c:v>2252</c:v>
                </c:pt>
                <c:pt idx="2">
                  <c:v>6602</c:v>
                </c:pt>
                <c:pt idx="3">
                  <c:v>2844</c:v>
                </c:pt>
                <c:pt idx="4">
                  <c:v>5088</c:v>
                </c:pt>
                <c:pt idx="5">
                  <c:v>6147</c:v>
                </c:pt>
                <c:pt idx="6">
                  <c:v>8944</c:v>
                </c:pt>
                <c:pt idx="7">
                  <c:v>20497</c:v>
                </c:pt>
                <c:pt idx="8">
                  <c:v>5579</c:v>
                </c:pt>
                <c:pt idx="9">
                  <c:v>5198</c:v>
                </c:pt>
                <c:pt idx="10">
                  <c:v>3429</c:v>
                </c:pt>
                <c:pt idx="11">
                  <c:v>2948</c:v>
                </c:pt>
                <c:pt idx="12">
                  <c:v>2641</c:v>
                </c:pt>
                <c:pt idx="13">
                  <c:v>-1821</c:v>
                </c:pt>
                <c:pt idx="14">
                  <c:v>200</c:v>
                </c:pt>
                <c:pt idx="15">
                  <c:v>-2319</c:v>
                </c:pt>
                <c:pt idx="16">
                  <c:v>-3337</c:v>
                </c:pt>
                <c:pt idx="17">
                  <c:v>-14272</c:v>
                </c:pt>
                <c:pt idx="18">
                  <c:v>-3472</c:v>
                </c:pt>
                <c:pt idx="19">
                  <c:v>-3222</c:v>
                </c:pt>
                <c:pt idx="20">
                  <c:v>-4685</c:v>
                </c:pt>
                <c:pt idx="21">
                  <c:v>-4677</c:v>
                </c:pt>
                <c:pt idx="22">
                  <c:v>-10143</c:v>
                </c:pt>
                <c:pt idx="23">
                  <c:v>-3796</c:v>
                </c:pt>
                <c:pt idx="24">
                  <c:v>-2519</c:v>
                </c:pt>
                <c:pt idx="25">
                  <c:v>-1961</c:v>
                </c:pt>
                <c:pt idx="26">
                  <c:v>-3244</c:v>
                </c:pt>
                <c:pt idx="27">
                  <c:v>-9996</c:v>
                </c:pt>
                <c:pt idx="28">
                  <c:v>-1626</c:v>
                </c:pt>
                <c:pt idx="29">
                  <c:v>-1277</c:v>
                </c:pt>
                <c:pt idx="30">
                  <c:v>-2256</c:v>
                </c:pt>
                <c:pt idx="31">
                  <c:v>-1107</c:v>
                </c:pt>
                <c:pt idx="32">
                  <c:v>-5257</c:v>
                </c:pt>
                <c:pt idx="33">
                  <c:v>-800</c:v>
                </c:pt>
                <c:pt idx="34">
                  <c:v>-3382</c:v>
                </c:pt>
                <c:pt idx="35">
                  <c:v>-2957</c:v>
                </c:pt>
                <c:pt idx="36">
                  <c:v>-393</c:v>
                </c:pt>
                <c:pt idx="37">
                  <c:v>-9234</c:v>
                </c:pt>
                <c:pt idx="38">
                  <c:v>-988</c:v>
                </c:pt>
                <c:pt idx="39">
                  <c:v>-2186</c:v>
                </c:pt>
                <c:pt idx="40">
                  <c:v>-668</c:v>
                </c:pt>
                <c:pt idx="41">
                  <c:v>-80</c:v>
                </c:pt>
                <c:pt idx="42">
                  <c:v>-615</c:v>
                </c:pt>
                <c:pt idx="43">
                  <c:v>-325</c:v>
                </c:pt>
                <c:pt idx="44">
                  <c:v>-2708</c:v>
                </c:pt>
                <c:pt idx="45">
                  <c:v>-786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843520"/>
        <c:axId val="190853504"/>
      </c:barChart>
      <c:catAx>
        <c:axId val="19084352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0853504"/>
        <c:crosses val="autoZero"/>
        <c:auto val="1"/>
        <c:lblAlgn val="ctr"/>
        <c:lblOffset val="100"/>
        <c:noMultiLvlLbl val="0"/>
      </c:catAx>
      <c:valAx>
        <c:axId val="19085350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8435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602</c:v>
                </c:pt>
                <c:pt idx="1">
                  <c:v>0</c:v>
                </c:pt>
                <c:pt idx="2">
                  <c:v>1285</c:v>
                </c:pt>
                <c:pt idx="3">
                  <c:v>402</c:v>
                </c:pt>
                <c:pt idx="4">
                  <c:v>1493</c:v>
                </c:pt>
                <c:pt idx="5">
                  <c:v>174</c:v>
                </c:pt>
                <c:pt idx="6">
                  <c:v>1088</c:v>
                </c:pt>
                <c:pt idx="7">
                  <c:v>-226</c:v>
                </c:pt>
                <c:pt idx="8">
                  <c:v>-522</c:v>
                </c:pt>
                <c:pt idx="9">
                  <c:v>-129</c:v>
                </c:pt>
                <c:pt idx="10">
                  <c:v>-459</c:v>
                </c:pt>
                <c:pt idx="11">
                  <c:v>-141</c:v>
                </c:pt>
                <c:pt idx="12">
                  <c:v>-349</c:v>
                </c:pt>
                <c:pt idx="13">
                  <c:v>-141</c:v>
                </c:pt>
                <c:pt idx="14">
                  <c:v>-506</c:v>
                </c:pt>
                <c:pt idx="15">
                  <c:v>-78</c:v>
                </c:pt>
                <c:pt idx="16">
                  <c:v>-492</c:v>
                </c:pt>
                <c:pt idx="17">
                  <c:v>-309</c:v>
                </c:pt>
                <c:pt idx="18">
                  <c:v>-467</c:v>
                </c:pt>
                <c:pt idx="19">
                  <c:v>-197</c:v>
                </c:pt>
                <c:pt idx="20">
                  <c:v>-393</c:v>
                </c:pt>
                <c:pt idx="21">
                  <c:v>-192</c:v>
                </c:pt>
                <c:pt idx="22">
                  <c:v>-347</c:v>
                </c:pt>
                <c:pt idx="23">
                  <c:v>-82</c:v>
                </c:pt>
                <c:pt idx="24">
                  <c:v>-304</c:v>
                </c:pt>
                <c:pt idx="25">
                  <c:v>-32</c:v>
                </c:pt>
                <c:pt idx="26">
                  <c:v>-333</c:v>
                </c:pt>
                <c:pt idx="27">
                  <c:v>-85</c:v>
                </c:pt>
                <c:pt idx="28">
                  <c:v>-645</c:v>
                </c:pt>
                <c:pt idx="29">
                  <c:v>-40</c:v>
                </c:pt>
                <c:pt idx="30">
                  <c:v>-228</c:v>
                </c:pt>
                <c:pt idx="31">
                  <c:v>-72</c:v>
                </c:pt>
                <c:pt idx="32">
                  <c:v>-168</c:v>
                </c:pt>
                <c:pt idx="33">
                  <c:v>-1</c:v>
                </c:pt>
                <c:pt idx="34">
                  <c:v>-521</c:v>
                </c:pt>
                <c:pt idx="35">
                  <c:v>-12</c:v>
                </c:pt>
                <c:pt idx="36">
                  <c:v>-109</c:v>
                </c:pt>
                <c:pt idx="37">
                  <c:v>0</c:v>
                </c:pt>
                <c:pt idx="38">
                  <c:v>-142</c:v>
                </c:pt>
                <c:pt idx="39">
                  <c:v>0</c:v>
                </c:pt>
                <c:pt idx="40">
                  <c:v>-11</c:v>
                </c:pt>
                <c:pt idx="41">
                  <c:v>-2</c:v>
                </c:pt>
                <c:pt idx="42">
                  <c:v>-32</c:v>
                </c:pt>
                <c:pt idx="43">
                  <c:v>-1</c:v>
                </c:pt>
                <c:pt idx="44">
                  <c:v>-4</c:v>
                </c:pt>
                <c:pt idx="45">
                  <c:v>-6</c:v>
                </c:pt>
                <c:pt idx="46">
                  <c:v>-85</c:v>
                </c:pt>
                <c:pt idx="47">
                  <c:v>-35</c:v>
                </c:pt>
                <c:pt idx="48">
                  <c:v>-39</c:v>
                </c:pt>
                <c:pt idx="49">
                  <c:v>0</c:v>
                </c:pt>
                <c:pt idx="50">
                  <c:v>-72</c:v>
                </c:pt>
                <c:pt idx="51">
                  <c:v>0</c:v>
                </c:pt>
                <c:pt idx="52">
                  <c:v>-3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0</c:v>
                </c:pt>
                <c:pt idx="1">
                  <c:v>4</c:v>
                </c:pt>
                <c:pt idx="2">
                  <c:v>14</c:v>
                </c:pt>
                <c:pt idx="3">
                  <c:v>1</c:v>
                </c:pt>
                <c:pt idx="4">
                  <c:v>13</c:v>
                </c:pt>
                <c:pt idx="5">
                  <c:v>-2</c:v>
                </c:pt>
                <c:pt idx="6">
                  <c:v>191</c:v>
                </c:pt>
                <c:pt idx="7">
                  <c:v>3</c:v>
                </c:pt>
                <c:pt idx="8">
                  <c:v>9</c:v>
                </c:pt>
                <c:pt idx="9">
                  <c:v>-4</c:v>
                </c:pt>
                <c:pt idx="10">
                  <c:v>96</c:v>
                </c:pt>
                <c:pt idx="11">
                  <c:v>-5</c:v>
                </c:pt>
                <c:pt idx="12">
                  <c:v>-2</c:v>
                </c:pt>
                <c:pt idx="13">
                  <c:v>-18</c:v>
                </c:pt>
                <c:pt idx="14">
                  <c:v>50</c:v>
                </c:pt>
                <c:pt idx="15">
                  <c:v>-1</c:v>
                </c:pt>
                <c:pt idx="16">
                  <c:v>-7</c:v>
                </c:pt>
                <c:pt idx="17">
                  <c:v>-1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0</c:v>
                </c:pt>
                <c:pt idx="22">
                  <c:v>-2</c:v>
                </c:pt>
                <c:pt idx="23">
                  <c:v>-13</c:v>
                </c:pt>
                <c:pt idx="24">
                  <c:v>-3</c:v>
                </c:pt>
                <c:pt idx="25">
                  <c:v>-1</c:v>
                </c:pt>
                <c:pt idx="26">
                  <c:v>-10</c:v>
                </c:pt>
                <c:pt idx="27">
                  <c:v>-13</c:v>
                </c:pt>
                <c:pt idx="28">
                  <c:v>-5</c:v>
                </c:pt>
                <c:pt idx="29">
                  <c:v>-1</c:v>
                </c:pt>
                <c:pt idx="30">
                  <c:v>-14</c:v>
                </c:pt>
                <c:pt idx="31">
                  <c:v>-1</c:v>
                </c:pt>
                <c:pt idx="32">
                  <c:v>-4</c:v>
                </c:pt>
                <c:pt idx="33">
                  <c:v>-2</c:v>
                </c:pt>
                <c:pt idx="34">
                  <c:v>-2</c:v>
                </c:pt>
                <c:pt idx="35">
                  <c:v>-1</c:v>
                </c:pt>
                <c:pt idx="36">
                  <c:v>-13</c:v>
                </c:pt>
                <c:pt idx="37">
                  <c:v>-1</c:v>
                </c:pt>
                <c:pt idx="38">
                  <c:v>5</c:v>
                </c:pt>
                <c:pt idx="39">
                  <c:v>-1</c:v>
                </c:pt>
                <c:pt idx="40">
                  <c:v>-15</c:v>
                </c:pt>
                <c:pt idx="41">
                  <c:v>-4</c:v>
                </c:pt>
                <c:pt idx="42">
                  <c:v>-10</c:v>
                </c:pt>
                <c:pt idx="43">
                  <c:v>0</c:v>
                </c:pt>
                <c:pt idx="44">
                  <c:v>-1</c:v>
                </c:pt>
                <c:pt idx="45">
                  <c:v>-2</c:v>
                </c:pt>
                <c:pt idx="46">
                  <c:v>-9</c:v>
                </c:pt>
                <c:pt idx="47">
                  <c:v>0</c:v>
                </c:pt>
                <c:pt idx="48">
                  <c:v>-1</c:v>
                </c:pt>
                <c:pt idx="49">
                  <c:v>-6</c:v>
                </c:pt>
                <c:pt idx="50">
                  <c:v>-10</c:v>
                </c:pt>
                <c:pt idx="51">
                  <c:v>-6</c:v>
                </c:pt>
                <c:pt idx="52">
                  <c:v>-2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9</c:v>
                </c:pt>
                <c:pt idx="1">
                  <c:v>3</c:v>
                </c:pt>
                <c:pt idx="2">
                  <c:v>-6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4</c:v>
                </c:pt>
                <c:pt idx="9">
                  <c:v>4</c:v>
                </c:pt>
                <c:pt idx="10">
                  <c:v>-3</c:v>
                </c:pt>
                <c:pt idx="11">
                  <c:v>-6</c:v>
                </c:pt>
                <c:pt idx="12">
                  <c:v>-3</c:v>
                </c:pt>
                <c:pt idx="13">
                  <c:v>0</c:v>
                </c:pt>
                <c:pt idx="14">
                  <c:v>-14</c:v>
                </c:pt>
                <c:pt idx="15">
                  <c:v>0</c:v>
                </c:pt>
                <c:pt idx="16">
                  <c:v>-1</c:v>
                </c:pt>
                <c:pt idx="17">
                  <c:v>0</c:v>
                </c:pt>
                <c:pt idx="18">
                  <c:v>-6</c:v>
                </c:pt>
                <c:pt idx="19">
                  <c:v>0</c:v>
                </c:pt>
                <c:pt idx="20">
                  <c:v>0</c:v>
                </c:pt>
                <c:pt idx="21">
                  <c:v>-2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5">
                  <c:v>-2</c:v>
                </c:pt>
                <c:pt idx="26">
                  <c:v>-1</c:v>
                </c:pt>
                <c:pt idx="27">
                  <c:v>-1</c:v>
                </c:pt>
                <c:pt idx="28">
                  <c:v>0</c:v>
                </c:pt>
                <c:pt idx="29">
                  <c:v>0</c:v>
                </c:pt>
                <c:pt idx="30">
                  <c:v>-50</c:v>
                </c:pt>
                <c:pt idx="31">
                  <c:v>-1</c:v>
                </c:pt>
                <c:pt idx="32">
                  <c:v>-2</c:v>
                </c:pt>
                <c:pt idx="33">
                  <c:v>-1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-8</c:v>
                </c:pt>
                <c:pt idx="49">
                  <c:v>0</c:v>
                </c:pt>
                <c:pt idx="50">
                  <c:v>-5</c:v>
                </c:pt>
                <c:pt idx="51">
                  <c:v>-2</c:v>
                </c:pt>
                <c:pt idx="52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44</c:v>
                </c:pt>
                <c:pt idx="1">
                  <c:v>0</c:v>
                </c:pt>
                <c:pt idx="2">
                  <c:v>85</c:v>
                </c:pt>
                <c:pt idx="3">
                  <c:v>13</c:v>
                </c:pt>
                <c:pt idx="4">
                  <c:v>23</c:v>
                </c:pt>
                <c:pt idx="5">
                  <c:v>12</c:v>
                </c:pt>
                <c:pt idx="6">
                  <c:v>34</c:v>
                </c:pt>
                <c:pt idx="7">
                  <c:v>35</c:v>
                </c:pt>
                <c:pt idx="8">
                  <c:v>-65</c:v>
                </c:pt>
                <c:pt idx="9">
                  <c:v>-25</c:v>
                </c:pt>
                <c:pt idx="10">
                  <c:v>-17</c:v>
                </c:pt>
                <c:pt idx="11">
                  <c:v>-13</c:v>
                </c:pt>
                <c:pt idx="12">
                  <c:v>-6</c:v>
                </c:pt>
                <c:pt idx="13">
                  <c:v>9</c:v>
                </c:pt>
                <c:pt idx="14">
                  <c:v>-51</c:v>
                </c:pt>
                <c:pt idx="15">
                  <c:v>-3</c:v>
                </c:pt>
                <c:pt idx="16">
                  <c:v>-39</c:v>
                </c:pt>
                <c:pt idx="17">
                  <c:v>-9</c:v>
                </c:pt>
                <c:pt idx="18">
                  <c:v>-78</c:v>
                </c:pt>
                <c:pt idx="19">
                  <c:v>-3</c:v>
                </c:pt>
                <c:pt idx="20">
                  <c:v>-11</c:v>
                </c:pt>
                <c:pt idx="21">
                  <c:v>0</c:v>
                </c:pt>
                <c:pt idx="22">
                  <c:v>-82</c:v>
                </c:pt>
                <c:pt idx="23">
                  <c:v>-6</c:v>
                </c:pt>
                <c:pt idx="24">
                  <c:v>-63</c:v>
                </c:pt>
                <c:pt idx="25">
                  <c:v>-11</c:v>
                </c:pt>
                <c:pt idx="26">
                  <c:v>-40</c:v>
                </c:pt>
                <c:pt idx="27">
                  <c:v>-3</c:v>
                </c:pt>
                <c:pt idx="28">
                  <c:v>-4</c:v>
                </c:pt>
                <c:pt idx="29">
                  <c:v>-23</c:v>
                </c:pt>
                <c:pt idx="30">
                  <c:v>-66</c:v>
                </c:pt>
                <c:pt idx="31">
                  <c:v>1</c:v>
                </c:pt>
                <c:pt idx="32">
                  <c:v>-46</c:v>
                </c:pt>
                <c:pt idx="33">
                  <c:v>-69</c:v>
                </c:pt>
                <c:pt idx="34">
                  <c:v>-79</c:v>
                </c:pt>
                <c:pt idx="35">
                  <c:v>-25</c:v>
                </c:pt>
                <c:pt idx="36">
                  <c:v>-13</c:v>
                </c:pt>
                <c:pt idx="37">
                  <c:v>-3</c:v>
                </c:pt>
                <c:pt idx="38">
                  <c:v>-25</c:v>
                </c:pt>
                <c:pt idx="39">
                  <c:v>-6</c:v>
                </c:pt>
                <c:pt idx="40">
                  <c:v>-13</c:v>
                </c:pt>
                <c:pt idx="41">
                  <c:v>-1</c:v>
                </c:pt>
                <c:pt idx="42">
                  <c:v>37</c:v>
                </c:pt>
                <c:pt idx="43">
                  <c:v>-1</c:v>
                </c:pt>
                <c:pt idx="44">
                  <c:v>-12</c:v>
                </c:pt>
                <c:pt idx="45">
                  <c:v>0</c:v>
                </c:pt>
                <c:pt idx="46">
                  <c:v>-9</c:v>
                </c:pt>
                <c:pt idx="47">
                  <c:v>-1</c:v>
                </c:pt>
                <c:pt idx="48">
                  <c:v>-22</c:v>
                </c:pt>
                <c:pt idx="49">
                  <c:v>-4</c:v>
                </c:pt>
                <c:pt idx="50">
                  <c:v>-128</c:v>
                </c:pt>
                <c:pt idx="51">
                  <c:v>0</c:v>
                </c:pt>
                <c:pt idx="52">
                  <c:v>-41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890752"/>
        <c:axId val="190892288"/>
      </c:barChart>
      <c:catAx>
        <c:axId val="19089075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0892288"/>
        <c:crosses val="autoZero"/>
        <c:auto val="1"/>
        <c:lblAlgn val="ctr"/>
        <c:lblOffset val="100"/>
        <c:noMultiLvlLbl val="0"/>
      </c:catAx>
      <c:valAx>
        <c:axId val="19089228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89075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4333.9999999999991</c:v>
                </c:pt>
                <c:pt idx="1">
                  <c:v>1793</c:v>
                </c:pt>
                <c:pt idx="2">
                  <c:v>-26039</c:v>
                </c:pt>
                <c:pt idx="3">
                  <c:v>-4695.9999999999982</c:v>
                </c:pt>
                <c:pt idx="4">
                  <c:v>-11801</c:v>
                </c:pt>
                <c:pt idx="5">
                  <c:v>-31336</c:v>
                </c:pt>
                <c:pt idx="6">
                  <c:v>-56722</c:v>
                </c:pt>
                <c:pt idx="7">
                  <c:v>-559028</c:v>
                </c:pt>
                <c:pt idx="8">
                  <c:v>-49396.000000000058</c:v>
                </c:pt>
                <c:pt idx="9">
                  <c:v>391065</c:v>
                </c:pt>
                <c:pt idx="10">
                  <c:v>595138</c:v>
                </c:pt>
                <c:pt idx="11">
                  <c:v>515424</c:v>
                </c:pt>
                <c:pt idx="12">
                  <c:v>470338.00000000006</c:v>
                </c:pt>
                <c:pt idx="13">
                  <c:v>288507</c:v>
                </c:pt>
                <c:pt idx="14">
                  <c:v>197472</c:v>
                </c:pt>
                <c:pt idx="15">
                  <c:v>132235</c:v>
                </c:pt>
                <c:pt idx="16">
                  <c:v>85859</c:v>
                </c:pt>
                <c:pt idx="17">
                  <c:v>137300</c:v>
                </c:pt>
                <c:pt idx="18">
                  <c:v>90500</c:v>
                </c:pt>
                <c:pt idx="19">
                  <c:v>65400</c:v>
                </c:pt>
                <c:pt idx="20">
                  <c:v>74000</c:v>
                </c:pt>
                <c:pt idx="21">
                  <c:v>77500</c:v>
                </c:pt>
                <c:pt idx="22">
                  <c:v>166800</c:v>
                </c:pt>
                <c:pt idx="23">
                  <c:v>82400</c:v>
                </c:pt>
                <c:pt idx="24">
                  <c:v>104700</c:v>
                </c:pt>
                <c:pt idx="25">
                  <c:v>32100</c:v>
                </c:pt>
                <c:pt idx="26">
                  <c:v>45639</c:v>
                </c:pt>
                <c:pt idx="27">
                  <c:v>40500</c:v>
                </c:pt>
                <c:pt idx="28">
                  <c:v>24651</c:v>
                </c:pt>
                <c:pt idx="29">
                  <c:v>27819</c:v>
                </c:pt>
                <c:pt idx="30">
                  <c:v>49104</c:v>
                </c:pt>
                <c:pt idx="31">
                  <c:v>79695</c:v>
                </c:pt>
                <c:pt idx="32">
                  <c:v>87912</c:v>
                </c:pt>
                <c:pt idx="33">
                  <c:v>26754.000000000004</c:v>
                </c:pt>
                <c:pt idx="34">
                  <c:v>32536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0</c:v>
                </c:pt>
                <c:pt idx="1">
                  <c:v>22739.999999999993</c:v>
                </c:pt>
                <c:pt idx="2">
                  <c:v>366008</c:v>
                </c:pt>
                <c:pt idx="3">
                  <c:v>74629</c:v>
                </c:pt>
                <c:pt idx="4">
                  <c:v>61940</c:v>
                </c:pt>
                <c:pt idx="5">
                  <c:v>50204.000000000007</c:v>
                </c:pt>
                <c:pt idx="6">
                  <c:v>51671</c:v>
                </c:pt>
                <c:pt idx="7">
                  <c:v>383272</c:v>
                </c:pt>
                <c:pt idx="8">
                  <c:v>-759</c:v>
                </c:pt>
                <c:pt idx="9">
                  <c:v>39715</c:v>
                </c:pt>
                <c:pt idx="10">
                  <c:v>-206491</c:v>
                </c:pt>
                <c:pt idx="11">
                  <c:v>-20442</c:v>
                </c:pt>
                <c:pt idx="12">
                  <c:v>139440.00000000006</c:v>
                </c:pt>
                <c:pt idx="13">
                  <c:v>362152.00000000006</c:v>
                </c:pt>
                <c:pt idx="14">
                  <c:v>-33349.999999999971</c:v>
                </c:pt>
                <c:pt idx="15">
                  <c:v>15773</c:v>
                </c:pt>
                <c:pt idx="16">
                  <c:v>88836</c:v>
                </c:pt>
                <c:pt idx="17">
                  <c:v>733197.00000000012</c:v>
                </c:pt>
                <c:pt idx="18">
                  <c:v>89688.000000000015</c:v>
                </c:pt>
                <c:pt idx="19">
                  <c:v>-51395.000000000015</c:v>
                </c:pt>
                <c:pt idx="20">
                  <c:v>49815</c:v>
                </c:pt>
                <c:pt idx="21">
                  <c:v>39729.999999999993</c:v>
                </c:pt>
                <c:pt idx="22">
                  <c:v>143322</c:v>
                </c:pt>
                <c:pt idx="23">
                  <c:v>38390</c:v>
                </c:pt>
                <c:pt idx="24">
                  <c:v>44054</c:v>
                </c:pt>
                <c:pt idx="25">
                  <c:v>26254</c:v>
                </c:pt>
                <c:pt idx="26">
                  <c:v>31598</c:v>
                </c:pt>
                <c:pt idx="27">
                  <c:v>139399</c:v>
                </c:pt>
                <c:pt idx="28">
                  <c:v>35427</c:v>
                </c:pt>
                <c:pt idx="29">
                  <c:v>30226</c:v>
                </c:pt>
                <c:pt idx="30">
                  <c:v>45049.999999999993</c:v>
                </c:pt>
                <c:pt idx="31">
                  <c:v>98664</c:v>
                </c:pt>
                <c:pt idx="32">
                  <c:v>370725.99999999994</c:v>
                </c:pt>
                <c:pt idx="33">
                  <c:v>45724</c:v>
                </c:pt>
                <c:pt idx="34">
                  <c:v>97734.999999999985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4541820</c:v>
                </c:pt>
                <c:pt idx="3">
                  <c:v>171434.00000000003</c:v>
                </c:pt>
                <c:pt idx="4">
                  <c:v>93381</c:v>
                </c:pt>
                <c:pt idx="5">
                  <c:v>51584</c:v>
                </c:pt>
                <c:pt idx="6">
                  <c:v>109350</c:v>
                </c:pt>
                <c:pt idx="7">
                  <c:v>883540</c:v>
                </c:pt>
                <c:pt idx="8">
                  <c:v>152662</c:v>
                </c:pt>
                <c:pt idx="9">
                  <c:v>10158</c:v>
                </c:pt>
                <c:pt idx="10">
                  <c:v>104236.00000000003</c:v>
                </c:pt>
                <c:pt idx="11">
                  <c:v>89833.999999999971</c:v>
                </c:pt>
                <c:pt idx="12">
                  <c:v>1666622</c:v>
                </c:pt>
                <c:pt idx="13">
                  <c:v>4560</c:v>
                </c:pt>
                <c:pt idx="14">
                  <c:v>95564</c:v>
                </c:pt>
                <c:pt idx="15">
                  <c:v>74501</c:v>
                </c:pt>
                <c:pt idx="16">
                  <c:v>55564</c:v>
                </c:pt>
                <c:pt idx="17">
                  <c:v>705175</c:v>
                </c:pt>
                <c:pt idx="18">
                  <c:v>36346</c:v>
                </c:pt>
                <c:pt idx="19">
                  <c:v>33694</c:v>
                </c:pt>
                <c:pt idx="20">
                  <c:v>77008.000000000015</c:v>
                </c:pt>
                <c:pt idx="21">
                  <c:v>129075.99999999997</c:v>
                </c:pt>
                <c:pt idx="22">
                  <c:v>8997950</c:v>
                </c:pt>
                <c:pt idx="23">
                  <c:v>-14196</c:v>
                </c:pt>
                <c:pt idx="24">
                  <c:v>22104</c:v>
                </c:pt>
                <c:pt idx="25">
                  <c:v>60522.999999999985</c:v>
                </c:pt>
                <c:pt idx="26">
                  <c:v>54100</c:v>
                </c:pt>
                <c:pt idx="27">
                  <c:v>292275</c:v>
                </c:pt>
                <c:pt idx="28">
                  <c:v>51795</c:v>
                </c:pt>
                <c:pt idx="29">
                  <c:v>49940</c:v>
                </c:pt>
                <c:pt idx="30">
                  <c:v>19529.000000000007</c:v>
                </c:pt>
                <c:pt idx="31">
                  <c:v>82726</c:v>
                </c:pt>
                <c:pt idx="32">
                  <c:v>2826765</c:v>
                </c:pt>
                <c:pt idx="33">
                  <c:v>78661.000000000015</c:v>
                </c:pt>
                <c:pt idx="34">
                  <c:v>39400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0995072"/>
        <c:axId val="191000960"/>
      </c:barChart>
      <c:catAx>
        <c:axId val="19099507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000960"/>
        <c:crosses val="autoZero"/>
        <c:auto val="1"/>
        <c:lblAlgn val="ctr"/>
        <c:lblOffset val="100"/>
        <c:noMultiLvlLbl val="0"/>
      </c:catAx>
      <c:valAx>
        <c:axId val="19100096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0995072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0</c:v>
                </c:pt>
                <c:pt idx="1">
                  <c:v>-3515</c:v>
                </c:pt>
                <c:pt idx="2">
                  <c:v>-9690</c:v>
                </c:pt>
                <c:pt idx="3">
                  <c:v>-3462</c:v>
                </c:pt>
                <c:pt idx="4">
                  <c:v>-2760.9999999999991</c:v>
                </c:pt>
                <c:pt idx="5">
                  <c:v>-10929.999999999998</c:v>
                </c:pt>
                <c:pt idx="6">
                  <c:v>-5414</c:v>
                </c:pt>
                <c:pt idx="7">
                  <c:v>-32788.999999999993</c:v>
                </c:pt>
                <c:pt idx="8">
                  <c:v>-49022</c:v>
                </c:pt>
                <c:pt idx="9">
                  <c:v>-33416</c:v>
                </c:pt>
                <c:pt idx="10">
                  <c:v>-60956.000000000015</c:v>
                </c:pt>
                <c:pt idx="11">
                  <c:v>44832</c:v>
                </c:pt>
                <c:pt idx="12">
                  <c:v>402850</c:v>
                </c:pt>
                <c:pt idx="13">
                  <c:v>272566</c:v>
                </c:pt>
                <c:pt idx="14">
                  <c:v>162768</c:v>
                </c:pt>
                <c:pt idx="15">
                  <c:v>114772</c:v>
                </c:pt>
                <c:pt idx="16">
                  <c:v>74110</c:v>
                </c:pt>
                <c:pt idx="17">
                  <c:v>105276</c:v>
                </c:pt>
                <c:pt idx="18">
                  <c:v>96099</c:v>
                </c:pt>
                <c:pt idx="19">
                  <c:v>52400</c:v>
                </c:pt>
                <c:pt idx="20">
                  <c:v>98700</c:v>
                </c:pt>
                <c:pt idx="21">
                  <c:v>37900</c:v>
                </c:pt>
                <c:pt idx="22">
                  <c:v>68200</c:v>
                </c:pt>
                <c:pt idx="23">
                  <c:v>39600</c:v>
                </c:pt>
                <c:pt idx="24">
                  <c:v>62300</c:v>
                </c:pt>
                <c:pt idx="25">
                  <c:v>29700</c:v>
                </c:pt>
                <c:pt idx="26">
                  <c:v>45500</c:v>
                </c:pt>
                <c:pt idx="27">
                  <c:v>81000</c:v>
                </c:pt>
                <c:pt idx="28">
                  <c:v>160800</c:v>
                </c:pt>
                <c:pt idx="29">
                  <c:v>20800</c:v>
                </c:pt>
                <c:pt idx="30">
                  <c:v>14300</c:v>
                </c:pt>
                <c:pt idx="31">
                  <c:v>18800</c:v>
                </c:pt>
                <c:pt idx="32">
                  <c:v>376300</c:v>
                </c:pt>
                <c:pt idx="33">
                  <c:v>36000</c:v>
                </c:pt>
                <c:pt idx="34">
                  <c:v>21500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4722</c:v>
                </c:pt>
                <c:pt idx="1">
                  <c:v>23554</c:v>
                </c:pt>
                <c:pt idx="2">
                  <c:v>85046.999999999985</c:v>
                </c:pt>
                <c:pt idx="3">
                  <c:v>21256</c:v>
                </c:pt>
                <c:pt idx="4">
                  <c:v>29916.000000000007</c:v>
                </c:pt>
                <c:pt idx="5">
                  <c:v>24680</c:v>
                </c:pt>
                <c:pt idx="6">
                  <c:v>4366.9999999999964</c:v>
                </c:pt>
                <c:pt idx="7">
                  <c:v>121146</c:v>
                </c:pt>
                <c:pt idx="8">
                  <c:v>36591</c:v>
                </c:pt>
                <c:pt idx="9">
                  <c:v>17243</c:v>
                </c:pt>
                <c:pt idx="10">
                  <c:v>27868</c:v>
                </c:pt>
                <c:pt idx="11">
                  <c:v>1136</c:v>
                </c:pt>
                <c:pt idx="12">
                  <c:v>321355</c:v>
                </c:pt>
                <c:pt idx="13">
                  <c:v>-77768</c:v>
                </c:pt>
                <c:pt idx="14">
                  <c:v>-150149</c:v>
                </c:pt>
                <c:pt idx="15">
                  <c:v>74433</c:v>
                </c:pt>
                <c:pt idx="16">
                  <c:v>53045</c:v>
                </c:pt>
                <c:pt idx="17">
                  <c:v>255850.00000000003</c:v>
                </c:pt>
                <c:pt idx="18">
                  <c:v>-118296</c:v>
                </c:pt>
                <c:pt idx="19">
                  <c:v>-1600</c:v>
                </c:pt>
                <c:pt idx="20">
                  <c:v>-8524</c:v>
                </c:pt>
                <c:pt idx="21">
                  <c:v>29395</c:v>
                </c:pt>
                <c:pt idx="22">
                  <c:v>74892</c:v>
                </c:pt>
                <c:pt idx="23">
                  <c:v>10421</c:v>
                </c:pt>
                <c:pt idx="24">
                  <c:v>7278</c:v>
                </c:pt>
                <c:pt idx="25">
                  <c:v>34020</c:v>
                </c:pt>
                <c:pt idx="26">
                  <c:v>51552</c:v>
                </c:pt>
                <c:pt idx="27">
                  <c:v>73205</c:v>
                </c:pt>
                <c:pt idx="28">
                  <c:v>16580</c:v>
                </c:pt>
                <c:pt idx="29">
                  <c:v>-8731</c:v>
                </c:pt>
                <c:pt idx="30">
                  <c:v>16022</c:v>
                </c:pt>
                <c:pt idx="31">
                  <c:v>294</c:v>
                </c:pt>
                <c:pt idx="32">
                  <c:v>485350.00000000012</c:v>
                </c:pt>
                <c:pt idx="33">
                  <c:v>7338</c:v>
                </c:pt>
                <c:pt idx="34">
                  <c:v>8698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263507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756372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508945.00000000012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115140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981090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-202437.00000000003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3633369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027840"/>
        <c:axId val="191033728"/>
      </c:barChart>
      <c:catAx>
        <c:axId val="1910278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033728"/>
        <c:crosses val="autoZero"/>
        <c:auto val="1"/>
        <c:lblAlgn val="ctr"/>
        <c:lblOffset val="100"/>
        <c:noMultiLvlLbl val="0"/>
      </c:catAx>
      <c:valAx>
        <c:axId val="19103372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02784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-864</c:v>
                </c:pt>
                <c:pt idx="1">
                  <c:v>-380</c:v>
                </c:pt>
                <c:pt idx="2">
                  <c:v>-2820</c:v>
                </c:pt>
                <c:pt idx="3">
                  <c:v>-2813</c:v>
                </c:pt>
                <c:pt idx="4">
                  <c:v>-9504</c:v>
                </c:pt>
                <c:pt idx="5">
                  <c:v>-1823.9999999999998</c:v>
                </c:pt>
                <c:pt idx="6">
                  <c:v>-3419.9999999999995</c:v>
                </c:pt>
                <c:pt idx="7">
                  <c:v>-1403</c:v>
                </c:pt>
                <c:pt idx="8">
                  <c:v>-5463</c:v>
                </c:pt>
                <c:pt idx="9">
                  <c:v>-7906</c:v>
                </c:pt>
                <c:pt idx="10">
                  <c:v>-7514</c:v>
                </c:pt>
                <c:pt idx="11">
                  <c:v>143148</c:v>
                </c:pt>
                <c:pt idx="12">
                  <c:v>336147</c:v>
                </c:pt>
                <c:pt idx="13">
                  <c:v>123781.99999999999</c:v>
                </c:pt>
                <c:pt idx="14">
                  <c:v>92513</c:v>
                </c:pt>
                <c:pt idx="15">
                  <c:v>80600</c:v>
                </c:pt>
                <c:pt idx="16">
                  <c:v>159400</c:v>
                </c:pt>
                <c:pt idx="17">
                  <c:v>388400</c:v>
                </c:pt>
                <c:pt idx="18">
                  <c:v>38700</c:v>
                </c:pt>
                <c:pt idx="19">
                  <c:v>35100</c:v>
                </c:pt>
                <c:pt idx="20">
                  <c:v>63900</c:v>
                </c:pt>
                <c:pt idx="21">
                  <c:v>16100</c:v>
                </c:pt>
                <c:pt idx="22">
                  <c:v>68100</c:v>
                </c:pt>
                <c:pt idx="23">
                  <c:v>18100</c:v>
                </c:pt>
                <c:pt idx="24">
                  <c:v>97800</c:v>
                </c:pt>
                <c:pt idx="25">
                  <c:v>59800</c:v>
                </c:pt>
                <c:pt idx="26">
                  <c:v>57231.999999999993</c:v>
                </c:pt>
                <c:pt idx="27">
                  <c:v>101626</c:v>
                </c:pt>
                <c:pt idx="28">
                  <c:v>20874</c:v>
                </c:pt>
                <c:pt idx="29">
                  <c:v>13916</c:v>
                </c:pt>
                <c:pt idx="30">
                  <c:v>7056</c:v>
                </c:pt>
                <c:pt idx="31">
                  <c:v>17640</c:v>
                </c:pt>
                <c:pt idx="32">
                  <c:v>41356</c:v>
                </c:pt>
                <c:pt idx="33">
                  <c:v>23900</c:v>
                </c:pt>
                <c:pt idx="34">
                  <c:v>6467.9999999999991</c:v>
                </c:pt>
                <c:pt idx="35">
                  <c:v>19404</c:v>
                </c:pt>
                <c:pt idx="36">
                  <c:v>35868</c:v>
                </c:pt>
                <c:pt idx="37">
                  <c:v>117894</c:v>
                </c:pt>
                <c:pt idx="38">
                  <c:v>13524</c:v>
                </c:pt>
                <c:pt idx="39">
                  <c:v>6958</c:v>
                </c:pt>
                <c:pt idx="40">
                  <c:v>19208</c:v>
                </c:pt>
                <c:pt idx="41">
                  <c:v>24108</c:v>
                </c:pt>
                <c:pt idx="42">
                  <c:v>43218</c:v>
                </c:pt>
                <c:pt idx="43">
                  <c:v>4410</c:v>
                </c:pt>
                <c:pt idx="44">
                  <c:v>3564</c:v>
                </c:pt>
                <c:pt idx="45">
                  <c:v>3069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2748.0000000000005</c:v>
                </c:pt>
                <c:pt idx="1">
                  <c:v>4914</c:v>
                </c:pt>
                <c:pt idx="2">
                  <c:v>19446</c:v>
                </c:pt>
                <c:pt idx="3">
                  <c:v>9077</c:v>
                </c:pt>
                <c:pt idx="4">
                  <c:v>21465.000000000004</c:v>
                </c:pt>
                <c:pt idx="5">
                  <c:v>17676</c:v>
                </c:pt>
                <c:pt idx="6">
                  <c:v>8802</c:v>
                </c:pt>
                <c:pt idx="7">
                  <c:v>72206</c:v>
                </c:pt>
                <c:pt idx="8">
                  <c:v>34302</c:v>
                </c:pt>
                <c:pt idx="9">
                  <c:v>56194</c:v>
                </c:pt>
                <c:pt idx="10">
                  <c:v>50079</c:v>
                </c:pt>
                <c:pt idx="11">
                  <c:v>74576</c:v>
                </c:pt>
                <c:pt idx="12">
                  <c:v>131057.99999999994</c:v>
                </c:pt>
                <c:pt idx="13">
                  <c:v>26530</c:v>
                </c:pt>
                <c:pt idx="14">
                  <c:v>14040</c:v>
                </c:pt>
                <c:pt idx="15">
                  <c:v>1271.9999999999964</c:v>
                </c:pt>
                <c:pt idx="16">
                  <c:v>60352</c:v>
                </c:pt>
                <c:pt idx="17">
                  <c:v>-131355.99999999994</c:v>
                </c:pt>
                <c:pt idx="18">
                  <c:v>155570</c:v>
                </c:pt>
                <c:pt idx="19">
                  <c:v>-2662.0000000000073</c:v>
                </c:pt>
                <c:pt idx="20">
                  <c:v>28986</c:v>
                </c:pt>
                <c:pt idx="21">
                  <c:v>31121</c:v>
                </c:pt>
                <c:pt idx="22">
                  <c:v>125712</c:v>
                </c:pt>
                <c:pt idx="23">
                  <c:v>0</c:v>
                </c:pt>
                <c:pt idx="24">
                  <c:v>29396</c:v>
                </c:pt>
                <c:pt idx="25">
                  <c:v>0</c:v>
                </c:pt>
                <c:pt idx="26">
                  <c:v>22025</c:v>
                </c:pt>
                <c:pt idx="27">
                  <c:v>450030</c:v>
                </c:pt>
                <c:pt idx="28">
                  <c:v>24192</c:v>
                </c:pt>
                <c:pt idx="29">
                  <c:v>32320</c:v>
                </c:pt>
                <c:pt idx="30">
                  <c:v>139630</c:v>
                </c:pt>
                <c:pt idx="31">
                  <c:v>8072</c:v>
                </c:pt>
                <c:pt idx="32">
                  <c:v>147885</c:v>
                </c:pt>
                <c:pt idx="33">
                  <c:v>14044</c:v>
                </c:pt>
                <c:pt idx="34">
                  <c:v>4536</c:v>
                </c:pt>
                <c:pt idx="35">
                  <c:v>11037</c:v>
                </c:pt>
                <c:pt idx="36">
                  <c:v>8875</c:v>
                </c:pt>
                <c:pt idx="37">
                  <c:v>197644</c:v>
                </c:pt>
                <c:pt idx="38">
                  <c:v>12438</c:v>
                </c:pt>
                <c:pt idx="39">
                  <c:v>9952</c:v>
                </c:pt>
                <c:pt idx="40">
                  <c:v>43158</c:v>
                </c:pt>
                <c:pt idx="41">
                  <c:v>0</c:v>
                </c:pt>
                <c:pt idx="42">
                  <c:v>176480</c:v>
                </c:pt>
                <c:pt idx="43">
                  <c:v>13309</c:v>
                </c:pt>
                <c:pt idx="44">
                  <c:v>0</c:v>
                </c:pt>
                <c:pt idx="45">
                  <c:v>20814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6799</c:v>
                </c:pt>
                <c:pt idx="1">
                  <c:v>20079.999999999996</c:v>
                </c:pt>
                <c:pt idx="2">
                  <c:v>202524.00000000012</c:v>
                </c:pt>
                <c:pt idx="3">
                  <c:v>5822.9999999999982</c:v>
                </c:pt>
                <c:pt idx="4">
                  <c:v>13375.999999999995</c:v>
                </c:pt>
                <c:pt idx="5">
                  <c:v>51498</c:v>
                </c:pt>
                <c:pt idx="6">
                  <c:v>24196</c:v>
                </c:pt>
                <c:pt idx="7">
                  <c:v>260326</c:v>
                </c:pt>
                <c:pt idx="8">
                  <c:v>25752</c:v>
                </c:pt>
                <c:pt idx="9">
                  <c:v>11964</c:v>
                </c:pt>
                <c:pt idx="10">
                  <c:v>29548</c:v>
                </c:pt>
                <c:pt idx="11">
                  <c:v>17240.000000000007</c:v>
                </c:pt>
                <c:pt idx="12">
                  <c:v>374823</c:v>
                </c:pt>
                <c:pt idx="13">
                  <c:v>68951.999999999913</c:v>
                </c:pt>
                <c:pt idx="14">
                  <c:v>74029</c:v>
                </c:pt>
                <c:pt idx="15">
                  <c:v>471784</c:v>
                </c:pt>
                <c:pt idx="16">
                  <c:v>209754</c:v>
                </c:pt>
                <c:pt idx="17">
                  <c:v>1507594</c:v>
                </c:pt>
                <c:pt idx="18">
                  <c:v>84996.000000000044</c:v>
                </c:pt>
                <c:pt idx="19">
                  <c:v>87855.000000000029</c:v>
                </c:pt>
                <c:pt idx="20">
                  <c:v>6970</c:v>
                </c:pt>
                <c:pt idx="21">
                  <c:v>32687.999999999985</c:v>
                </c:pt>
                <c:pt idx="22">
                  <c:v>1187860.9999999998</c:v>
                </c:pt>
                <c:pt idx="23">
                  <c:v>-34776</c:v>
                </c:pt>
                <c:pt idx="24">
                  <c:v>221592</c:v>
                </c:pt>
                <c:pt idx="25">
                  <c:v>219969</c:v>
                </c:pt>
                <c:pt idx="26">
                  <c:v>344033</c:v>
                </c:pt>
                <c:pt idx="27">
                  <c:v>2303715</c:v>
                </c:pt>
                <c:pt idx="28">
                  <c:v>43809</c:v>
                </c:pt>
                <c:pt idx="29">
                  <c:v>101247</c:v>
                </c:pt>
                <c:pt idx="30">
                  <c:v>109513</c:v>
                </c:pt>
                <c:pt idx="31">
                  <c:v>191992</c:v>
                </c:pt>
                <c:pt idx="32">
                  <c:v>1424495</c:v>
                </c:pt>
                <c:pt idx="33">
                  <c:v>111562</c:v>
                </c:pt>
                <c:pt idx="34">
                  <c:v>293329</c:v>
                </c:pt>
                <c:pt idx="35">
                  <c:v>373926</c:v>
                </c:pt>
                <c:pt idx="36">
                  <c:v>590236</c:v>
                </c:pt>
                <c:pt idx="37">
                  <c:v>5453109.9999999991</c:v>
                </c:pt>
                <c:pt idx="38">
                  <c:v>488399</c:v>
                </c:pt>
                <c:pt idx="39">
                  <c:v>357141</c:v>
                </c:pt>
                <c:pt idx="40">
                  <c:v>619336</c:v>
                </c:pt>
                <c:pt idx="41">
                  <c:v>343126</c:v>
                </c:pt>
                <c:pt idx="42">
                  <c:v>5108577</c:v>
                </c:pt>
                <c:pt idx="43">
                  <c:v>350023</c:v>
                </c:pt>
                <c:pt idx="44">
                  <c:v>407910</c:v>
                </c:pt>
                <c:pt idx="45">
                  <c:v>271680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078784"/>
        <c:axId val="191080320"/>
      </c:barChart>
      <c:catAx>
        <c:axId val="19107878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080320"/>
        <c:crosses val="autoZero"/>
        <c:auto val="1"/>
        <c:lblAlgn val="ctr"/>
        <c:lblOffset val="100"/>
        <c:noMultiLvlLbl val="0"/>
      </c:catAx>
      <c:valAx>
        <c:axId val="19108032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078784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-869.99999999999989</c:v>
                </c:pt>
                <c:pt idx="3">
                  <c:v>-6254</c:v>
                </c:pt>
                <c:pt idx="4">
                  <c:v>299</c:v>
                </c:pt>
                <c:pt idx="5">
                  <c:v>355</c:v>
                </c:pt>
                <c:pt idx="6">
                  <c:v>11400</c:v>
                </c:pt>
                <c:pt idx="7">
                  <c:v>846</c:v>
                </c:pt>
                <c:pt idx="8">
                  <c:v>3100</c:v>
                </c:pt>
                <c:pt idx="9">
                  <c:v>844</c:v>
                </c:pt>
                <c:pt idx="10">
                  <c:v>13500</c:v>
                </c:pt>
                <c:pt idx="11">
                  <c:v>492</c:v>
                </c:pt>
                <c:pt idx="12">
                  <c:v>1000</c:v>
                </c:pt>
                <c:pt idx="13">
                  <c:v>1084.9999999999998</c:v>
                </c:pt>
                <c:pt idx="14">
                  <c:v>1900</c:v>
                </c:pt>
                <c:pt idx="15">
                  <c:v>1096</c:v>
                </c:pt>
                <c:pt idx="16">
                  <c:v>1256</c:v>
                </c:pt>
                <c:pt idx="17">
                  <c:v>1500</c:v>
                </c:pt>
                <c:pt idx="18">
                  <c:v>8034</c:v>
                </c:pt>
                <c:pt idx="19">
                  <c:v>252</c:v>
                </c:pt>
                <c:pt idx="20">
                  <c:v>545</c:v>
                </c:pt>
                <c:pt idx="21">
                  <c:v>486</c:v>
                </c:pt>
                <c:pt idx="22">
                  <c:v>1600</c:v>
                </c:pt>
                <c:pt idx="23">
                  <c:v>398</c:v>
                </c:pt>
                <c:pt idx="24">
                  <c:v>-12</c:v>
                </c:pt>
                <c:pt idx="25">
                  <c:v>182</c:v>
                </c:pt>
                <c:pt idx="26">
                  <c:v>11600</c:v>
                </c:pt>
                <c:pt idx="27">
                  <c:v>470</c:v>
                </c:pt>
                <c:pt idx="28">
                  <c:v>3446</c:v>
                </c:pt>
                <c:pt idx="29">
                  <c:v>388</c:v>
                </c:pt>
                <c:pt idx="30">
                  <c:v>2694</c:v>
                </c:pt>
                <c:pt idx="31">
                  <c:v>385</c:v>
                </c:pt>
                <c:pt idx="32">
                  <c:v>405</c:v>
                </c:pt>
                <c:pt idx="33">
                  <c:v>490</c:v>
                </c:pt>
                <c:pt idx="34">
                  <c:v>7415</c:v>
                </c:pt>
                <c:pt idx="35">
                  <c:v>-15.000000000000002</c:v>
                </c:pt>
                <c:pt idx="36">
                  <c:v>885</c:v>
                </c:pt>
                <c:pt idx="37">
                  <c:v>-15.000000000000002</c:v>
                </c:pt>
                <c:pt idx="38">
                  <c:v>348</c:v>
                </c:pt>
                <c:pt idx="39">
                  <c:v>-5</c:v>
                </c:pt>
                <c:pt idx="40">
                  <c:v>-180</c:v>
                </c:pt>
                <c:pt idx="41">
                  <c:v>0</c:v>
                </c:pt>
                <c:pt idx="42">
                  <c:v>24</c:v>
                </c:pt>
                <c:pt idx="43">
                  <c:v>-44</c:v>
                </c:pt>
                <c:pt idx="44">
                  <c:v>68</c:v>
                </c:pt>
                <c:pt idx="45">
                  <c:v>-12</c:v>
                </c:pt>
                <c:pt idx="46">
                  <c:v>800</c:v>
                </c:pt>
                <c:pt idx="47">
                  <c:v>0</c:v>
                </c:pt>
                <c:pt idx="48">
                  <c:v>-68</c:v>
                </c:pt>
                <c:pt idx="49">
                  <c:v>-28.000000000000004</c:v>
                </c:pt>
                <c:pt idx="50">
                  <c:v>116</c:v>
                </c:pt>
                <c:pt idx="51">
                  <c:v>88</c:v>
                </c:pt>
                <c:pt idx="52">
                  <c:v>80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250523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132</c:v>
                </c:pt>
                <c:pt idx="1">
                  <c:v>88</c:v>
                </c:pt>
                <c:pt idx="2">
                  <c:v>424.99999999999994</c:v>
                </c:pt>
                <c:pt idx="3">
                  <c:v>90</c:v>
                </c:pt>
                <c:pt idx="4">
                  <c:v>2201</c:v>
                </c:pt>
                <c:pt idx="5">
                  <c:v>2317</c:v>
                </c:pt>
                <c:pt idx="6">
                  <c:v>26955.000000000004</c:v>
                </c:pt>
                <c:pt idx="7">
                  <c:v>356</c:v>
                </c:pt>
                <c:pt idx="8">
                  <c:v>771</c:v>
                </c:pt>
                <c:pt idx="9">
                  <c:v>1164</c:v>
                </c:pt>
                <c:pt idx="10">
                  <c:v>-364.00000000000006</c:v>
                </c:pt>
                <c:pt idx="11">
                  <c:v>-232</c:v>
                </c:pt>
                <c:pt idx="12">
                  <c:v>-32.000000000000028</c:v>
                </c:pt>
                <c:pt idx="13">
                  <c:v>152</c:v>
                </c:pt>
                <c:pt idx="14">
                  <c:v>-950</c:v>
                </c:pt>
                <c:pt idx="15">
                  <c:v>63.000000000000014</c:v>
                </c:pt>
                <c:pt idx="16">
                  <c:v>399</c:v>
                </c:pt>
                <c:pt idx="17">
                  <c:v>264</c:v>
                </c:pt>
                <c:pt idx="18">
                  <c:v>-47</c:v>
                </c:pt>
                <c:pt idx="19">
                  <c:v>391.99999999999994</c:v>
                </c:pt>
                <c:pt idx="20">
                  <c:v>318</c:v>
                </c:pt>
                <c:pt idx="21">
                  <c:v>23</c:v>
                </c:pt>
                <c:pt idx="22">
                  <c:v>376</c:v>
                </c:pt>
                <c:pt idx="23">
                  <c:v>216</c:v>
                </c:pt>
                <c:pt idx="24">
                  <c:v>270</c:v>
                </c:pt>
                <c:pt idx="25">
                  <c:v>240</c:v>
                </c:pt>
                <c:pt idx="26">
                  <c:v>46</c:v>
                </c:pt>
                <c:pt idx="27">
                  <c:v>-98.000000000000014</c:v>
                </c:pt>
                <c:pt idx="28">
                  <c:v>174</c:v>
                </c:pt>
                <c:pt idx="29">
                  <c:v>396</c:v>
                </c:pt>
                <c:pt idx="30">
                  <c:v>120.00000000000003</c:v>
                </c:pt>
                <c:pt idx="31">
                  <c:v>678</c:v>
                </c:pt>
                <c:pt idx="32">
                  <c:v>550</c:v>
                </c:pt>
                <c:pt idx="33">
                  <c:v>790</c:v>
                </c:pt>
                <c:pt idx="34">
                  <c:v>301</c:v>
                </c:pt>
                <c:pt idx="35">
                  <c:v>692</c:v>
                </c:pt>
                <c:pt idx="36">
                  <c:v>312</c:v>
                </c:pt>
                <c:pt idx="37">
                  <c:v>651</c:v>
                </c:pt>
                <c:pt idx="38">
                  <c:v>4486</c:v>
                </c:pt>
                <c:pt idx="39">
                  <c:v>94</c:v>
                </c:pt>
                <c:pt idx="40">
                  <c:v>882</c:v>
                </c:pt>
                <c:pt idx="41">
                  <c:v>1060</c:v>
                </c:pt>
                <c:pt idx="42">
                  <c:v>4395</c:v>
                </c:pt>
                <c:pt idx="43">
                  <c:v>505</c:v>
                </c:pt>
                <c:pt idx="44">
                  <c:v>316</c:v>
                </c:pt>
                <c:pt idx="45">
                  <c:v>-24</c:v>
                </c:pt>
                <c:pt idx="46">
                  <c:v>-340.00000000000006</c:v>
                </c:pt>
                <c:pt idx="47">
                  <c:v>319</c:v>
                </c:pt>
                <c:pt idx="48">
                  <c:v>240</c:v>
                </c:pt>
                <c:pt idx="49">
                  <c:v>361</c:v>
                </c:pt>
                <c:pt idx="50">
                  <c:v>325</c:v>
                </c:pt>
                <c:pt idx="51">
                  <c:v>176</c:v>
                </c:pt>
                <c:pt idx="52">
                  <c:v>294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201</c:v>
                </c:pt>
                <c:pt idx="1">
                  <c:v>491</c:v>
                </c:pt>
                <c:pt idx="2">
                  <c:v>17984.000000000011</c:v>
                </c:pt>
                <c:pt idx="3">
                  <c:v>751</c:v>
                </c:pt>
                <c:pt idx="4">
                  <c:v>1664.0000000000005</c:v>
                </c:pt>
                <c:pt idx="5">
                  <c:v>1427</c:v>
                </c:pt>
                <c:pt idx="6">
                  <c:v>1704</c:v>
                </c:pt>
                <c:pt idx="7">
                  <c:v>676</c:v>
                </c:pt>
                <c:pt idx="8">
                  <c:v>2337.9999999999991</c:v>
                </c:pt>
                <c:pt idx="9">
                  <c:v>270474</c:v>
                </c:pt>
                <c:pt idx="10">
                  <c:v>1970.9999999999991</c:v>
                </c:pt>
                <c:pt idx="11">
                  <c:v>733</c:v>
                </c:pt>
                <c:pt idx="12">
                  <c:v>23940</c:v>
                </c:pt>
                <c:pt idx="13">
                  <c:v>686.99999999999989</c:v>
                </c:pt>
                <c:pt idx="14">
                  <c:v>1993</c:v>
                </c:pt>
                <c:pt idx="15">
                  <c:v>415</c:v>
                </c:pt>
                <c:pt idx="16">
                  <c:v>597.99999999999977</c:v>
                </c:pt>
                <c:pt idx="17">
                  <c:v>98.000000000000028</c:v>
                </c:pt>
                <c:pt idx="18">
                  <c:v>7711</c:v>
                </c:pt>
                <c:pt idx="19">
                  <c:v>330</c:v>
                </c:pt>
                <c:pt idx="20">
                  <c:v>672</c:v>
                </c:pt>
                <c:pt idx="21">
                  <c:v>368.00000000000006</c:v>
                </c:pt>
                <c:pt idx="22">
                  <c:v>33957</c:v>
                </c:pt>
                <c:pt idx="23">
                  <c:v>1259.0000000000002</c:v>
                </c:pt>
                <c:pt idx="24">
                  <c:v>448.99999999999983</c:v>
                </c:pt>
                <c:pt idx="25">
                  <c:v>2658</c:v>
                </c:pt>
                <c:pt idx="26">
                  <c:v>1339</c:v>
                </c:pt>
                <c:pt idx="27">
                  <c:v>1027</c:v>
                </c:pt>
                <c:pt idx="28">
                  <c:v>2232</c:v>
                </c:pt>
                <c:pt idx="29">
                  <c:v>3713.0000000000005</c:v>
                </c:pt>
                <c:pt idx="30">
                  <c:v>37972</c:v>
                </c:pt>
                <c:pt idx="31">
                  <c:v>2062</c:v>
                </c:pt>
                <c:pt idx="32">
                  <c:v>3116</c:v>
                </c:pt>
                <c:pt idx="33">
                  <c:v>873</c:v>
                </c:pt>
                <c:pt idx="34">
                  <c:v>-3470.0000000000009</c:v>
                </c:pt>
                <c:pt idx="35">
                  <c:v>1720.0000000000002</c:v>
                </c:pt>
                <c:pt idx="36">
                  <c:v>339</c:v>
                </c:pt>
                <c:pt idx="37">
                  <c:v>339</c:v>
                </c:pt>
                <c:pt idx="38">
                  <c:v>3732</c:v>
                </c:pt>
                <c:pt idx="39">
                  <c:v>660.00000000000011</c:v>
                </c:pt>
                <c:pt idx="40">
                  <c:v>1412</c:v>
                </c:pt>
                <c:pt idx="41">
                  <c:v>548</c:v>
                </c:pt>
                <c:pt idx="42">
                  <c:v>24479</c:v>
                </c:pt>
                <c:pt idx="43">
                  <c:v>2306.0000000000005</c:v>
                </c:pt>
                <c:pt idx="44">
                  <c:v>17328</c:v>
                </c:pt>
                <c:pt idx="45">
                  <c:v>1548.0000000000002</c:v>
                </c:pt>
                <c:pt idx="46">
                  <c:v>1881.0000000000005</c:v>
                </c:pt>
                <c:pt idx="47">
                  <c:v>299.99999999999977</c:v>
                </c:pt>
                <c:pt idx="48">
                  <c:v>4174</c:v>
                </c:pt>
                <c:pt idx="49">
                  <c:v>2012</c:v>
                </c:pt>
                <c:pt idx="50">
                  <c:v>6192</c:v>
                </c:pt>
                <c:pt idx="51">
                  <c:v>2170</c:v>
                </c:pt>
                <c:pt idx="52">
                  <c:v>-300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1114624"/>
        <c:axId val="191124608"/>
      </c:barChart>
      <c:catAx>
        <c:axId val="19111462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1124608"/>
        <c:crosses val="autoZero"/>
        <c:auto val="1"/>
        <c:lblAlgn val="ctr"/>
        <c:lblOffset val="100"/>
        <c:noMultiLvlLbl val="0"/>
      </c:catAx>
      <c:valAx>
        <c:axId val="19112460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1114624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0.69130000000000003</c:v>
                </c:pt>
                <c:pt idx="1">
                  <c:v>0.61470000000000002</c:v>
                </c:pt>
                <c:pt idx="2">
                  <c:v>0.53690000000000004</c:v>
                </c:pt>
                <c:pt idx="3">
                  <c:v>0.45789999999999997</c:v>
                </c:pt>
                <c:pt idx="4">
                  <c:v>0.37709999999999999</c:v>
                </c:pt>
                <c:pt idx="5">
                  <c:v>0.29420000000000002</c:v>
                </c:pt>
                <c:pt idx="6">
                  <c:v>0.2082</c:v>
                </c:pt>
                <c:pt idx="7">
                  <c:v>0.14369999999999999</c:v>
                </c:pt>
                <c:pt idx="8">
                  <c:v>8.3299999999999999E-2</c:v>
                </c:pt>
                <c:pt idx="9">
                  <c:v>0.1353</c:v>
                </c:pt>
                <c:pt idx="10">
                  <c:v>0.25</c:v>
                </c:pt>
                <c:pt idx="11">
                  <c:v>0.28179999999999999</c:v>
                </c:pt>
                <c:pt idx="12">
                  <c:v>0.36449999999999999</c:v>
                </c:pt>
                <c:pt idx="13">
                  <c:v>0.25</c:v>
                </c:pt>
                <c:pt idx="14">
                  <c:v>0.64119999999999999</c:v>
                </c:pt>
                <c:pt idx="15">
                  <c:v>0.25</c:v>
                </c:pt>
                <c:pt idx="16">
                  <c:v>0.874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1.7687999999999999</c:v>
                </c:pt>
                <c:pt idx="27">
                  <c:v>0.25</c:v>
                </c:pt>
                <c:pt idx="28">
                  <c:v>1.9837</c:v>
                </c:pt>
                <c:pt idx="29">
                  <c:v>2.0289999999999999</c:v>
                </c:pt>
                <c:pt idx="30">
                  <c:v>2.1152000000000002</c:v>
                </c:pt>
                <c:pt idx="31">
                  <c:v>2.2012</c:v>
                </c:pt>
                <c:pt idx="32">
                  <c:v>2.2871000000000001</c:v>
                </c:pt>
                <c:pt idx="33">
                  <c:v>2.8130000000000002</c:v>
                </c:pt>
                <c:pt idx="34">
                  <c:v>2.9104999999999999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0.97850000000000004</c:v>
                </c:pt>
                <c:pt idx="1">
                  <c:v>0.25</c:v>
                </c:pt>
                <c:pt idx="2">
                  <c:v>0.69699999999999995</c:v>
                </c:pt>
                <c:pt idx="3">
                  <c:v>0.60970000000000002</c:v>
                </c:pt>
                <c:pt idx="4">
                  <c:v>0.49790000000000001</c:v>
                </c:pt>
                <c:pt idx="5">
                  <c:v>0.37469999999999998</c:v>
                </c:pt>
                <c:pt idx="6">
                  <c:v>0.2727</c:v>
                </c:pt>
                <c:pt idx="7">
                  <c:v>0.15609999999999999</c:v>
                </c:pt>
                <c:pt idx="8">
                  <c:v>9.5100000000000004E-2</c:v>
                </c:pt>
                <c:pt idx="9">
                  <c:v>0.1681</c:v>
                </c:pt>
                <c:pt idx="10">
                  <c:v>0.2427</c:v>
                </c:pt>
                <c:pt idx="11">
                  <c:v>0.3417</c:v>
                </c:pt>
                <c:pt idx="12">
                  <c:v>0.37490000000000001</c:v>
                </c:pt>
                <c:pt idx="13">
                  <c:v>0.45710000000000001</c:v>
                </c:pt>
                <c:pt idx="14">
                  <c:v>0.53779999999999994</c:v>
                </c:pt>
                <c:pt idx="15">
                  <c:v>0.61739999999999995</c:v>
                </c:pt>
                <c:pt idx="16">
                  <c:v>0.69610000000000005</c:v>
                </c:pt>
                <c:pt idx="17">
                  <c:v>0.77410000000000001</c:v>
                </c:pt>
                <c:pt idx="18">
                  <c:v>0.85150000000000003</c:v>
                </c:pt>
                <c:pt idx="19">
                  <c:v>0.9284</c:v>
                </c:pt>
                <c:pt idx="20">
                  <c:v>1.0046999999999999</c:v>
                </c:pt>
                <c:pt idx="21">
                  <c:v>1.0807</c:v>
                </c:pt>
                <c:pt idx="22">
                  <c:v>1.1564000000000001</c:v>
                </c:pt>
                <c:pt idx="23">
                  <c:v>1.2317</c:v>
                </c:pt>
                <c:pt idx="24">
                  <c:v>1.3067</c:v>
                </c:pt>
                <c:pt idx="25">
                  <c:v>1.3815</c:v>
                </c:pt>
                <c:pt idx="26">
                  <c:v>1.4560999999999999</c:v>
                </c:pt>
                <c:pt idx="27">
                  <c:v>1.5304</c:v>
                </c:pt>
                <c:pt idx="28">
                  <c:v>1.6046</c:v>
                </c:pt>
                <c:pt idx="29">
                  <c:v>1.6787000000000001</c:v>
                </c:pt>
                <c:pt idx="30">
                  <c:v>1.7524999999999999</c:v>
                </c:pt>
                <c:pt idx="31">
                  <c:v>1.8263</c:v>
                </c:pt>
                <c:pt idx="32">
                  <c:v>1.8998999999999999</c:v>
                </c:pt>
                <c:pt idx="33">
                  <c:v>1.9735</c:v>
                </c:pt>
                <c:pt idx="34">
                  <c:v>2.0468999999999999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602</c:v>
                </c:pt>
                <c:pt idx="1">
                  <c:v>601</c:v>
                </c:pt>
                <c:pt idx="2">
                  <c:v>600</c:v>
                </c:pt>
                <c:pt idx="3">
                  <c:v>599</c:v>
                </c:pt>
                <c:pt idx="4">
                  <c:v>598</c:v>
                </c:pt>
                <c:pt idx="5">
                  <c:v>597</c:v>
                </c:pt>
                <c:pt idx="6">
                  <c:v>596</c:v>
                </c:pt>
                <c:pt idx="7">
                  <c:v>595</c:v>
                </c:pt>
                <c:pt idx="8">
                  <c:v>594</c:v>
                </c:pt>
                <c:pt idx="9">
                  <c:v>593</c:v>
                </c:pt>
                <c:pt idx="10">
                  <c:v>592</c:v>
                </c:pt>
                <c:pt idx="11">
                  <c:v>591</c:v>
                </c:pt>
                <c:pt idx="12">
                  <c:v>590</c:v>
                </c:pt>
                <c:pt idx="13">
                  <c:v>589</c:v>
                </c:pt>
                <c:pt idx="14">
                  <c:v>588</c:v>
                </c:pt>
                <c:pt idx="15">
                  <c:v>587</c:v>
                </c:pt>
                <c:pt idx="16">
                  <c:v>586</c:v>
                </c:pt>
                <c:pt idx="17">
                  <c:v>585</c:v>
                </c:pt>
                <c:pt idx="18">
                  <c:v>584</c:v>
                </c:pt>
                <c:pt idx="19">
                  <c:v>583</c:v>
                </c:pt>
                <c:pt idx="20">
                  <c:v>582</c:v>
                </c:pt>
                <c:pt idx="21">
                  <c:v>581</c:v>
                </c:pt>
                <c:pt idx="22">
                  <c:v>580</c:v>
                </c:pt>
                <c:pt idx="23">
                  <c:v>579</c:v>
                </c:pt>
                <c:pt idx="24">
                  <c:v>578</c:v>
                </c:pt>
                <c:pt idx="25">
                  <c:v>577</c:v>
                </c:pt>
                <c:pt idx="26">
                  <c:v>576</c:v>
                </c:pt>
                <c:pt idx="27">
                  <c:v>575</c:v>
                </c:pt>
                <c:pt idx="28">
                  <c:v>574</c:v>
                </c:pt>
                <c:pt idx="29">
                  <c:v>573</c:v>
                </c:pt>
                <c:pt idx="30">
                  <c:v>572</c:v>
                </c:pt>
                <c:pt idx="31">
                  <c:v>571</c:v>
                </c:pt>
                <c:pt idx="32">
                  <c:v>570</c:v>
                </c:pt>
                <c:pt idx="33">
                  <c:v>569</c:v>
                </c:pt>
                <c:pt idx="34">
                  <c:v>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46240"/>
        <c:axId val="191160320"/>
      </c:scatterChart>
      <c:valAx>
        <c:axId val="1911462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1160320"/>
        <c:crosses val="autoZero"/>
        <c:crossBetween val="midCat"/>
      </c:valAx>
      <c:valAx>
        <c:axId val="1911603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11462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1.0323</c:v>
                </c:pt>
                <c:pt idx="1">
                  <c:v>0.94810000000000005</c:v>
                </c:pt>
                <c:pt idx="2">
                  <c:v>0.8629</c:v>
                </c:pt>
                <c:pt idx="3">
                  <c:v>0.77680000000000005</c:v>
                </c:pt>
                <c:pt idx="4">
                  <c:v>0.6895</c:v>
                </c:pt>
                <c:pt idx="5">
                  <c:v>0.60089999999999999</c:v>
                </c:pt>
                <c:pt idx="6">
                  <c:v>0.51070000000000004</c:v>
                </c:pt>
                <c:pt idx="7">
                  <c:v>0.41849999999999998</c:v>
                </c:pt>
                <c:pt idx="8">
                  <c:v>0.3805</c:v>
                </c:pt>
                <c:pt idx="9">
                  <c:v>0.26860000000000001</c:v>
                </c:pt>
                <c:pt idx="10">
                  <c:v>0.1673</c:v>
                </c:pt>
                <c:pt idx="11">
                  <c:v>0.1346</c:v>
                </c:pt>
                <c:pt idx="12">
                  <c:v>0.18029999999999999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1.419</c:v>
                </c:pt>
                <c:pt idx="1">
                  <c:v>1.2907999999999999</c:v>
                </c:pt>
                <c:pt idx="2">
                  <c:v>1.1637999999999999</c:v>
                </c:pt>
                <c:pt idx="3">
                  <c:v>1.0368999999999999</c:v>
                </c:pt>
                <c:pt idx="4">
                  <c:v>0.90990000000000004</c:v>
                </c:pt>
                <c:pt idx="5">
                  <c:v>0.78290000000000004</c:v>
                </c:pt>
                <c:pt idx="6">
                  <c:v>0.65600000000000003</c:v>
                </c:pt>
                <c:pt idx="7">
                  <c:v>0.52900000000000003</c:v>
                </c:pt>
                <c:pt idx="8">
                  <c:v>0.44030000000000002</c:v>
                </c:pt>
                <c:pt idx="9">
                  <c:v>0.25</c:v>
                </c:pt>
                <c:pt idx="10">
                  <c:v>0.1656</c:v>
                </c:pt>
                <c:pt idx="11">
                  <c:v>0.13650000000000001</c:v>
                </c:pt>
                <c:pt idx="12">
                  <c:v>0.188</c:v>
                </c:pt>
                <c:pt idx="13">
                  <c:v>0.28720000000000001</c:v>
                </c:pt>
                <c:pt idx="14">
                  <c:v>0.39950000000000002</c:v>
                </c:pt>
                <c:pt idx="15">
                  <c:v>0.43609999999999999</c:v>
                </c:pt>
                <c:pt idx="16">
                  <c:v>0.52969999999999995</c:v>
                </c:pt>
                <c:pt idx="17">
                  <c:v>0.62170000000000003</c:v>
                </c:pt>
                <c:pt idx="18">
                  <c:v>0.71250000000000002</c:v>
                </c:pt>
                <c:pt idx="19">
                  <c:v>0.8024</c:v>
                </c:pt>
                <c:pt idx="20">
                  <c:v>0.89139999999999997</c:v>
                </c:pt>
                <c:pt idx="21">
                  <c:v>0.97970000000000002</c:v>
                </c:pt>
                <c:pt idx="22">
                  <c:v>1.0674999999999999</c:v>
                </c:pt>
                <c:pt idx="23">
                  <c:v>1.1548</c:v>
                </c:pt>
                <c:pt idx="24">
                  <c:v>1.2417</c:v>
                </c:pt>
                <c:pt idx="25">
                  <c:v>1.3281000000000001</c:v>
                </c:pt>
                <c:pt idx="26">
                  <c:v>1.4142999999999999</c:v>
                </c:pt>
                <c:pt idx="27">
                  <c:v>1.5001</c:v>
                </c:pt>
                <c:pt idx="28">
                  <c:v>1.5857000000000001</c:v>
                </c:pt>
                <c:pt idx="29">
                  <c:v>1.6711</c:v>
                </c:pt>
                <c:pt idx="30">
                  <c:v>1.7563</c:v>
                </c:pt>
                <c:pt idx="31">
                  <c:v>1.8411999999999999</c:v>
                </c:pt>
                <c:pt idx="32">
                  <c:v>1.9260999999999999</c:v>
                </c:pt>
                <c:pt idx="33">
                  <c:v>2.0106999999999999</c:v>
                </c:pt>
                <c:pt idx="34">
                  <c:v>2.0952999999999999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532</c:v>
                </c:pt>
                <c:pt idx="1">
                  <c:v>531</c:v>
                </c:pt>
                <c:pt idx="2">
                  <c:v>530</c:v>
                </c:pt>
                <c:pt idx="3">
                  <c:v>529</c:v>
                </c:pt>
                <c:pt idx="4">
                  <c:v>528</c:v>
                </c:pt>
                <c:pt idx="5">
                  <c:v>527</c:v>
                </c:pt>
                <c:pt idx="6">
                  <c:v>526</c:v>
                </c:pt>
                <c:pt idx="7">
                  <c:v>525</c:v>
                </c:pt>
                <c:pt idx="8">
                  <c:v>524</c:v>
                </c:pt>
                <c:pt idx="9">
                  <c:v>523</c:v>
                </c:pt>
                <c:pt idx="10">
                  <c:v>522</c:v>
                </c:pt>
                <c:pt idx="11">
                  <c:v>521</c:v>
                </c:pt>
                <c:pt idx="12">
                  <c:v>520</c:v>
                </c:pt>
                <c:pt idx="13">
                  <c:v>519</c:v>
                </c:pt>
                <c:pt idx="14">
                  <c:v>518</c:v>
                </c:pt>
                <c:pt idx="15">
                  <c:v>517</c:v>
                </c:pt>
                <c:pt idx="16">
                  <c:v>516</c:v>
                </c:pt>
                <c:pt idx="17">
                  <c:v>515</c:v>
                </c:pt>
                <c:pt idx="18">
                  <c:v>514</c:v>
                </c:pt>
                <c:pt idx="19">
                  <c:v>513</c:v>
                </c:pt>
                <c:pt idx="20">
                  <c:v>512</c:v>
                </c:pt>
                <c:pt idx="21">
                  <c:v>511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507</c:v>
                </c:pt>
                <c:pt idx="26">
                  <c:v>506</c:v>
                </c:pt>
                <c:pt idx="27">
                  <c:v>505</c:v>
                </c:pt>
                <c:pt idx="28">
                  <c:v>504</c:v>
                </c:pt>
                <c:pt idx="29">
                  <c:v>503</c:v>
                </c:pt>
                <c:pt idx="30">
                  <c:v>502</c:v>
                </c:pt>
                <c:pt idx="31">
                  <c:v>501</c:v>
                </c:pt>
                <c:pt idx="32">
                  <c:v>500</c:v>
                </c:pt>
                <c:pt idx="33">
                  <c:v>499</c:v>
                </c:pt>
                <c:pt idx="34">
                  <c:v>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50432"/>
        <c:axId val="191251968"/>
      </c:scatterChart>
      <c:valAx>
        <c:axId val="19125043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1251968"/>
        <c:crosses val="autoZero"/>
        <c:crossBetween val="midCat"/>
      </c:valAx>
      <c:valAx>
        <c:axId val="1912519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12504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0.82369999999999999</c:v>
                </c:pt>
                <c:pt idx="1">
                  <c:v>0.754</c:v>
                </c:pt>
                <c:pt idx="2">
                  <c:v>0.68420000000000003</c:v>
                </c:pt>
                <c:pt idx="3">
                  <c:v>0.61370000000000002</c:v>
                </c:pt>
                <c:pt idx="4">
                  <c:v>0.54090000000000005</c:v>
                </c:pt>
                <c:pt idx="5">
                  <c:v>0.46739999999999998</c:v>
                </c:pt>
                <c:pt idx="6">
                  <c:v>0.39269999999999999</c:v>
                </c:pt>
                <c:pt idx="7">
                  <c:v>0.31659999999999999</c:v>
                </c:pt>
                <c:pt idx="8">
                  <c:v>0.23810000000000001</c:v>
                </c:pt>
                <c:pt idx="9">
                  <c:v>0.15709999999999999</c:v>
                </c:pt>
                <c:pt idx="10">
                  <c:v>7.0099999999999996E-2</c:v>
                </c:pt>
                <c:pt idx="11">
                  <c:v>5.5899999999999998E-2</c:v>
                </c:pt>
                <c:pt idx="12">
                  <c:v>0.25</c:v>
                </c:pt>
                <c:pt idx="13">
                  <c:v>0.33650000000000002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1.7205999999999999</c:v>
                </c:pt>
                <c:pt idx="27">
                  <c:v>1.8163</c:v>
                </c:pt>
                <c:pt idx="28">
                  <c:v>1.9115</c:v>
                </c:pt>
                <c:pt idx="29">
                  <c:v>2.0062000000000002</c:v>
                </c:pt>
                <c:pt idx="30">
                  <c:v>2.1006</c:v>
                </c:pt>
                <c:pt idx="31">
                  <c:v>2.2875999999999999</c:v>
                </c:pt>
                <c:pt idx="32">
                  <c:v>2.3841999999999999</c:v>
                </c:pt>
                <c:pt idx="33">
                  <c:v>0.25</c:v>
                </c:pt>
                <c:pt idx="34">
                  <c:v>2.5764</c:v>
                </c:pt>
                <c:pt idx="35">
                  <c:v>2.6720999999999999</c:v>
                </c:pt>
                <c:pt idx="36">
                  <c:v>2.7675000000000001</c:v>
                </c:pt>
                <c:pt idx="37">
                  <c:v>2.8626</c:v>
                </c:pt>
                <c:pt idx="38">
                  <c:v>2.9575</c:v>
                </c:pt>
                <c:pt idx="39">
                  <c:v>3.0522999999999998</c:v>
                </c:pt>
                <c:pt idx="40">
                  <c:v>3.1467999999999998</c:v>
                </c:pt>
                <c:pt idx="41">
                  <c:v>3.2410999999999999</c:v>
                </c:pt>
                <c:pt idx="42">
                  <c:v>3.3353000000000002</c:v>
                </c:pt>
                <c:pt idx="43">
                  <c:v>3.4293</c:v>
                </c:pt>
                <c:pt idx="44">
                  <c:v>3.5232000000000001</c:v>
                </c:pt>
                <c:pt idx="45">
                  <c:v>3.617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1.2927999999999999</c:v>
                </c:pt>
                <c:pt idx="1">
                  <c:v>1.3199000000000001</c:v>
                </c:pt>
                <c:pt idx="2">
                  <c:v>1.2116</c:v>
                </c:pt>
                <c:pt idx="3">
                  <c:v>0.90980000000000005</c:v>
                </c:pt>
                <c:pt idx="4">
                  <c:v>0.81120000000000003</c:v>
                </c:pt>
                <c:pt idx="5">
                  <c:v>0.71060000000000001</c:v>
                </c:pt>
                <c:pt idx="6">
                  <c:v>0.60729999999999995</c:v>
                </c:pt>
                <c:pt idx="7">
                  <c:v>0.50070000000000003</c:v>
                </c:pt>
                <c:pt idx="8">
                  <c:v>0.38969999999999999</c:v>
                </c:pt>
                <c:pt idx="9">
                  <c:v>0.26469999999999999</c:v>
                </c:pt>
                <c:pt idx="10">
                  <c:v>9.2899999999999996E-2</c:v>
                </c:pt>
                <c:pt idx="11">
                  <c:v>4.36E-2</c:v>
                </c:pt>
                <c:pt idx="12">
                  <c:v>0.1341</c:v>
                </c:pt>
                <c:pt idx="13">
                  <c:v>0.21759999999999999</c:v>
                </c:pt>
                <c:pt idx="14">
                  <c:v>0.29620000000000002</c:v>
                </c:pt>
                <c:pt idx="15">
                  <c:v>0.3745</c:v>
                </c:pt>
                <c:pt idx="16">
                  <c:v>0.45090000000000002</c:v>
                </c:pt>
                <c:pt idx="17">
                  <c:v>0.5262</c:v>
                </c:pt>
                <c:pt idx="18">
                  <c:v>0.60089999999999999</c:v>
                </c:pt>
                <c:pt idx="19">
                  <c:v>0.67390000000000005</c:v>
                </c:pt>
                <c:pt idx="20">
                  <c:v>0.74829999999999997</c:v>
                </c:pt>
                <c:pt idx="21">
                  <c:v>0.81850000000000001</c:v>
                </c:pt>
                <c:pt idx="22">
                  <c:v>0.89039999999999997</c:v>
                </c:pt>
                <c:pt idx="23">
                  <c:v>0.96189999999999998</c:v>
                </c:pt>
                <c:pt idx="24">
                  <c:v>1.0330999999999999</c:v>
                </c:pt>
                <c:pt idx="25">
                  <c:v>1.1040000000000001</c:v>
                </c:pt>
                <c:pt idx="26">
                  <c:v>1.1768000000000001</c:v>
                </c:pt>
                <c:pt idx="27">
                  <c:v>1.2475000000000001</c:v>
                </c:pt>
                <c:pt idx="28">
                  <c:v>1.3180000000000001</c:v>
                </c:pt>
                <c:pt idx="29">
                  <c:v>1.3883000000000001</c:v>
                </c:pt>
                <c:pt idx="30">
                  <c:v>1.4584999999999999</c:v>
                </c:pt>
                <c:pt idx="31">
                  <c:v>1.5285</c:v>
                </c:pt>
                <c:pt idx="32">
                  <c:v>1.5984</c:v>
                </c:pt>
                <c:pt idx="33">
                  <c:v>1.6681999999999999</c:v>
                </c:pt>
                <c:pt idx="34">
                  <c:v>1.7379</c:v>
                </c:pt>
                <c:pt idx="35">
                  <c:v>1.8075000000000001</c:v>
                </c:pt>
                <c:pt idx="36">
                  <c:v>1.877</c:v>
                </c:pt>
                <c:pt idx="37">
                  <c:v>1.9463999999999999</c:v>
                </c:pt>
                <c:pt idx="38">
                  <c:v>2.0158</c:v>
                </c:pt>
                <c:pt idx="39">
                  <c:v>2.0851999999999999</c:v>
                </c:pt>
                <c:pt idx="40">
                  <c:v>2.1545000000000001</c:v>
                </c:pt>
                <c:pt idx="41">
                  <c:v>2.2237</c:v>
                </c:pt>
                <c:pt idx="42">
                  <c:v>2.2930000000000001</c:v>
                </c:pt>
                <c:pt idx="43">
                  <c:v>2.3582999999999998</c:v>
                </c:pt>
                <c:pt idx="44">
                  <c:v>2.4277000000000002</c:v>
                </c:pt>
                <c:pt idx="45">
                  <c:v>2.4969999999999999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6070</c:v>
                </c:pt>
                <c:pt idx="1">
                  <c:v>6060</c:v>
                </c:pt>
                <c:pt idx="2">
                  <c:v>6050</c:v>
                </c:pt>
                <c:pt idx="3">
                  <c:v>6040</c:v>
                </c:pt>
                <c:pt idx="4">
                  <c:v>6030</c:v>
                </c:pt>
                <c:pt idx="5">
                  <c:v>6020</c:v>
                </c:pt>
                <c:pt idx="6">
                  <c:v>6010</c:v>
                </c:pt>
                <c:pt idx="7">
                  <c:v>6000</c:v>
                </c:pt>
                <c:pt idx="8">
                  <c:v>5990</c:v>
                </c:pt>
                <c:pt idx="9">
                  <c:v>5980</c:v>
                </c:pt>
                <c:pt idx="10">
                  <c:v>5970</c:v>
                </c:pt>
                <c:pt idx="11">
                  <c:v>5960</c:v>
                </c:pt>
                <c:pt idx="12">
                  <c:v>5950</c:v>
                </c:pt>
                <c:pt idx="13">
                  <c:v>5940</c:v>
                </c:pt>
                <c:pt idx="14">
                  <c:v>5930</c:v>
                </c:pt>
                <c:pt idx="15">
                  <c:v>5920</c:v>
                </c:pt>
                <c:pt idx="16">
                  <c:v>5910</c:v>
                </c:pt>
                <c:pt idx="17">
                  <c:v>5900</c:v>
                </c:pt>
                <c:pt idx="18">
                  <c:v>5890</c:v>
                </c:pt>
                <c:pt idx="19">
                  <c:v>5880</c:v>
                </c:pt>
                <c:pt idx="20">
                  <c:v>5870</c:v>
                </c:pt>
                <c:pt idx="21">
                  <c:v>5860</c:v>
                </c:pt>
                <c:pt idx="22">
                  <c:v>5850</c:v>
                </c:pt>
                <c:pt idx="23">
                  <c:v>5840</c:v>
                </c:pt>
                <c:pt idx="24">
                  <c:v>5830</c:v>
                </c:pt>
                <c:pt idx="25">
                  <c:v>5820</c:v>
                </c:pt>
                <c:pt idx="26">
                  <c:v>5810</c:v>
                </c:pt>
                <c:pt idx="27">
                  <c:v>5800</c:v>
                </c:pt>
                <c:pt idx="28">
                  <c:v>5790</c:v>
                </c:pt>
                <c:pt idx="29">
                  <c:v>5780</c:v>
                </c:pt>
                <c:pt idx="30">
                  <c:v>5770</c:v>
                </c:pt>
                <c:pt idx="31">
                  <c:v>5760</c:v>
                </c:pt>
                <c:pt idx="32">
                  <c:v>5750</c:v>
                </c:pt>
                <c:pt idx="33">
                  <c:v>5740</c:v>
                </c:pt>
                <c:pt idx="34">
                  <c:v>5730</c:v>
                </c:pt>
                <c:pt idx="35">
                  <c:v>5720</c:v>
                </c:pt>
                <c:pt idx="36">
                  <c:v>5710</c:v>
                </c:pt>
                <c:pt idx="37">
                  <c:v>5700</c:v>
                </c:pt>
                <c:pt idx="38">
                  <c:v>5690</c:v>
                </c:pt>
                <c:pt idx="39">
                  <c:v>5680</c:v>
                </c:pt>
                <c:pt idx="40">
                  <c:v>5670</c:v>
                </c:pt>
                <c:pt idx="41">
                  <c:v>5660</c:v>
                </c:pt>
                <c:pt idx="42">
                  <c:v>5650</c:v>
                </c:pt>
                <c:pt idx="43">
                  <c:v>5640</c:v>
                </c:pt>
                <c:pt idx="44">
                  <c:v>5630</c:v>
                </c:pt>
                <c:pt idx="45">
                  <c:v>5620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86272"/>
        <c:axId val="191292160"/>
      </c:scatterChart>
      <c:valAx>
        <c:axId val="1912862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1292160"/>
        <c:crosses val="autoZero"/>
        <c:crossBetween val="midCat"/>
      </c:valAx>
      <c:valAx>
        <c:axId val="191292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12862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0.22389999999999999</c:v>
                </c:pt>
                <c:pt idx="1">
                  <c:v>0.25</c:v>
                </c:pt>
                <c:pt idx="2">
                  <c:v>0.1232</c:v>
                </c:pt>
                <c:pt idx="3">
                  <c:v>0.1012</c:v>
                </c:pt>
                <c:pt idx="4">
                  <c:v>4.6899999999999997E-2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0.84219999999999995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4.8525</c:v>
                </c:pt>
                <c:pt idx="39">
                  <c:v>4.1288999999999998</c:v>
                </c:pt>
                <c:pt idx="40">
                  <c:v>2.7126000000000001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0.46910000000000002</c:v>
                </c:pt>
                <c:pt idx="1">
                  <c:v>0.25</c:v>
                </c:pt>
                <c:pt idx="2">
                  <c:v>0.29099999999999998</c:v>
                </c:pt>
                <c:pt idx="3">
                  <c:v>0.16650000000000001</c:v>
                </c:pt>
                <c:pt idx="4">
                  <c:v>6.25E-2</c:v>
                </c:pt>
                <c:pt idx="5">
                  <c:v>8.1100000000000005E-2</c:v>
                </c:pt>
                <c:pt idx="6">
                  <c:v>0.1113</c:v>
                </c:pt>
                <c:pt idx="7">
                  <c:v>0.28689999999999999</c:v>
                </c:pt>
                <c:pt idx="8">
                  <c:v>0.21310000000000001</c:v>
                </c:pt>
                <c:pt idx="9">
                  <c:v>0.75160000000000005</c:v>
                </c:pt>
                <c:pt idx="10">
                  <c:v>0.31159999999999999</c:v>
                </c:pt>
                <c:pt idx="11">
                  <c:v>0.49209999999999998</c:v>
                </c:pt>
                <c:pt idx="12">
                  <c:v>0.40770000000000001</c:v>
                </c:pt>
                <c:pt idx="13">
                  <c:v>1.1363000000000001</c:v>
                </c:pt>
                <c:pt idx="14">
                  <c:v>0.59499999999999997</c:v>
                </c:pt>
                <c:pt idx="15">
                  <c:v>0.83289999999999997</c:v>
                </c:pt>
                <c:pt idx="16">
                  <c:v>1.4059999999999999</c:v>
                </c:pt>
                <c:pt idx="17">
                  <c:v>0.64119999999999999</c:v>
                </c:pt>
                <c:pt idx="18">
                  <c:v>1.0530999999999999</c:v>
                </c:pt>
                <c:pt idx="19">
                  <c:v>1.6657999999999999</c:v>
                </c:pt>
                <c:pt idx="20">
                  <c:v>1.4895</c:v>
                </c:pt>
                <c:pt idx="21">
                  <c:v>1.8349</c:v>
                </c:pt>
                <c:pt idx="22">
                  <c:v>0.86950000000000005</c:v>
                </c:pt>
                <c:pt idx="23">
                  <c:v>1.4098999999999999</c:v>
                </c:pt>
                <c:pt idx="24">
                  <c:v>1.2596000000000001</c:v>
                </c:pt>
                <c:pt idx="25">
                  <c:v>2.0626000000000002</c:v>
                </c:pt>
                <c:pt idx="26">
                  <c:v>1.0503</c:v>
                </c:pt>
                <c:pt idx="27">
                  <c:v>2.3281999999999998</c:v>
                </c:pt>
                <c:pt idx="28">
                  <c:v>2.4087000000000001</c:v>
                </c:pt>
                <c:pt idx="29">
                  <c:v>2.4889000000000001</c:v>
                </c:pt>
                <c:pt idx="30">
                  <c:v>5.1306000000000003</c:v>
                </c:pt>
                <c:pt idx="31">
                  <c:v>2.6482000000000001</c:v>
                </c:pt>
                <c:pt idx="32">
                  <c:v>2.7244999999999999</c:v>
                </c:pt>
                <c:pt idx="33">
                  <c:v>2.8062999999999998</c:v>
                </c:pt>
                <c:pt idx="34">
                  <c:v>2.8849</c:v>
                </c:pt>
                <c:pt idx="35">
                  <c:v>2.9632000000000001</c:v>
                </c:pt>
                <c:pt idx="36">
                  <c:v>3.0413000000000001</c:v>
                </c:pt>
                <c:pt idx="37">
                  <c:v>3.1191</c:v>
                </c:pt>
                <c:pt idx="38">
                  <c:v>1.5865</c:v>
                </c:pt>
                <c:pt idx="39">
                  <c:v>3.2740999999999998</c:v>
                </c:pt>
                <c:pt idx="40">
                  <c:v>3.3513000000000002</c:v>
                </c:pt>
                <c:pt idx="41">
                  <c:v>3.4283000000000001</c:v>
                </c:pt>
                <c:pt idx="42">
                  <c:v>3.5051000000000001</c:v>
                </c:pt>
                <c:pt idx="43">
                  <c:v>3.5817999999999999</c:v>
                </c:pt>
                <c:pt idx="44">
                  <c:v>3.6583000000000001</c:v>
                </c:pt>
                <c:pt idx="45">
                  <c:v>3.7345999999999999</c:v>
                </c:pt>
                <c:pt idx="46">
                  <c:v>1.9415</c:v>
                </c:pt>
                <c:pt idx="47">
                  <c:v>1.9858</c:v>
                </c:pt>
                <c:pt idx="48">
                  <c:v>3.9628000000000001</c:v>
                </c:pt>
                <c:pt idx="49">
                  <c:v>4.0385999999999997</c:v>
                </c:pt>
                <c:pt idx="50">
                  <c:v>4.1142000000000003</c:v>
                </c:pt>
                <c:pt idx="51">
                  <c:v>4.1898</c:v>
                </c:pt>
                <c:pt idx="52">
                  <c:v>4.2652000000000001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21550</c:v>
                </c:pt>
                <c:pt idx="1">
                  <c:v>21525</c:v>
                </c:pt>
                <c:pt idx="2">
                  <c:v>21500</c:v>
                </c:pt>
                <c:pt idx="3">
                  <c:v>21475</c:v>
                </c:pt>
                <c:pt idx="4">
                  <c:v>21450</c:v>
                </c:pt>
                <c:pt idx="5">
                  <c:v>21425</c:v>
                </c:pt>
                <c:pt idx="6">
                  <c:v>21400</c:v>
                </c:pt>
                <c:pt idx="7">
                  <c:v>21375</c:v>
                </c:pt>
                <c:pt idx="8">
                  <c:v>21350</c:v>
                </c:pt>
                <c:pt idx="9">
                  <c:v>21325</c:v>
                </c:pt>
                <c:pt idx="10">
                  <c:v>21300</c:v>
                </c:pt>
                <c:pt idx="11">
                  <c:v>21275</c:v>
                </c:pt>
                <c:pt idx="12">
                  <c:v>21250</c:v>
                </c:pt>
                <c:pt idx="13">
                  <c:v>21225</c:v>
                </c:pt>
                <c:pt idx="14">
                  <c:v>21200</c:v>
                </c:pt>
                <c:pt idx="15">
                  <c:v>21175</c:v>
                </c:pt>
                <c:pt idx="16">
                  <c:v>21150</c:v>
                </c:pt>
                <c:pt idx="17">
                  <c:v>21125</c:v>
                </c:pt>
                <c:pt idx="18">
                  <c:v>21100</c:v>
                </c:pt>
                <c:pt idx="19">
                  <c:v>21075</c:v>
                </c:pt>
                <c:pt idx="20">
                  <c:v>21050</c:v>
                </c:pt>
                <c:pt idx="21">
                  <c:v>21025</c:v>
                </c:pt>
                <c:pt idx="22">
                  <c:v>21000</c:v>
                </c:pt>
                <c:pt idx="23">
                  <c:v>20975</c:v>
                </c:pt>
                <c:pt idx="24">
                  <c:v>20950</c:v>
                </c:pt>
                <c:pt idx="25">
                  <c:v>20925</c:v>
                </c:pt>
                <c:pt idx="26">
                  <c:v>20900</c:v>
                </c:pt>
                <c:pt idx="27">
                  <c:v>20875</c:v>
                </c:pt>
                <c:pt idx="28">
                  <c:v>20850</c:v>
                </c:pt>
                <c:pt idx="29">
                  <c:v>20825</c:v>
                </c:pt>
                <c:pt idx="30">
                  <c:v>20800</c:v>
                </c:pt>
                <c:pt idx="31">
                  <c:v>20775</c:v>
                </c:pt>
                <c:pt idx="32">
                  <c:v>20750</c:v>
                </c:pt>
                <c:pt idx="33">
                  <c:v>20725</c:v>
                </c:pt>
                <c:pt idx="34">
                  <c:v>20700</c:v>
                </c:pt>
                <c:pt idx="35">
                  <c:v>20675</c:v>
                </c:pt>
                <c:pt idx="36">
                  <c:v>20650</c:v>
                </c:pt>
                <c:pt idx="37">
                  <c:v>20625</c:v>
                </c:pt>
                <c:pt idx="38">
                  <c:v>20600</c:v>
                </c:pt>
                <c:pt idx="39">
                  <c:v>20575</c:v>
                </c:pt>
                <c:pt idx="40">
                  <c:v>20550</c:v>
                </c:pt>
                <c:pt idx="41">
                  <c:v>20525</c:v>
                </c:pt>
                <c:pt idx="42">
                  <c:v>20500</c:v>
                </c:pt>
                <c:pt idx="43">
                  <c:v>20475</c:v>
                </c:pt>
                <c:pt idx="44">
                  <c:v>20450</c:v>
                </c:pt>
                <c:pt idx="45">
                  <c:v>20425</c:v>
                </c:pt>
                <c:pt idx="46">
                  <c:v>20400</c:v>
                </c:pt>
                <c:pt idx="47">
                  <c:v>20375</c:v>
                </c:pt>
                <c:pt idx="48">
                  <c:v>20350</c:v>
                </c:pt>
                <c:pt idx="49">
                  <c:v>20325</c:v>
                </c:pt>
                <c:pt idx="50">
                  <c:v>20300</c:v>
                </c:pt>
                <c:pt idx="51">
                  <c:v>20275</c:v>
                </c:pt>
                <c:pt idx="52">
                  <c:v>20250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0832"/>
        <c:axId val="191322368"/>
      </c:scatterChart>
      <c:valAx>
        <c:axId val="19132083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1322368"/>
        <c:crosses val="autoZero"/>
        <c:crossBetween val="midCat"/>
      </c:valAx>
      <c:valAx>
        <c:axId val="1913223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13208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585.54991912268952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511.26951909834139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5822.2879135898766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1085"/>
  <sheetViews>
    <sheetView tabSelected="1" zoomScale="80" zoomScaleNormal="80" workbookViewId="0">
      <pane xSplit="1" ySplit="2" topLeftCell="B123" activePane="bottomRight" state="frozen"/>
      <selection pane="topRight" activeCell="B1" sqref="B1"/>
      <selection pane="bottomLeft" activeCell="A3" sqref="A3"/>
      <selection pane="bottomRight" activeCell="D13" sqref="D13"/>
    </sheetView>
  </sheetViews>
  <sheetFormatPr baseColWidth="10" defaultRowHeight="12.75" outlineLevelCol="1" x14ac:dyDescent="0.2"/>
  <cols>
    <col min="1" max="1" width="12.140625" style="20" customWidth="1"/>
    <col min="2" max="5" width="11.5703125" style="20" customWidth="1" outlineLevel="1"/>
    <col min="6" max="6" width="12" style="20" customWidth="1"/>
    <col min="7" max="7" width="8.28515625" style="1" customWidth="1"/>
    <col min="8" max="16" width="5.42578125" style="1" customWidth="1" outlineLevel="1"/>
    <col min="17" max="18" width="2.140625" style="1" customWidth="1" outlineLevel="1"/>
    <col min="19" max="24" width="7.140625" style="1" customWidth="1" outlineLevel="1"/>
    <col min="25" max="25" width="4" style="1" customWidth="1" outlineLevel="1"/>
    <col min="26" max="26" width="4.28515625" style="1" customWidth="1" outlineLevel="1"/>
    <col min="27" max="32" width="7.140625" style="1" customWidth="1" outlineLevel="1"/>
    <col min="33" max="33" width="5" style="1" customWidth="1" outlineLevel="1"/>
    <col min="34" max="34" width="3" style="1" customWidth="1" outlineLevel="1"/>
    <col min="35" max="35" width="4.28515625" style="1" customWidth="1" outlineLevel="1"/>
    <col min="36" max="41" width="7.140625" style="1" customWidth="1" outlineLevel="1"/>
    <col min="42" max="43" width="10.85546875" style="1" customWidth="1" outlineLevel="1"/>
    <col min="44" max="44" width="3" style="1" customWidth="1" outlineLevel="1"/>
    <col min="45" max="52" width="12" style="1" customWidth="1" outlineLevel="1"/>
    <col min="53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65.42578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59</v>
      </c>
      <c r="F1" s="20">
        <f>+[1]Sheet1!$AD$2</f>
        <v>585.54991912268952</v>
      </c>
      <c r="G1" s="9" t="s">
        <v>11</v>
      </c>
      <c r="I1" s="104">
        <f ca="1">NOW()</f>
        <v>45796.633149884263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250519</v>
      </c>
      <c r="AQ1" s="21"/>
      <c r="AR1" s="21"/>
      <c r="AS1" s="22" t="str">
        <f>+B2</f>
        <v>250519</v>
      </c>
      <c r="AT1" s="22" t="str">
        <f>+AS1</f>
        <v>250519</v>
      </c>
      <c r="AU1" s="22" t="str">
        <f>+C2</f>
        <v>250523</v>
      </c>
      <c r="AV1" s="22" t="str">
        <f>+AU1</f>
        <v>250523</v>
      </c>
      <c r="AW1" s="22" t="str">
        <f>+D2</f>
        <v>250620</v>
      </c>
      <c r="AX1" s="22" t="str">
        <f>+AW1</f>
        <v>250620</v>
      </c>
      <c r="AY1" s="23">
        <f>+A3</f>
        <v>593.97</v>
      </c>
      <c r="BA1" s="22" t="str">
        <f>+AS1</f>
        <v>250519</v>
      </c>
      <c r="BB1" s="22"/>
      <c r="BC1" s="22" t="str">
        <f>+AU1</f>
        <v>250523</v>
      </c>
      <c r="BD1" s="22"/>
      <c r="BE1" s="22" t="str">
        <f>+AW1</f>
        <v>250620</v>
      </c>
      <c r="BF1" s="22">
        <f>+AY1</f>
        <v>593.97</v>
      </c>
      <c r="BG1" s="95"/>
      <c r="BH1" s="23">
        <f ca="1">MAX(BH4:BH38)</f>
        <v>471837</v>
      </c>
      <c r="BI1" s="1">
        <f ca="1">IFERROR(IF(MAX(BH4:BH38)&lt;&gt;0,INDEX(A4:A38,MATCH(MAX(BH4:BH38),BH4:BH38,0)),""),"")</f>
        <v>595</v>
      </c>
      <c r="BJ1" s="22"/>
      <c r="BK1" s="22"/>
      <c r="BL1" s="22"/>
      <c r="BM1" s="22"/>
      <c r="BN1" s="22"/>
      <c r="BO1" s="22"/>
      <c r="BP1" s="64">
        <v>1</v>
      </c>
      <c r="BQ1" s="22">
        <f ca="1">IF(BR1&gt;BR2,IF(MAX(BQ4:BQ38)&lt;&gt;0,INDEX(A4:A38,MATCH(MAX(BQ4:BQ38),BQ4:BQ38,0)),A3),IF(MIN(BQ4:BQ38)&lt;&gt;0,INDEX(A4:A38,MATCH(MIN(BQ4:BQ38),BQ4:BQ38,0))))</f>
        <v>593</v>
      </c>
      <c r="BR1" s="22">
        <f ca="1">+MAX(BQ4:BQ38)</f>
        <v>286528862.92553562</v>
      </c>
      <c r="BS1" s="22">
        <f ca="1">IF(BT1&gt;BT2,IF(MAX(BS4:BS38)&lt;&gt;0,INDEX(A4:A38,MATCH(MAX(BS4:BS38),BS4:BS38,0)),A3),IF(MIN(BS4:BS38)&lt;&gt;0,INDEX(A4:A38,MATCH(MIN(BS4:BS38),BS4:BS38,0))))</f>
        <v>600</v>
      </c>
      <c r="BT1" s="22">
        <f ca="1">+MAX(BS4:BS38)</f>
        <v>167345328.18389863</v>
      </c>
      <c r="BU1" s="22">
        <f ca="1">IF(BV1&gt;BV2,IF(MAX(BU4:BU38)&lt;&gt;0,INDEX(A4:A38,MATCH(MAX(BU4:BU38),BU4:BU38,0)),A3),IF(MIN(BU4:BU38)&lt;&gt;0,INDEX(A4:A38,MATCH(MIN(BU4:BU38),BU4:BU38,0))))</f>
        <v>600</v>
      </c>
      <c r="BV1" s="22">
        <f ca="1">+MAX(BU4:BU38)</f>
        <v>1191908258.6025028</v>
      </c>
      <c r="BX1" s="22">
        <f ca="1">IF(BY1&gt;BZ1,IF(MAX(BX4:BX38)&lt;&gt;0,INDEX(G4:G38,MATCH(MAX(BX4:BX38),BX4:BX38,0)),G3),IF(MIN(BX4:BX38)&lt;&gt;0,INDEX(G4:G38,MATCH(MIN(BX4:BX38),BX4:BX38,0))))</f>
        <v>0</v>
      </c>
      <c r="BY1" s="22">
        <f ca="1">+MAX(BX4:BX38)</f>
        <v>68848514173.910126</v>
      </c>
      <c r="BZ1" s="22">
        <f ca="1">ABS(MIN(BX4:BX38))</f>
        <v>3115815125.2477536</v>
      </c>
      <c r="CA1" s="22"/>
      <c r="CB1" s="22"/>
      <c r="CC1" s="22">
        <f ca="1">+AVERAGE(BY39:BY40,CA39:CA40,CC39:CC40)</f>
        <v>591.5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595138</v>
      </c>
      <c r="CM1" s="22">
        <f>ABS(MIN(CK4:CK38))</f>
        <v>559028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595</v>
      </c>
      <c r="CR1" s="22">
        <f>+MAX(CQ4:CQ38)</f>
        <v>364618</v>
      </c>
      <c r="CS1" s="22">
        <f>ABS(MIN(CQ4:CQ38))</f>
        <v>159394</v>
      </c>
      <c r="CT1" s="22"/>
      <c r="CU1" s="22"/>
      <c r="CV1" s="22"/>
      <c r="CW1" s="22">
        <f ca="1">IF(CX1&gt;CY1,IF(MAX(CW4:CW38)&lt;&gt;0,INDEX(A4:A38,MATCH(MAX(CW4:CW38),CW4:CW38,0)),M3),IF(MIN(CW4:CW38)&lt;&gt;0,INDEX(A4:A38,MATCH(MIN(CW4:CW38),CW4:CW38,0))))</f>
        <v>600</v>
      </c>
      <c r="CX1" s="61">
        <f ca="1">+MAX(CW4:CW38)</f>
        <v>1645782449.711937</v>
      </c>
      <c r="CY1" s="22">
        <f ca="1">ABS(MIN(CW4:CW38))</f>
        <v>1158941581.6589787</v>
      </c>
      <c r="DA1" s="22" t="str">
        <f>+B2</f>
        <v>250519</v>
      </c>
      <c r="DB1" s="22"/>
      <c r="DC1" s="22" t="str">
        <f>+DA1</f>
        <v>250519</v>
      </c>
      <c r="DD1" s="22"/>
      <c r="DE1" s="22" t="str">
        <f>+DC1</f>
        <v>250519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45796.633149768517</v>
      </c>
      <c r="EL1" s="87">
        <f>B42+$DX$1</f>
        <v>45796.677083333336</v>
      </c>
      <c r="EM1" s="88">
        <f ca="1">+EL1-$EK$1</f>
        <v>4.3933564818871673E-2</v>
      </c>
      <c r="EN1" s="87">
        <f>C42+$DX$1</f>
        <v>45800.677083333336</v>
      </c>
      <c r="EO1" s="88">
        <f ca="1">+EN1-$EK$1</f>
        <v>4.0439335648188717</v>
      </c>
      <c r="EP1" s="87">
        <f>D42+$DX$1</f>
        <v>45828.677083333336</v>
      </c>
      <c r="EQ1" s="88">
        <f ca="1">+EP1-$EK$1</f>
        <v>32.043933564818872</v>
      </c>
      <c r="ES1" s="66"/>
    </row>
    <row r="2" spans="1:162" ht="13.5" thickBot="1" x14ac:dyDescent="0.25">
      <c r="A2" s="24" t="s">
        <v>13</v>
      </c>
      <c r="B2" s="18" t="str">
        <f>+TEXT(B42,"YYMMDD")</f>
        <v>250519</v>
      </c>
      <c r="C2" s="18" t="str">
        <f>+TEXT(C42,"YYMMDD")</f>
        <v>250523</v>
      </c>
      <c r="D2" s="18" t="str">
        <f>+TEXT(D42,"YYMMDD")</f>
        <v>250620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>
        <f ca="1">ABS(+MIN(BQ4:BQ38))</f>
        <v>1161761468.9287419</v>
      </c>
      <c r="BS2" s="22" t="s">
        <v>11</v>
      </c>
      <c r="BT2" s="25">
        <f ca="1">ABS(+MIN(BS4:BS38))</f>
        <v>100383116.84627812</v>
      </c>
      <c r="BU2" s="22" t="s">
        <v>11</v>
      </c>
      <c r="BV2" s="25">
        <f ca="1">ABS(+MIN(BU4:BU38))</f>
        <v>138299076.58026969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4.3933564818871673E-2</v>
      </c>
      <c r="ET2" s="64" t="s">
        <v>22</v>
      </c>
    </row>
    <row r="3" spans="1:162" s="63" customFormat="1" ht="13.5" thickBot="1" x14ac:dyDescent="0.25">
      <c r="A3" s="26">
        <f>RTD("tos.rtd", ,"MARK", A2)</f>
        <v>593.97</v>
      </c>
      <c r="B3" s="27">
        <f>+AS3/AT3</f>
        <v>-0.6233789625360231</v>
      </c>
      <c r="C3" s="27">
        <f>+AU3/AV3</f>
        <v>-0.69826554000889463</v>
      </c>
      <c r="D3" s="27">
        <f>+AW3/AX3</f>
        <v>-2.2161220971704845</v>
      </c>
      <c r="E3" s="28">
        <v>0</v>
      </c>
      <c r="F3" s="26">
        <f>RTD("tos.rtd", ,"MARK", F2)</f>
        <v>5971.5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2677461</v>
      </c>
      <c r="AQ3" s="1">
        <v>-2402335</v>
      </c>
      <c r="AR3" s="1"/>
      <c r="AS3" s="13">
        <f t="shared" ref="AS3:AX3" si="0">SUM(AS4:AS38)</f>
        <v>124596</v>
      </c>
      <c r="AT3" s="29">
        <f t="shared" si="0"/>
        <v>-199872</v>
      </c>
      <c r="AU3" s="13">
        <f t="shared" si="0"/>
        <v>102055</v>
      </c>
      <c r="AV3" s="29">
        <f t="shared" si="0"/>
        <v>-146155</v>
      </c>
      <c r="AW3" s="13">
        <f t="shared" si="0"/>
        <v>447373</v>
      </c>
      <c r="AX3" s="29">
        <f t="shared" si="0"/>
        <v>-201872</v>
      </c>
      <c r="AY3" s="29">
        <f>SUM(AY4:AY38)</f>
        <v>126125</v>
      </c>
      <c r="AZ3" s="1">
        <v>0</v>
      </c>
      <c r="BA3" s="13">
        <f t="shared" ref="BA3:BF3" si="1">SUM(BA4:BA38)</f>
        <v>2677681</v>
      </c>
      <c r="BB3" s="29">
        <f t="shared" si="1"/>
        <v>-2402735</v>
      </c>
      <c r="BC3" s="13">
        <f t="shared" si="1"/>
        <v>178890</v>
      </c>
      <c r="BD3" s="29">
        <f t="shared" si="1"/>
        <v>-245676</v>
      </c>
      <c r="BE3" s="13">
        <f t="shared" si="1"/>
        <v>89862</v>
      </c>
      <c r="BF3" s="29">
        <f t="shared" si="1"/>
        <v>-124959</v>
      </c>
      <c r="BG3" s="31"/>
      <c r="BH3" s="29">
        <f ca="1">SUM(BH4:BH38)</f>
        <v>83971</v>
      </c>
      <c r="BI3" s="1"/>
      <c r="BJ3" s="3">
        <f t="shared" ref="BJ3:BO3" ca="1" si="2">SUM(BJ4:BJ38)</f>
        <v>1.8671017636643765</v>
      </c>
      <c r="BK3" s="3">
        <f t="shared" ca="1" si="2"/>
        <v>-1.9658267550960047</v>
      </c>
      <c r="BL3" s="3">
        <f t="shared" ca="1" si="2"/>
        <v>0.75591494716174024</v>
      </c>
      <c r="BM3" s="3">
        <f t="shared" ca="1" si="2"/>
        <v>-0.76320231725694221</v>
      </c>
      <c r="BN3" s="3">
        <f t="shared" ca="1" si="2"/>
        <v>0.77718549666842685</v>
      </c>
      <c r="BO3" s="3">
        <f t="shared" ca="1" si="2"/>
        <v>-0.76394427919815766</v>
      </c>
      <c r="BQ3" s="3">
        <f ca="1">SUM(BQ4:BQ38)</f>
        <v>-1399836943.8318522</v>
      </c>
      <c r="BR3" s="3"/>
      <c r="BS3" s="3">
        <f ca="1">SUM(BS4:BS38)</f>
        <v>-85543736.20373176</v>
      </c>
      <c r="BT3" s="3"/>
      <c r="BU3" s="3">
        <f ca="1">SUM(BU4:BU38)</f>
        <v>2406599487.7119946</v>
      </c>
      <c r="BV3" s="3"/>
      <c r="BX3" s="3">
        <f ca="1">SUM(BX4:BX38)</f>
        <v>105785089089.15269</v>
      </c>
      <c r="BY3" s="3"/>
      <c r="BZ3" s="3">
        <f ca="1">SUM(BZ4:BZ38)</f>
        <v>-188293844.90834576</v>
      </c>
      <c r="CA3" s="3"/>
      <c r="CB3" s="3">
        <f ca="1">SUM(CB4:CB38)</f>
        <v>-61375853.38862855</v>
      </c>
      <c r="CC3" s="3"/>
      <c r="CD3" s="3">
        <f t="shared" ref="CD3:CI3" si="3">SUM(CD4:CD38)</f>
        <v>26.399999999999991</v>
      </c>
      <c r="CE3" s="3">
        <f t="shared" si="3"/>
        <v>8.3499999999999961</v>
      </c>
      <c r="CF3" s="3">
        <f t="shared" si="3"/>
        <v>24.5</v>
      </c>
      <c r="CG3" s="3">
        <f t="shared" si="3"/>
        <v>10.239999999999998</v>
      </c>
      <c r="CH3" s="3">
        <f t="shared" si="3"/>
        <v>22.140000000000004</v>
      </c>
      <c r="CI3" s="3">
        <f t="shared" si="3"/>
        <v>12.900000000000002</v>
      </c>
      <c r="CK3" s="3">
        <f>SUM(CK4:CK38)</f>
        <v>3188457</v>
      </c>
      <c r="CL3" s="3"/>
      <c r="CM3" s="3">
        <f>SUM(CM4:CM38)</f>
        <v>3402942</v>
      </c>
      <c r="CN3" s="3"/>
      <c r="CO3" s="3">
        <f>SUM(CO4:CO38)</f>
        <v>21647681</v>
      </c>
      <c r="CP3" s="3"/>
      <c r="CQ3" s="3">
        <f>SUM(CQ4:CQ38)</f>
        <v>274946</v>
      </c>
      <c r="CR3" s="3"/>
      <c r="CS3" s="3">
        <f>SUM(CS4:CS38)</f>
        <v>-66786</v>
      </c>
      <c r="CT3" s="3"/>
      <c r="CU3" s="3">
        <f>SUM(CU4:CU38)</f>
        <v>-35097</v>
      </c>
      <c r="CV3" s="3"/>
      <c r="CW3" s="3">
        <f ca="1">SUM(CW4:CW38)</f>
        <v>921218807.67641032</v>
      </c>
      <c r="CY3" s="3">
        <f ca="1">SUM(CY4:CY38)</f>
        <v>105535419390.85579</v>
      </c>
      <c r="DA3" s="3">
        <f t="shared" ref="DA3:DF3" si="4">SUM(DA4:DA38)</f>
        <v>357.52000000000004</v>
      </c>
      <c r="DB3" s="3">
        <f t="shared" si="4"/>
        <v>35.709999999999951</v>
      </c>
      <c r="DC3" s="3">
        <f t="shared" si="4"/>
        <v>353.35</v>
      </c>
      <c r="DD3" s="3">
        <f t="shared" si="4"/>
        <v>37.349999999999959</v>
      </c>
      <c r="DE3" s="3">
        <f t="shared" si="4"/>
        <v>348.28000000000009</v>
      </c>
      <c r="DF3" s="3">
        <f t="shared" si="4"/>
        <v>36.120000000000005</v>
      </c>
      <c r="DG3" s="86"/>
      <c r="DH3" s="3">
        <f t="shared" ref="DH3:DH38" si="5">IFERROR(((DA3-DE3)/(DC3-DE3))*(BA3-AP3),0)</f>
        <v>400.94674556213317</v>
      </c>
      <c r="DI3" s="3">
        <f t="shared" ref="DI3:DI38" si="6">IFERROR(((DB3-DF3)/(DD3-DF3))*(BB3-AQ3),0)</f>
        <v>133.33333333335565</v>
      </c>
      <c r="DJ3" s="3">
        <f t="shared" ref="DJ3:DJ38" si="7">IF(DA3&gt;=(DE3+(DC3-DE3)*0.6),(BA3-AP3),IF(DA3&lt;=(DE3+(DC3-DE3)*0.4),-(BA3-AP3),0))</f>
        <v>220</v>
      </c>
      <c r="DK3" s="3">
        <f t="shared" ref="DK3:DK38" si="8">IF(DB3&lt;=(DF3+(DD3-DF3)*0.4),-(BB3-AQ3),IF(DB3&gt;=(DF3+(DD3-DF3)*0.6),(BB3-AQ3),0))</f>
        <v>400</v>
      </c>
      <c r="DL3" s="3">
        <f t="shared" ref="DL3:DL38" si="9">IFERROR(DH3+DI3,0)</f>
        <v>534.28007889548883</v>
      </c>
      <c r="DM3" s="3">
        <f t="shared" ref="DM3:DM38" si="10">IFERROR(DJ3+DK3,0)</f>
        <v>620</v>
      </c>
      <c r="DP3" s="3">
        <f>SUM(DP4:DP38)</f>
        <v>-19.041555555555561</v>
      </c>
      <c r="DQ3" s="3">
        <f>SUM(DQ4:DQ38)</f>
        <v>-49.75</v>
      </c>
      <c r="DR3" s="3">
        <f ca="1">SUM(DR4:DR38)</f>
        <v>-40.531601296158236</v>
      </c>
      <c r="DS3" s="3">
        <f>SUM(DS4:DS38)</f>
        <v>-156.95999999999998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11">SUM(EE4:EE38)</f>
        <v>27.0626</v>
      </c>
      <c r="EF3" s="3">
        <f t="shared" si="11"/>
        <v>32.8521</v>
      </c>
      <c r="EG3" s="3">
        <f t="shared" si="11"/>
        <v>6.8949000000000016</v>
      </c>
      <c r="EH3" s="3">
        <f t="shared" si="11"/>
        <v>6.503400000000001</v>
      </c>
      <c r="EI3" s="3">
        <f t="shared" si="11"/>
        <v>5.9640999999999993</v>
      </c>
      <c r="EJ3" s="3">
        <f t="shared" si="11"/>
        <v>6.0347999999999988</v>
      </c>
      <c r="EK3" s="63">
        <f ca="1">SUM(EK4:EK38)</f>
        <v>28870252564.75156</v>
      </c>
      <c r="EL3" s="3">
        <f t="shared" ref="EL3:EQ3" si="12">SUM(EL4:EL38)</f>
        <v>0</v>
      </c>
      <c r="EM3" s="3">
        <f t="shared" si="12"/>
        <v>0</v>
      </c>
      <c r="EN3" s="3">
        <f t="shared" si="12"/>
        <v>0</v>
      </c>
      <c r="EO3" s="3">
        <f t="shared" si="12"/>
        <v>0</v>
      </c>
      <c r="EP3" s="3">
        <f t="shared" si="12"/>
        <v>0</v>
      </c>
      <c r="EQ3" s="3">
        <f t="shared" si="12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ROUND(585/$A$39,0)*$A$39+17*$A$39</f>
        <v>602</v>
      </c>
      <c r="B4" s="3">
        <f t="shared" ref="B4:B38" si="13">+IF($A$1="ABS",AS4-AT4,AS4+AT4)</f>
        <v>7886</v>
      </c>
      <c r="C4" s="3">
        <f t="shared" ref="C4:C38" si="14">+IF($A$1="ABS",AU4-AV4,AU4+AV4)</f>
        <v>0</v>
      </c>
      <c r="D4" s="3">
        <f t="shared" ref="D4:D38" si="15">+IF($A$1="ABS",AW4-AX4,AW4+AX4)</f>
        <v>0</v>
      </c>
      <c r="E4" s="3">
        <f t="shared" ref="E4:E38" si="16">SUM(B4:D4)</f>
        <v>7886</v>
      </c>
      <c r="F4" s="4">
        <f t="shared" ref="F4:F38" si="17">+$F$3/$A$3*A4</f>
        <v>6052.2299106015462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-854</v>
      </c>
      <c r="AN4" s="1">
        <v>-12</v>
      </c>
      <c r="AO4" s="1">
        <v>602</v>
      </c>
      <c r="AP4" s="1">
        <v>14516</v>
      </c>
      <c r="AQ4" s="1">
        <v>-218</v>
      </c>
      <c r="AR4" s="1"/>
      <c r="AS4" s="6">
        <f>IF(RTD("tos.rtd",,AS$2,"."&amp;$A$2&amp;$AS$1&amp;"C"&amp;$A4)="N/A",0,RTD("tos.rtd",,AS$2,"."&amp;$A$2&amp;$AS$1&amp;"C"&amp;$A4))</f>
        <v>7849</v>
      </c>
      <c r="AT4" s="7">
        <f>-IF(RTD("tos.rtd",,AT$2,"."&amp;$A$2&amp;$AS$1&amp;"P"&amp;$A4)="N/A",0,RTD("tos.rtd",,AT$2,"."&amp;$A$2&amp;$AS$1&amp;"P"&amp;$A4))</f>
        <v>-37</v>
      </c>
      <c r="AU4" s="6">
        <f>IF(RTD("tos.rtd",,AU$2,"."&amp;$A$2&amp;$AU$1&amp;"C"&amp;$A4)="N/A",0,RTD("tos.rtd",,AU$2,"."&amp;$A$2&amp;$AU$1&amp;"C"&amp;$A4))</f>
        <v>0</v>
      </c>
      <c r="AV4" s="7">
        <f>-IF(RTD("tos.rtd",,AV$2,"."&amp;$A$2&amp;$AU$1&amp;"P"&amp;$A4)="N/A",0,RTD("tos.rtd",,AV$2,"."&amp;$A$2&amp;$AU$1&amp;"P"&amp;$A4))</f>
        <v>0</v>
      </c>
      <c r="AW4" s="6">
        <f>IF(RTD("tos.rtd",,AW$2,"."&amp;$A$2&amp;$AW$1&amp;"C"&amp;$A4)="N/A",0,RTD("tos.rtd",,AW$2,"."&amp;$A$2&amp;$AW$1&amp;"C"&amp;$A4))</f>
        <v>0</v>
      </c>
      <c r="AX4" s="7">
        <f>-IF(RTD("tos.rtd",,AX$2,"."&amp;$A$2&amp;$AW$1&amp;"P"&amp;$A4)="N/A",0,RTD("tos.rtd",,AX$2,"."&amp;$A$2&amp;$AW$1&amp;"P"&amp;$A4))</f>
        <v>0</v>
      </c>
      <c r="AY4" s="1">
        <f>SUM(AS4:AX4)</f>
        <v>7812</v>
      </c>
      <c r="AZ4" s="8">
        <f>+A4</f>
        <v>602</v>
      </c>
      <c r="BA4" s="30">
        <f>IF(RTD("tos.rtd",,BA$2,"."&amp;$A$2&amp;$AS$1&amp;"C"&amp;$A4)="N/A",0,RTD("tos.rtd",,BA$2,"."&amp;$A$2&amp;$AS$1&amp;"C"&amp;$A4))</f>
        <v>14516</v>
      </c>
      <c r="BB4" s="31">
        <f>-IF(RTD("tos.rtd",,BB$2,"."&amp;$A$2&amp;$AS$1&amp;"P"&amp;$A4)="N/A",0,RTD("tos.rtd",,BB$2,"."&amp;$A$2&amp;$AS$1&amp;"P"&amp;$A4))</f>
        <v>-218</v>
      </c>
      <c r="BC4" s="30">
        <f>IF(RTD("tos.rtd",,BC$2,"."&amp;$A$2&amp;$AU$1&amp;"C"&amp;$A4)="N/A",0,RTD("tos.rtd",,BC$2,"."&amp;$A$2&amp;$AU$1&amp;"C"&amp;$A4))</f>
        <v>2143</v>
      </c>
      <c r="BD4" s="31">
        <f>-IF(RTD("tos.rtd",,BD$2,"."&amp;$A$2&amp;$AU$1&amp;"P"&amp;$A4)="N/A",0,RTD("tos.rtd",,BD$2,"."&amp;$A$2&amp;$AU$1&amp;"P"&amp;$A4))</f>
        <v>-64</v>
      </c>
      <c r="BE4" s="30">
        <f>IF(RTD("tos.rtd",,BE$2,"."&amp;$A$2&amp;$AW$1&amp;"C"&amp;$A4)="N/A",0,RTD("tos.rtd",,BE$2,"."&amp;$A$2&amp;$AW$1&amp;"C"&amp;$A4))</f>
        <v>742</v>
      </c>
      <c r="BF4" s="99">
        <f>-IF(RTD("tos.rtd",,BF$2,"."&amp;$A$2&amp;$AW$1&amp;"P"&amp;$A4)="N/A",0,RTD("tos.rtd",,BF$2,"."&amp;$A$2&amp;$AW$1&amp;"P"&amp;$A4))</f>
        <v>-12</v>
      </c>
      <c r="BG4" s="32">
        <f ca="1">+Hoja2!Y5</f>
        <v>28657</v>
      </c>
      <c r="BH4" s="31">
        <f ca="1">SUM(BA4:BG4)</f>
        <v>45764</v>
      </c>
      <c r="BI4" s="8"/>
      <c r="BJ4" s="3">
        <f ca="1">IF($BP$1=1,DX4,IF(RTD("tos.rtd",,BJ$2,"."&amp;$A$2&amp;$AS$1&amp;"C"&amp;$A4)="N/A",0,RTD("tos.rtd",,BJ$2,"."&amp;$A$2&amp;$AS$1&amp;"C"&amp;$A4)))</f>
        <v>2.4371962988698315E-2</v>
      </c>
      <c r="BK4" s="3">
        <f ca="1">IF($BP$1=1,DY4,-IF(RTD("tos.rtd",,BK$2,"."&amp;$A$2&amp;$AS$1&amp;"P"&amp;$A4)="N/A",0,RTD("tos.rtd",,BK$2,"."&amp;$A$2&amp;$AS$1&amp;"P"&amp;$A4)))</f>
        <v>-3.0428770889263393E-2</v>
      </c>
      <c r="BL4" s="3">
        <f ca="1">IF($BP$1=1,DZ4,IF(RTD("tos.rtd",,BL$2,"."&amp;$A$2&amp;$AU$1&amp;"C"&amp;$A4)="N/A",0,RTD("tos.rtd",,BL$2,"."&amp;$A$2&amp;$AU$1&amp;"C"&amp;$A4)))</f>
        <v>2.889881777319158E-2</v>
      </c>
      <c r="BM4" s="3">
        <f ca="1">IF($BP$1=1,EA4,-IF(RTD("tos.rtd",,BM$2,"."&amp;$A$2&amp;$AU$1&amp;"P"&amp;$A4)="N/A",0,RTD("tos.rtd",,BM$2,"."&amp;$A$2&amp;$AU$1&amp;"P"&amp;$A4)))</f>
        <v>-2.9187752469946059E-2</v>
      </c>
      <c r="BN4" s="3">
        <f ca="1">IF($BP$1=1,EB4,IF(RTD("tos.rtd",,BN$2,"."&amp;$A$2&amp;$AW$1&amp;"C"&amp;$A4)="N/A",0,RTD("tos.rtd",,BN$2,"."&amp;$A$2&amp;$AW$1&amp;"C"&amp;$A4)))</f>
        <v>2.9306450184883745E-2</v>
      </c>
      <c r="BO4" s="3">
        <f ca="1">IF($BP$1=1,EC4,-IF(RTD("tos.rtd",,BO$2,"."&amp;$A$2&amp;$AW$1&amp;"P"&amp;$A4)="N/A",0,RTD("tos.rtd",,BO$2,"."&amp;$A$2&amp;$AW$1&amp;"P"&amp;$A4)))</f>
        <v>-2.8698247643150477E-2</v>
      </c>
      <c r="BQ4" s="3">
        <f ca="1">+$A$3*$A$3*AS4*BJ4-$A$3*$A$3*AT4*BK4</f>
        <v>67091929.257952683</v>
      </c>
      <c r="BR4" s="3"/>
      <c r="BS4" s="3">
        <f ca="1">+$A$3*$A$3*AU4*BL4-$A$3*$A$3*AV4*BM4</f>
        <v>0</v>
      </c>
      <c r="BT4" s="3"/>
      <c r="BU4" s="3">
        <f ca="1">+$A$3*$A$3*AW4*BN4-$A$3*$A$3*AX4*BO4</f>
        <v>0</v>
      </c>
      <c r="BV4" s="3"/>
      <c r="BX4" s="3">
        <f ca="1">+$A$3*$A$3*BA4*BJ4-$A$3*$A$3*BB4*BK4</f>
        <v>122474625.06747642</v>
      </c>
      <c r="BY4" s="3"/>
      <c r="BZ4" s="3">
        <f ca="1">+$A$3*$A$3*BC4*BL4-$A$3*$A$3*BD4*BM4</f>
        <v>21189948.312809255</v>
      </c>
      <c r="CA4" s="3"/>
      <c r="CB4" s="3">
        <f ca="1">+$A$3*$A$3*BE4*BN4-$A$3*$A$3*BF4*BO4</f>
        <v>7550283.0163198309</v>
      </c>
      <c r="CC4" s="3"/>
      <c r="CD4" s="3">
        <f>IF(RTD("tos.rtd",,CD$2,"."&amp;$A$2&amp;$AS$1&amp;"C"&amp;$A4)="N/A",0,RTD("tos.rtd",,CD$2,"."&amp;$A$2&amp;$AS$1&amp;"C"&amp;$A4))</f>
        <v>0.01</v>
      </c>
      <c r="CE4" s="3">
        <f>-IF(RTD("tos.rtd",,CE$2,"."&amp;$A$2&amp;$AS$1&amp;"P"&amp;$A4)="N/A",0,RTD("tos.rtd",,CE$2,"."&amp;$A$2&amp;$AS$1&amp;"P"&amp;$A4))</f>
        <v>0.95</v>
      </c>
      <c r="CF4" s="3">
        <f>IF(RTD("tos.rtd",,CF$2,"."&amp;$A$2&amp;$AU$1&amp;"C"&amp;$A4)="N/A",0,RTD("tos.rtd",,CF$2,"."&amp;$A$2&amp;$AU$1&amp;"C"&amp;$A4))</f>
        <v>0.2</v>
      </c>
      <c r="CG4" s="3">
        <f>-IF(RTD("tos.rtd",,CG$2,"."&amp;$A$2&amp;$AU$1&amp;"P"&amp;$A4)="N/A",0,RTD("tos.rtd",,CG$2,"."&amp;$A$2&amp;$AU$1&amp;"P"&amp;$A4))</f>
        <v>0.81</v>
      </c>
      <c r="CH4" s="3">
        <f>IF(RTD("tos.rtd",,CH$2,"."&amp;$A$2&amp;$AW$1&amp;"C"&amp;$A4)="N/A",0,RTD("tos.rtd",,CH$2,"."&amp;$A$2&amp;$AW$1&amp;"C"&amp;$A4))</f>
        <v>0.41</v>
      </c>
      <c r="CI4" s="3">
        <f>-IF(RTD("tos.rtd",,CI$2,"."&amp;$A$2&amp;$AW$1&amp;"P"&amp;$A4)="N/A",0,RTD("tos.rtd",,CI$2,"."&amp;$A$2&amp;$AW$1&amp;"P"&amp;$A4))</f>
        <v>0.59</v>
      </c>
      <c r="CK4" s="3">
        <f t="shared" ref="CK4:CK38" si="18">+AS4*CD4*100+AT4*CE4*100</f>
        <v>4333.9999999999991</v>
      </c>
      <c r="CL4" s="3"/>
      <c r="CM4" s="3">
        <f t="shared" ref="CM4:CM38" si="19">+AU4*CF4*100+AV4*CG4*100</f>
        <v>0</v>
      </c>
      <c r="CN4" s="3"/>
      <c r="CO4" s="3">
        <f t="shared" ref="CO4:CO38" si="20">+AW4*CH4*100+AX4*CI4*100</f>
        <v>0</v>
      </c>
      <c r="CP4" s="3">
        <f>+CK4+CM4+CO4</f>
        <v>4333.9999999999991</v>
      </c>
      <c r="CQ4" s="3">
        <f>+BA4+BB4</f>
        <v>14298</v>
      </c>
      <c r="CR4" s="3"/>
      <c r="CS4" s="3">
        <f t="shared" ref="CS4:CS38" si="21">+BC4+BD4</f>
        <v>2079</v>
      </c>
      <c r="CT4" s="3"/>
      <c r="CU4" s="3">
        <f t="shared" ref="CU4:CU38" si="22">+BE4+BF4</f>
        <v>730</v>
      </c>
      <c r="CV4" s="3">
        <f>+CQ4+CS4+CU4</f>
        <v>17107</v>
      </c>
      <c r="CW4" s="3">
        <f ca="1">+BQ4+BS4+BU4</f>
        <v>67091929.257952683</v>
      </c>
      <c r="CX4" s="85"/>
      <c r="CY4" s="3">
        <f ca="1">+BX4+BZ4+CB4</f>
        <v>151214856.39660552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8.3000000000000007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8.14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7.99</v>
      </c>
      <c r="DG4" s="86">
        <f>+$A4-$A$3</f>
        <v>8.0299999999999727</v>
      </c>
      <c r="DH4" s="3">
        <f t="shared" si="5"/>
        <v>0</v>
      </c>
      <c r="DI4" s="3">
        <f t="shared" si="6"/>
        <v>0</v>
      </c>
      <c r="DJ4" s="3">
        <f t="shared" si="7"/>
        <v>0</v>
      </c>
      <c r="DK4" s="3">
        <f t="shared" si="8"/>
        <v>0</v>
      </c>
      <c r="DL4" s="3">
        <f t="shared" si="9"/>
        <v>0</v>
      </c>
      <c r="DM4" s="3">
        <f t="shared" si="10"/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>
        <f ca="1">+BJ4*DJ4+BK4*DK4</f>
        <v>0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-854</v>
      </c>
      <c r="DW4" s="3">
        <f t="shared" ref="DW4:DW38" si="23">AN4+IF(DO4="BUY",DU4,IF(DO4="SELL",-DU4,0))</f>
        <v>-12</v>
      </c>
      <c r="DX4" s="3">
        <f t="shared" ref="DX4:DX38" ca="1" si="24">(EXP(-POWER((LN($A$3/$A4)+($EC$1+POWER($EE4,2)/2)*($EM$1/$DY$1))/($EE4*SQRT($EM$1/$DY$1)),2)/2)/SQRT(2*PI())/($A$3*$EE4*SQRT($EM$1/$DY$1)))</f>
        <v>2.4371962988698315E-2</v>
      </c>
      <c r="DY4" s="3">
        <f t="shared" ref="DY4:DY38" ca="1" si="25">-(EXP(-POWER((LN($A$3/$A4)+($EC$1+POWER($EF4,2)/2)*($EM$1/$DY$1))/($EF4*SQRT($EM$1/$DY$1)),2)/2)/SQRT(2*PI())/($A$3*$EF4*SQRT($EM$1/$DY$1)))</f>
        <v>-3.0428770889263393E-2</v>
      </c>
      <c r="DZ4" s="3">
        <f t="shared" ref="DZ4:DZ38" ca="1" si="26">(EXP(-POWER((LN($A$3/$A4)+($EC$1+POWER($EG4,2)/2)*($EO$1/$DY$1))/($EG4*SQRT($EO$1/$DY$1)),2)/2)/SQRT(2*PI())/($A$3*$EG4*SQRT($EO$1/$DY$1)))</f>
        <v>2.889881777319158E-2</v>
      </c>
      <c r="EA4" s="3">
        <f t="shared" ref="EA4:EA38" ca="1" si="27">-(EXP(-POWER((LN($A$3/$A4)+($EC$1+POWER($EH4,2)/2)*($EO$1/$DY$1))/($EH4*SQRT($EO$1/$DY$1)),2)/2)/SQRT(2*PI())/($A$3*$EH4*SQRT($EO$1/$DY$1)))</f>
        <v>-2.9187752469946059E-2</v>
      </c>
      <c r="EB4" s="3">
        <f t="shared" ref="EB4:EB38" ca="1" si="28">(EXP(-POWER((LN($A$3/$A4)+($EC$1+POWER($EI4,2)/2)*($EO$1/$DY$1))/($EI4*SQRT($EO$1/$DY$1)),2)/2)/SQRT(2*PI())/($A$3*$EI4*SQRT($EO$1/$DY$1)))</f>
        <v>2.9306450184883745E-2</v>
      </c>
      <c r="EC4" s="3">
        <f t="shared" ref="EC4:EC38" ca="1" si="29">-(EXP(-POWER((LN($A$3/$A4)+($EC$1+POWER($EJ4,2)/2)*($EO$1/$DY$1))/($EJ4*SQRT($EO$1/$DY$1)),2)/2)/SQRT(2*PI())/($A$3*$EJ4*SQRT($EO$1/$DY$1)))</f>
        <v>-2.8698247643150477E-2</v>
      </c>
      <c r="ED4" s="63">
        <f>+DV4+DW4</f>
        <v>-866</v>
      </c>
      <c r="EE4" s="59">
        <f>IFERROR(VALUE(IF(OR(EL4="--",EL4="0.00%"),$EE$1,EL4)),$EE$1)</f>
        <v>0.69130000000000003</v>
      </c>
      <c r="EF4" s="59">
        <f t="shared" ref="EF4:EF38" si="30">IFERROR(VALUE(IF(OR(EM4="--",EM4="0.00%"),$EE$1,EM4)),$EE$1)</f>
        <v>0.97850000000000004</v>
      </c>
      <c r="EG4" s="59">
        <f t="shared" ref="EG4:EG38" si="31">IFERROR(VALUE(IF(OR(EN4="--",EN4="0.00%"),$EE$1,EN4)),$EE$1)</f>
        <v>0.14849999999999999</v>
      </c>
      <c r="EH4" s="59">
        <f t="shared" ref="EH4:EH38" si="32">IFERROR(VALUE(IF(OR(EO4="--",EO4="0.00%"),$EE$1,EO4)),$EE$1)</f>
        <v>0.14560000000000001</v>
      </c>
      <c r="EI4" s="59">
        <f t="shared" ref="EI4:EI38" si="33">IFERROR(VALUE(IF(OR(EP4="--",EP4="0.00%"),$EE$1,EP4)),$EE$1)</f>
        <v>0.1444</v>
      </c>
      <c r="EJ4" s="59">
        <f t="shared" ref="EJ4:EJ38" si="34">IFERROR(VALUE(IF(OR(EQ4="--",EQ4="0.00%"),$EE$1,EQ4)),$EE$1)</f>
        <v>0.15049999999999999</v>
      </c>
      <c r="EK4" s="63">
        <f ca="1">+DV4*DX4*$A$3*$A$3+DW4*DY4*$A$3*$A$3</f>
        <v>-7214242.1106513888</v>
      </c>
      <c r="EL4" s="3" t="str">
        <f>RTD("tos.rtd",,EL$2,"."&amp;$A$2&amp;$AS$1&amp;"C"&amp;$A4)</f>
        <v>69.13%</v>
      </c>
      <c r="EM4" s="3" t="str">
        <f>RTD("tos.rtd",,EM$2,"."&amp;$A$2&amp;$AS$1&amp;"P"&amp;$A4)</f>
        <v>97.85%</v>
      </c>
      <c r="EN4" s="3" t="str">
        <f>RTD("tos.rtd",,EN$2,"."&amp;$A$2&amp;$AU$1&amp;"C"&amp;$A4)</f>
        <v>14.85%</v>
      </c>
      <c r="EO4" s="3" t="str">
        <f>RTD("tos.rtd",,EO$2,"."&amp;$A$2&amp;$AU$1&amp;"P"&amp;$A4)</f>
        <v>14.56%</v>
      </c>
      <c r="EP4" s="3" t="str">
        <f>RTD("tos.rtd",,EP$2,"."&amp;$A$2&amp;$AW$1&amp;"C"&amp;$A4)</f>
        <v>14.44%</v>
      </c>
      <c r="EQ4" s="3" t="str">
        <f>RTD("tos.rtd",,EQ$2,"."&amp;$A$2&amp;$AW$1&amp;"P"&amp;$A4)</f>
        <v>15.05%</v>
      </c>
      <c r="ES4" s="63" t="str">
        <f>IFERROR(
    A4 &amp; "," &amp; TEXT(IF(ISNUMBER(DV4+DW4), DV4+DW4, 0), "00.00"),    "Error"
)</f>
        <v>602,-866.00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IF(ISNUMBER(EK4), (EK4),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IF(ISNUMBER(EK4), (EK4), 0)
        )))),
    "00.00")
)</f>
        <v>602,151214.86</v>
      </c>
      <c r="EU4" s="101">
        <f>+A3</f>
        <v>593.97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)&amp;","&amp;DN39&amp;","&amp;DN40&amp;","&amp;EU4</f>
        <v>2025-05-19 15:11:00,600,,594,,580,,591.5,,,,,595,590,595,593,593.97</v>
      </c>
      <c r="EW4" s="67">
        <f>+A44</f>
        <v>521.09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)&amp;","&amp;DN80&amp;","&amp;DN81&amp;","&amp;EW4</f>
        <v>2025-05-19 15:11:00,525,,521,,500,,519,,,,,523,515,523,520,521.09</v>
      </c>
      <c r="EY4" s="67">
        <f>+A84</f>
        <v>5951.5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)&amp;","&amp;DN131&amp;","&amp;DN132&amp;","&amp;EY4</f>
        <v>2025-05-19 15:11:00,6000,,5960,,5700,,5950,,,,,5960,5900,5900,5970,5951.5</v>
      </c>
      <c r="FA4" s="67">
        <f>+A136</f>
        <v>21392.25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)&amp;","&amp;DN190&amp;","&amp;DN191&amp;","&amp;FA4</f>
        <v>2025-05-19 15:11:00,21325,,,21350,21325,,21450,,,,,21450,20850,21300,20850,21392.25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)&amp;","&amp;EU4</f>
        <v>2025-05-19 15:11:00,921218807.67641,105535419390.856,534.280078895489,620,-19.0415555555556,-49.75,-40.5316012961582,-156.96,593.97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)&amp;","&amp;EW4</f>
        <v>2025-05-19 15:11:00,190227916.284062,17342887721.2031,-250.339215686275,-592,-6.7660784313728,-314.73,-18.3005809568841,-80.13,521.09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)&amp;","&amp;EY4</f>
        <v>2025-05-19 15:11:00,64861004.426483,-429716207.984451,0,0,0,0,0,0,5951.5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)&amp;","&amp;FA4</f>
        <v>2025-05-19 15:11:00,141567071.628231,-1960955.50309224,0,0,0,0,0,0,21392.25</v>
      </c>
    </row>
    <row r="5" spans="1:162" s="63" customFormat="1" ht="13.5" thickBot="1" x14ac:dyDescent="0.25">
      <c r="A5" s="2">
        <f>+A4-$A$39</f>
        <v>601</v>
      </c>
      <c r="B5" s="3">
        <f t="shared" si="13"/>
        <v>10580</v>
      </c>
      <c r="C5" s="3">
        <f t="shared" si="14"/>
        <v>1806</v>
      </c>
      <c r="D5" s="3">
        <f t="shared" si="15"/>
        <v>0</v>
      </c>
      <c r="E5" s="3">
        <f>SUM(B5:D5)</f>
        <v>12386</v>
      </c>
      <c r="F5" s="4">
        <f>+$F$3/$A$3*A5</f>
        <v>6042.1763725440678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-792</v>
      </c>
      <c r="AN5" s="1">
        <v>54</v>
      </c>
      <c r="AO5" s="1">
        <v>601</v>
      </c>
      <c r="AP5" s="1">
        <v>19474</v>
      </c>
      <c r="AQ5" s="1">
        <v>-234</v>
      </c>
      <c r="AR5" s="1"/>
      <c r="AS5" s="6">
        <f>IF(RTD("tos.rtd",,AS$2,"."&amp;$A$2&amp;$AS$1&amp;"C"&amp;$A5)="N/A",0,RTD("tos.rtd",,AS$2,"."&amp;$A$2&amp;$AS$1&amp;"C"&amp;$A5))</f>
        <v>10493</v>
      </c>
      <c r="AT5" s="7">
        <f>-IF(RTD("tos.rtd",,AT$2,"."&amp;$A$2&amp;$AS$1&amp;"P"&amp;$A5)="N/A",0,RTD("tos.rtd",,AT$2,"."&amp;$A$2&amp;$AS$1&amp;"P"&amp;$A5))</f>
        <v>-87</v>
      </c>
      <c r="AU5" s="6">
        <f>IF(RTD("tos.rtd",,AU$2,"."&amp;$A$2&amp;$AU$1&amp;"C"&amp;$A5)="N/A",0,RTD("tos.rtd",,AU$2,"."&amp;$A$2&amp;$AU$1&amp;"C"&amp;$A5))</f>
        <v>1602</v>
      </c>
      <c r="AV5" s="7">
        <f>-IF(RTD("tos.rtd",,AV$2,"."&amp;$A$2&amp;$AU$1&amp;"P"&amp;$A5)="N/A",0,RTD("tos.rtd",,AV$2,"."&amp;$A$2&amp;$AU$1&amp;"P"&amp;$A5))</f>
        <v>-204</v>
      </c>
      <c r="AW5" s="6">
        <f>IF(RTD("tos.rtd",,AW$2,"."&amp;$A$2&amp;$AW$1&amp;"C"&amp;$A5)="N/A",0,RTD("tos.rtd",,AW$2,"."&amp;$A$2&amp;$AW$1&amp;"C"&amp;$A5))</f>
        <v>0</v>
      </c>
      <c r="AX5" s="7">
        <f>-IF(RTD("tos.rtd",,AX$2,"."&amp;$A$2&amp;$AW$1&amp;"P"&amp;$A5)="N/A",0,RTD("tos.rtd",,AX$2,"."&amp;$A$2&amp;$AW$1&amp;"P"&amp;$A5))</f>
        <v>0</v>
      </c>
      <c r="AY5" s="1">
        <f>SUM(AS5:AX5)</f>
        <v>11804</v>
      </c>
      <c r="AZ5" s="8">
        <f t="shared" ref="AZ5:AZ38" si="35">+A5</f>
        <v>601</v>
      </c>
      <c r="BA5" s="6">
        <f>IF(RTD("tos.rtd",,BA$2,"."&amp;$A$2&amp;$AS$1&amp;"C"&amp;$A5)="N/A",0,RTD("tos.rtd",,BA$2,"."&amp;$A$2&amp;$AS$1&amp;"C"&amp;$A5))</f>
        <v>19474</v>
      </c>
      <c r="BB5" s="7">
        <f>-IF(RTD("tos.rtd",,BB$2,"."&amp;$A$2&amp;$AS$1&amp;"P"&amp;$A5)="N/A",0,RTD("tos.rtd",,BB$2,"."&amp;$A$2&amp;$AS$1&amp;"P"&amp;$A5))</f>
        <v>-234</v>
      </c>
      <c r="BC5" s="6">
        <f>IF(RTD("tos.rtd",,BC$2,"."&amp;$A$2&amp;$AU$1&amp;"C"&amp;$A5)="N/A",0,RTD("tos.rtd",,BC$2,"."&amp;$A$2&amp;$AU$1&amp;"C"&amp;$A5))</f>
        <v>5757</v>
      </c>
      <c r="BD5" s="7">
        <f>-IF(RTD("tos.rtd",,BD$2,"."&amp;$A$2&amp;$AU$1&amp;"P"&amp;$A5)="N/A",0,RTD("tos.rtd",,BD$2,"."&amp;$A$2&amp;$AU$1&amp;"P"&amp;$A5))</f>
        <v>-290</v>
      </c>
      <c r="BE5" s="6">
        <f>IF(RTD("tos.rtd",,BE$2,"."&amp;$A$2&amp;$AW$1&amp;"C"&amp;$A5)="N/A",0,RTD("tos.rtd",,BE$2,"."&amp;$A$2&amp;$AW$1&amp;"C"&amp;$A5))</f>
        <v>415</v>
      </c>
      <c r="BF5" s="83">
        <f>-IF(RTD("tos.rtd",,BF$2,"."&amp;$A$2&amp;$AW$1&amp;"P"&amp;$A5)="N/A",0,RTD("tos.rtd",,BF$2,"."&amp;$A$2&amp;$AW$1&amp;"P"&amp;$A5))</f>
        <v>-35</v>
      </c>
      <c r="BG5" s="32">
        <f ca="1">+Hoja2!Y6</f>
        <v>23781</v>
      </c>
      <c r="BH5" s="7">
        <f t="shared" ref="BH5:BH38" ca="1" si="36">SUM(BA5:BG5)</f>
        <v>48868</v>
      </c>
      <c r="BI5" s="8" t="str">
        <f t="shared" ref="BI5:BI38" ca="1" si="37">IF(AND(BH5&lt;0,BH4&gt;0), "Cruce -", IF(AND(BH5&gt;0,BH4&lt;0),"Cruce +", ""))</f>
        <v/>
      </c>
      <c r="BJ5" s="3">
        <f ca="1">IF($BP$1=1,DX5,IF(RTD("tos.rtd",,BJ$2,"."&amp;$A$2&amp;$AS$1&amp;"C"&amp;$A5)="N/A",0,RTD("tos.rtd",,BJ$2,"."&amp;$A$2&amp;$AS$1&amp;"C"&amp;$A5)))</f>
        <v>2.8309515157273386E-2</v>
      </c>
      <c r="BK5" s="3">
        <f ca="1">IF($BP$1=1,DY5,-IF(RTD("tos.rtd",,BK$2,"."&amp;$A$2&amp;$AS$1&amp;"P"&amp;$A5)="N/A",0,RTD("tos.rtd",,BK$2,"."&amp;$A$2&amp;$AS$1&amp;"P"&amp;$A5)))</f>
        <v>-2.655406981617942E-4</v>
      </c>
      <c r="BL5" s="3">
        <f ca="1">IF($BP$1=1,DZ5,IF(RTD("tos.rtd",,BL$2,"."&amp;$A$2&amp;$AU$1&amp;"C"&amp;$A5)="N/A",0,RTD("tos.rtd",,BL$2,"."&amp;$A$2&amp;$AU$1&amp;"C"&amp;$A5)))</f>
        <v>3.0384735114517239E-2</v>
      </c>
      <c r="BM5" s="3">
        <f ca="1">IF($BP$1=1,EA5,-IF(RTD("tos.rtd",,BM$2,"."&amp;$A$2&amp;$AU$1&amp;"P"&amp;$A5)="N/A",0,RTD("tos.rtd",,BM$2,"."&amp;$A$2&amp;$AU$1&amp;"P"&amp;$A5)))</f>
        <v>-3.0762403551960926E-2</v>
      </c>
      <c r="BN5" s="3">
        <f ca="1">IF($BP$1=1,EB5,IF(RTD("tos.rtd",,BN$2,"."&amp;$A$2&amp;$AW$1&amp;"C"&amp;$A5)="N/A",0,RTD("tos.rtd",,BN$2,"."&amp;$A$2&amp;$AW$1&amp;"C"&amp;$A5)))</f>
        <v>3.1011646783619402E-2</v>
      </c>
      <c r="BO5" s="3">
        <f ca="1">IF($BP$1=1,EC5,-IF(RTD("tos.rtd",,BO$2,"."&amp;$A$2&amp;$AW$1&amp;"P"&amp;$A5)="N/A",0,RTD("tos.rtd",,BO$2,"."&amp;$A$2&amp;$AW$1&amp;"P"&amp;$A5)))</f>
        <v>-3.0255358694671931E-2</v>
      </c>
      <c r="BQ5" s="3">
        <f t="shared" ref="BQ5:BQ38" ca="1" si="38">+$A$3*$A$3*AS5*BJ5-$A$3*$A$3*AT5*BK5</f>
        <v>104791811.5676344</v>
      </c>
      <c r="BR5" s="3" t="str">
        <f ca="1">IF(AND(BQ5&lt;0,BQ4&gt;0), "Cruce -", IF(AND(BQ5&gt;0,BQ4&lt;0),"Cruce +", ""))</f>
        <v/>
      </c>
      <c r="BS5" s="3">
        <f t="shared" ref="BS5:BS38" ca="1" si="39">+$A$3*$A$3*AU5*BL5-$A$3*$A$3*AV5*BM5</f>
        <v>14959022.950474856</v>
      </c>
      <c r="BT5" s="3" t="str">
        <f ca="1">IF(AND(BS5&lt;0,BS4&gt;0), "Cruce -", IF(AND(BS5&gt;0,BS4&lt;0),"Cruce +", ""))</f>
        <v/>
      </c>
      <c r="BU5" s="3">
        <f t="shared" ref="BU5:BU38" ca="1" si="40">+$A$3*$A$3*AW5*BN5-$A$3*$A$3*AX5*BO5</f>
        <v>0</v>
      </c>
      <c r="BV5" s="3" t="str">
        <f t="shared" ref="BV5:BV38" ca="1" si="41">IF(AND(BU5&lt;0,BU4&gt;0), "Cruce -", IF(AND(BU5&gt;0,BU4&lt;0),"Cruce +", ""))</f>
        <v/>
      </c>
      <c r="BX5" s="3">
        <f t="shared" ref="BX5:BX38" ca="1" si="42">+$A$3*$A$3*BA5*BJ5-$A$3*$A$3*BB5*BK5</f>
        <v>194476740.13146228</v>
      </c>
      <c r="BY5" s="3" t="str">
        <f ca="1">IF(AND(BX5&lt;0,BX4&gt;0), "Cruce -", IF(AND(BX5&gt;0,BX4&lt;0),"Cruce +", ""))</f>
        <v/>
      </c>
      <c r="BZ5" s="3">
        <f t="shared" ref="BZ5:BZ38" ca="1" si="43">+$A$3*$A$3*BC5*BL5-$A$3*$A$3*BD5*BM5</f>
        <v>58566208.673719995</v>
      </c>
      <c r="CA5" s="3" t="str">
        <f ca="1">IF(AND(BZ5&lt;0,BZ4&gt;0), "Cruce -", IF(AND(BZ5&gt;0,BZ4&lt;0),"Cruce +", ""))</f>
        <v/>
      </c>
      <c r="CB5" s="3">
        <f t="shared" ref="CB5:CB38" ca="1" si="44">+$A$3*$A$3*BE5*BN5-$A$3*$A$3*BF5*BO5</f>
        <v>4166888.3222737918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0.01</v>
      </c>
      <c r="CE5" s="3">
        <f>-IF(RTD("tos.rtd",,CE$2,"."&amp;$A$2&amp;$AS$1&amp;"P"&amp;$A5)="N/A",0,RTD("tos.rtd",,CE$2,"."&amp;$A$2&amp;$AS$1&amp;"P"&amp;$A5))</f>
        <v>1</v>
      </c>
      <c r="CF5" s="3">
        <f>IF(RTD("tos.rtd",,CF$2,"."&amp;$A$2&amp;$AU$1&amp;"C"&amp;$A5)="N/A",0,RTD("tos.rtd",,CF$2,"."&amp;$A$2&amp;$AU$1&amp;"C"&amp;$A5))</f>
        <v>0.24</v>
      </c>
      <c r="CG5" s="3">
        <f>-IF(RTD("tos.rtd",,CG$2,"."&amp;$A$2&amp;$AU$1&amp;"P"&amp;$A5)="N/A",0,RTD("tos.rtd",,CG$2,"."&amp;$A$2&amp;$AU$1&amp;"P"&amp;$A5))</f>
        <v>0.77</v>
      </c>
      <c r="CH5" s="3">
        <f>IF(RTD("tos.rtd",,CH$2,"."&amp;$A$2&amp;$AW$1&amp;"C"&amp;$A5)="N/A",0,RTD("tos.rtd",,CH$2,"."&amp;$A$2&amp;$AW$1&amp;"C"&amp;$A5))</f>
        <v>0.43</v>
      </c>
      <c r="CI5" s="3">
        <f>-IF(RTD("tos.rtd",,CI$2,"."&amp;$A$2&amp;$AW$1&amp;"P"&amp;$A5)="N/A",0,RTD("tos.rtd",,CI$2,"."&amp;$A$2&amp;$AW$1&amp;"P"&amp;$A5))</f>
        <v>0.57999999999999996</v>
      </c>
      <c r="CK5" s="3">
        <f t="shared" si="18"/>
        <v>1793</v>
      </c>
      <c r="CL5" s="3"/>
      <c r="CM5" s="3">
        <f t="shared" si="19"/>
        <v>22739.999999999993</v>
      </c>
      <c r="CN5" s="3"/>
      <c r="CO5" s="3">
        <f t="shared" si="20"/>
        <v>0</v>
      </c>
      <c r="CP5" s="3">
        <f t="shared" ref="CP5:CP38" si="45">+CK5+CM5+CO5</f>
        <v>24532.999999999993</v>
      </c>
      <c r="CQ5" s="3">
        <f t="shared" ref="CQ5:CQ38" si="46">+BA5+BB5</f>
        <v>19240</v>
      </c>
      <c r="CR5" s="3"/>
      <c r="CS5" s="3">
        <f t="shared" si="21"/>
        <v>5467</v>
      </c>
      <c r="CT5" s="3"/>
      <c r="CU5" s="3">
        <f t="shared" si="22"/>
        <v>380</v>
      </c>
      <c r="CV5" s="3">
        <f t="shared" ref="CV5:CV38" si="47">+CQ5+CS5+CU5</f>
        <v>25087</v>
      </c>
      <c r="CW5" s="3">
        <f t="shared" ref="CW5:CW38" ca="1" si="48">+BQ5+BS5+BU5</f>
        <v>119750834.51810926</v>
      </c>
      <c r="CX5" s="85" t="str">
        <f ca="1">IF(AND(CW5&lt;0,CW4&gt;0), "Cruce -", IF(AND(CW5&gt;0,CW4&lt;0),"Cruce +", ""))</f>
        <v/>
      </c>
      <c r="CY5" s="3">
        <f t="shared" ref="CY5:CY38" ca="1" si="49">+BX5+BZ5+CB5</f>
        <v>257209837.12745607</v>
      </c>
      <c r="CZ5" s="85" t="str">
        <f ca="1">IF(AND(CY5&lt;0,CY4&gt;0), "Cruce -", IF(AND(CY5&gt;0,CY4&lt;0),"Cruce +", ""))</f>
        <v/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6.7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7.09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6.95</v>
      </c>
      <c r="DG5" s="86">
        <f t="shared" ref="DG5:DG38" si="50">+$A5-$A$3</f>
        <v>7.0299999999999727</v>
      </c>
      <c r="DH5" s="3">
        <f t="shared" si="5"/>
        <v>0</v>
      </c>
      <c r="DI5" s="3">
        <f t="shared" si="6"/>
        <v>0</v>
      </c>
      <c r="DJ5" s="3">
        <f t="shared" si="7"/>
        <v>0</v>
      </c>
      <c r="DK5" s="3">
        <f t="shared" si="8"/>
        <v>0</v>
      </c>
      <c r="DL5" s="3">
        <f t="shared" si="9"/>
        <v>0</v>
      </c>
      <c r="DM5" s="3">
        <f t="shared" si="10"/>
        <v>0</v>
      </c>
      <c r="DN5" s="63" t="str">
        <f t="shared" ref="DN5:DN38" si="51">IF(AND(DA5&gt;=(DE5+(DC5-DE5)*0.6),BA5&gt;AP5),"BUY",IF(AND(DA5&lt;=(DE5+(DC5-DE5)*0.4),BA5&gt;AP5),"SELL","UNKNOWN"))</f>
        <v>UNKNOWN</v>
      </c>
      <c r="DO5" s="63" t="str">
        <f t="shared" ref="DO5:DO38" si="52">IF(AND(DB5&gt;=(DF5+(DD5-DF5)*0.6),ABS(BB5)&gt;ABS(AQ5)),"BUY",IF(AND(DB5&lt;=(DF5+(DD5-DF5)*0.4),ABS(BB5)&gt;ABS(AQ5)),"SELL","UNKNOWN"))</f>
        <v>UNKNOWN</v>
      </c>
      <c r="DP5" s="3">
        <f t="shared" ref="DP5:DP38" si="53">+DH5*DA5+DI5*DB5</f>
        <v>0</v>
      </c>
      <c r="DQ5" s="3">
        <f t="shared" ref="DQ5:DQ38" si="54">+DA5*DJ5+DB5*DK5</f>
        <v>0</v>
      </c>
      <c r="DR5" s="3">
        <f t="shared" ref="DR5:DR38" ca="1" si="55">+BJ5*DJ5+BK5*DK5</f>
        <v>0</v>
      </c>
      <c r="DS5" s="3">
        <f t="shared" ref="DS5:DS38" si="56">+CD5*DJ5+CE5*DK5</f>
        <v>0</v>
      </c>
      <c r="DT5" s="3">
        <f t="shared" ref="DT5:DT38" si="57">BA5-VLOOKUP(AZ5,$AO$4:$AQ$38,2,FALSE)</f>
        <v>0</v>
      </c>
      <c r="DU5" s="3">
        <f t="shared" ref="DU5:DU38" si="58">BB5-VLOOKUP(AZ5,$AO$4:$AQ$38,3,FALSE)</f>
        <v>0</v>
      </c>
      <c r="DV5" s="3">
        <f t="shared" ref="DV5:DV38" si="59">AM5+IF(DN5="BUY",DT5,IF(DN5="SELL",-DT5,0))</f>
        <v>-792</v>
      </c>
      <c r="DW5" s="3">
        <f t="shared" si="23"/>
        <v>54</v>
      </c>
      <c r="DX5" s="3">
        <f t="shared" ca="1" si="24"/>
        <v>2.8309515157273386E-2</v>
      </c>
      <c r="DY5" s="3">
        <f t="shared" ca="1" si="25"/>
        <v>-2.655406981617942E-4</v>
      </c>
      <c r="DZ5" s="3">
        <f t="shared" ca="1" si="26"/>
        <v>3.0384735114517239E-2</v>
      </c>
      <c r="EA5" s="3">
        <f t="shared" ca="1" si="27"/>
        <v>-3.0762403551960926E-2</v>
      </c>
      <c r="EB5" s="3">
        <f t="shared" ca="1" si="28"/>
        <v>3.1011646783619402E-2</v>
      </c>
      <c r="EC5" s="3">
        <f t="shared" ca="1" si="29"/>
        <v>-3.0255358694671931E-2</v>
      </c>
      <c r="ED5" s="63">
        <f t="shared" ref="ED5:ED38" si="60">+DV5+DW5</f>
        <v>-738</v>
      </c>
      <c r="EE5" s="59">
        <f t="shared" ref="EE5:EE38" si="61">IFERROR(VALUE(IF(OR(EL5="--",EL5="0.00%"),$EE$1,EL5)),$EE$1)</f>
        <v>0.61470000000000002</v>
      </c>
      <c r="EF5" s="59">
        <f t="shared" si="30"/>
        <v>0.25</v>
      </c>
      <c r="EG5" s="59">
        <f t="shared" si="31"/>
        <v>0.15040000000000001</v>
      </c>
      <c r="EH5" s="59">
        <f t="shared" si="32"/>
        <v>0.14749999999999999</v>
      </c>
      <c r="EI5" s="59">
        <f t="shared" si="33"/>
        <v>0.14560000000000001</v>
      </c>
      <c r="EJ5" s="59">
        <f t="shared" si="34"/>
        <v>0.15140000000000001</v>
      </c>
      <c r="EK5" s="63">
        <f t="shared" ref="EK5:EK38" ca="1" si="62">+DV5*DX5*$A$3*$A$3+DW5*DY5*$A$3*$A$3</f>
        <v>-7915243.7483207732</v>
      </c>
      <c r="EL5" s="3" t="str">
        <f>RTD("tos.rtd",,EL$2,"."&amp;$A$2&amp;$AS$1&amp;"C"&amp;$A5)</f>
        <v>61.47%</v>
      </c>
      <c r="EM5" s="3" t="str">
        <f>RTD("tos.rtd",,EM$2,"."&amp;$A$2&amp;$AS$1&amp;"P"&amp;$A5)</f>
        <v>--</v>
      </c>
      <c r="EN5" s="3" t="str">
        <f>RTD("tos.rtd",,EN$2,"."&amp;$A$2&amp;$AU$1&amp;"C"&amp;$A5)</f>
        <v>15.04%</v>
      </c>
      <c r="EO5" s="3" t="str">
        <f>RTD("tos.rtd",,EO$2,"."&amp;$A$2&amp;$AU$1&amp;"P"&amp;$A5)</f>
        <v>14.75%</v>
      </c>
      <c r="EP5" s="3" t="str">
        <f>RTD("tos.rtd",,EP$2,"."&amp;$A$2&amp;$AW$1&amp;"C"&amp;$A5)</f>
        <v>14.56%</v>
      </c>
      <c r="EQ5" s="3" t="str">
        <f>RTD("tos.rtd",,EQ$2,"."&amp;$A$2&amp;$AW$1&amp;"P"&amp;$A5)</f>
        <v>15.14%</v>
      </c>
      <c r="ES5" s="63" t="str">
        <f t="shared" ref="ES5:ES38" si="63">IFERROR(
    A5 &amp; "," &amp; TEXT(IF(ISNUMBER(DV5+DW5), DV5+DW5, 0), "00.00"),    "Error"
)</f>
        <v>601,-738.00</v>
      </c>
      <c r="ET5" s="63" t="str">
        <f t="shared" ref="ET5:ET38" ca="1" si="64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IF(ISNUMBER(EK5), (EK5),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IF(ISNUMBER(EK5), (EK5), 0)
        )))),
    "00.00")
)</f>
        <v>601,257209.84</v>
      </c>
      <c r="EU5" s="67">
        <v>589.92999999999995</v>
      </c>
      <c r="EV5" s="67" t="s">
        <v>60</v>
      </c>
      <c r="EW5" s="67">
        <v>516.53</v>
      </c>
      <c r="EX5" s="67" t="s">
        <v>61</v>
      </c>
      <c r="EY5" s="67">
        <v>5909.5</v>
      </c>
      <c r="EZ5" s="67" t="s">
        <v>62</v>
      </c>
      <c r="FA5" s="67">
        <v>21203</v>
      </c>
      <c r="FB5" s="67" t="s">
        <v>63</v>
      </c>
      <c r="FC5" s="67" t="s">
        <v>64</v>
      </c>
      <c r="FD5" s="67" t="s">
        <v>65</v>
      </c>
      <c r="FE5" s="68" t="s">
        <v>66</v>
      </c>
      <c r="FF5" s="68" t="s">
        <v>67</v>
      </c>
    </row>
    <row r="6" spans="1:162" s="63" customFormat="1" ht="13.5" thickBot="1" x14ac:dyDescent="0.25">
      <c r="A6" s="2">
        <f t="shared" ref="A6:A38" si="65">+A5-$A$39</f>
        <v>600</v>
      </c>
      <c r="B6" s="3">
        <f t="shared" si="13"/>
        <v>25321</v>
      </c>
      <c r="C6" s="3">
        <f t="shared" si="14"/>
        <v>16804</v>
      </c>
      <c r="D6" s="3">
        <f t="shared" si="15"/>
        <v>108880</v>
      </c>
      <c r="E6" s="3">
        <f>SUM(B6:D6)</f>
        <v>151005</v>
      </c>
      <c r="F6" s="4">
        <f>+$F$3/$A$3*A6</f>
        <v>6032.1228344865904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-8774</v>
      </c>
      <c r="AN6" s="1">
        <v>31</v>
      </c>
      <c r="AO6" s="1">
        <v>600</v>
      </c>
      <c r="AP6" s="1">
        <v>70470</v>
      </c>
      <c r="AQ6" s="1">
        <v>-2190</v>
      </c>
      <c r="AR6" s="1"/>
      <c r="AS6" s="6">
        <f>IF(RTD("tos.rtd",,AS$2,"."&amp;$A$2&amp;$AS$1&amp;"C"&amp;$A6)="N/A",0,RTD("tos.rtd",,AS$2,"."&amp;$A$2&amp;$AS$1&amp;"C"&amp;$A6))</f>
        <v>24786</v>
      </c>
      <c r="AT6" s="7">
        <f>-IF(RTD("tos.rtd",,AT$2,"."&amp;$A$2&amp;$AS$1&amp;"P"&amp;$A6)="N/A",0,RTD("tos.rtd",,AT$2,"."&amp;$A$2&amp;$AS$1&amp;"P"&amp;$A6))</f>
        <v>-535</v>
      </c>
      <c r="AU6" s="6">
        <f>IF(RTD("tos.rtd",,AU$2,"."&amp;$A$2&amp;$AU$1&amp;"C"&amp;$A6)="N/A",0,RTD("tos.rtd",,AU$2,"."&amp;$A$2&amp;$AU$1&amp;"C"&amp;$A6))</f>
        <v>15927</v>
      </c>
      <c r="AV6" s="7">
        <f>-IF(RTD("tos.rtd",,AV$2,"."&amp;$A$2&amp;$AU$1&amp;"P"&amp;$A6)="N/A",0,RTD("tos.rtd",,AV$2,"."&amp;$A$2&amp;$AU$1&amp;"P"&amp;$A6))</f>
        <v>-877</v>
      </c>
      <c r="AW6" s="6">
        <f>IF(RTD("tos.rtd",,AW$2,"."&amp;$A$2&amp;$AW$1&amp;"C"&amp;$A6)="N/A",0,RTD("tos.rtd",,AW$2,"."&amp;$A$2&amp;$AW$1&amp;"C"&amp;$A6))</f>
        <v>106391</v>
      </c>
      <c r="AX6" s="7">
        <f>-IF(RTD("tos.rtd",,AX$2,"."&amp;$A$2&amp;$AW$1&amp;"P"&amp;$A6)="N/A",0,RTD("tos.rtd",,AX$2,"."&amp;$A$2&amp;$AW$1&amp;"P"&amp;$A6))</f>
        <v>-2489</v>
      </c>
      <c r="AY6" s="1">
        <f t="shared" ref="AY6:AY38" si="66">SUM(AS6:AX6)</f>
        <v>143203</v>
      </c>
      <c r="AZ6" s="8">
        <f t="shared" si="35"/>
        <v>600</v>
      </c>
      <c r="BA6" s="6">
        <f>IF(RTD("tos.rtd",,BA$2,"."&amp;$A$2&amp;$AS$1&amp;"C"&amp;$A6)="N/A",0,RTD("tos.rtd",,BA$2,"."&amp;$A$2&amp;$AS$1&amp;"C"&amp;$A6))</f>
        <v>70470</v>
      </c>
      <c r="BB6" s="7">
        <f>-IF(RTD("tos.rtd",,BB$2,"."&amp;$A$2&amp;$AS$1&amp;"P"&amp;$A6)="N/A",0,RTD("tos.rtd",,BB$2,"."&amp;$A$2&amp;$AS$1&amp;"P"&amp;$A6))</f>
        <v>-2190</v>
      </c>
      <c r="BC6" s="6">
        <f>IF(RTD("tos.rtd",,BC$2,"."&amp;$A$2&amp;$AU$1&amp;"C"&amp;$A6)="N/A",0,RTD("tos.rtd",,BC$2,"."&amp;$A$2&amp;$AU$1&amp;"C"&amp;$A6))</f>
        <v>36524</v>
      </c>
      <c r="BD6" s="7">
        <f>-IF(RTD("tos.rtd",,BD$2,"."&amp;$A$2&amp;$AU$1&amp;"P"&amp;$A6)="N/A",0,RTD("tos.rtd",,BD$2,"."&amp;$A$2&amp;$AU$1&amp;"P"&amp;$A6))</f>
        <v>-1582</v>
      </c>
      <c r="BE6" s="6">
        <f>IF(RTD("tos.rtd",,BE$2,"."&amp;$A$2&amp;$AW$1&amp;"C"&amp;$A6)="N/A",0,RTD("tos.rtd",,BE$2,"."&amp;$A$2&amp;$AW$1&amp;"C"&amp;$A6))</f>
        <v>9504</v>
      </c>
      <c r="BF6" s="83">
        <f>-IF(RTD("tos.rtd",,BF$2,"."&amp;$A$2&amp;$AW$1&amp;"P"&amp;$A6)="N/A",0,RTD("tos.rtd",,BF$2,"."&amp;$A$2&amp;$AW$1&amp;"P"&amp;$A6))</f>
        <v>-3471</v>
      </c>
      <c r="BG6" s="32">
        <f ca="1">+Hoja2!Y7</f>
        <v>106325</v>
      </c>
      <c r="BH6" s="7">
        <f t="shared" ca="1" si="36"/>
        <v>215580</v>
      </c>
      <c r="BI6" s="8" t="str">
        <f t="shared" ca="1" si="37"/>
        <v/>
      </c>
      <c r="BJ6" s="3">
        <f ca="1">IF($BP$1=1,DX6,IF(RTD("tos.rtd",,BJ$2,"."&amp;$A$2&amp;$AS$1&amp;"C"&amp;$A6)="N/A",0,RTD("tos.rtd",,BJ$2,"."&amp;$A$2&amp;$AS$1&amp;"C"&amp;$A6)))</f>
        <v>3.3629247092233625E-2</v>
      </c>
      <c r="BK6" s="3">
        <f ca="1">IF($BP$1=1,DY6,-IF(RTD("tos.rtd",,BK$2,"."&amp;$A$2&amp;$AS$1&amp;"P"&amp;$A6)="N/A",0,RTD("tos.rtd",,BK$2,"."&amp;$A$2&amp;$AS$1&amp;"P"&amp;$A6)))</f>
        <v>-3.996020240177868E-2</v>
      </c>
      <c r="BL6" s="3">
        <f ca="1">IF($BP$1=1,DZ6,IF(RTD("tos.rtd",,BL$2,"."&amp;$A$2&amp;$AU$1&amp;"C"&amp;$A6)="N/A",0,RTD("tos.rtd",,BL$2,"."&amp;$A$2&amp;$AU$1&amp;"C"&amp;$A6)))</f>
        <v>3.1546395326667302E-2</v>
      </c>
      <c r="BM6" s="3">
        <f ca="1">IF($BP$1=1,EA6,-IF(RTD("tos.rtd",,BM$2,"."&amp;$A$2&amp;$AU$1&amp;"P"&amp;$A6)="N/A",0,RTD("tos.rtd",,BM$2,"."&amp;$A$2&amp;$AU$1&amp;"P"&amp;$A6)))</f>
        <v>-3.2046856487203318E-2</v>
      </c>
      <c r="BN6" s="3">
        <f ca="1">IF($BP$1=1,EB6,IF(RTD("tos.rtd",,BN$2,"."&amp;$A$2&amp;$AW$1&amp;"C"&amp;$A6)="N/A",0,RTD("tos.rtd",,BN$2,"."&amp;$A$2&amp;$AW$1&amp;"C"&amp;$A6)))</f>
        <v>3.2493875342781774E-2</v>
      </c>
      <c r="BO6" s="3">
        <f ca="1">IF($BP$1=1,EC6,-IF(RTD("tos.rtd",,BO$2,"."&amp;$A$2&amp;$AW$1&amp;"P"&amp;$A6)="N/A",0,RTD("tos.rtd",,BO$2,"."&amp;$A$2&amp;$AW$1&amp;"P"&amp;$A6)))</f>
        <v>-3.159283981499942E-2</v>
      </c>
      <c r="BQ6" s="3">
        <f t="shared" ca="1" si="38"/>
        <v>286528862.92553562</v>
      </c>
      <c r="BR6" s="3" t="str">
        <f t="shared" ref="BR6:BT38" ca="1" si="67">IF(AND(BQ6&lt;0,BQ5&gt;0), "Cruce -", IF(AND(BQ6&gt;0,BQ5&lt;0),"Cruce +", ""))</f>
        <v/>
      </c>
      <c r="BS6" s="3">
        <f t="shared" ca="1" si="39"/>
        <v>167345328.18389863</v>
      </c>
      <c r="BT6" s="3" t="str">
        <f t="shared" ca="1" si="67"/>
        <v/>
      </c>
      <c r="BU6" s="3">
        <f t="shared" ca="1" si="40"/>
        <v>1191908258.6025028</v>
      </c>
      <c r="BV6" s="3" t="str">
        <f t="shared" ca="1" si="41"/>
        <v/>
      </c>
      <c r="BX6" s="3">
        <f t="shared" ca="1" si="42"/>
        <v>805210446.02013433</v>
      </c>
      <c r="BY6" s="3" t="str">
        <f t="shared" ref="BY6:BY38" ca="1" si="68">IF(AND(BX6&lt;0,BX5&gt;0), "Cruce -", IF(AND(BX6&gt;0,BX5&lt;0),"Cruce +", ""))</f>
        <v/>
      </c>
      <c r="BZ6" s="3">
        <f t="shared" ca="1" si="43"/>
        <v>388610449.87883186</v>
      </c>
      <c r="CA6" s="3" t="str">
        <f t="shared" ref="CA6:CA38" ca="1" si="69">IF(AND(BZ6&lt;0,BZ5&gt;0), "Cruce -", IF(AND(BZ6&gt;0,BZ5&lt;0),"Cruce +", ""))</f>
        <v/>
      </c>
      <c r="CB6" s="3">
        <f t="shared" ca="1" si="44"/>
        <v>70264793.892847747</v>
      </c>
      <c r="CC6" s="3" t="str">
        <f t="shared" ref="CC6:CC38" ca="1" si="70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0.01</v>
      </c>
      <c r="CE6" s="3">
        <f>-IF(RTD("tos.rtd",,CE$2,"."&amp;$A$2&amp;$AS$1&amp;"P"&amp;$A6)="N/A",0,RTD("tos.rtd",,CE$2,"."&amp;$A$2&amp;$AS$1&amp;"P"&amp;$A6))</f>
        <v>0.95</v>
      </c>
      <c r="CF6" s="3">
        <f>IF(RTD("tos.rtd",,CF$2,"."&amp;$A$2&amp;$AU$1&amp;"C"&amp;$A6)="N/A",0,RTD("tos.rtd",,CF$2,"."&amp;$A$2&amp;$AU$1&amp;"C"&amp;$A6))</f>
        <v>0.27</v>
      </c>
      <c r="CG6" s="3">
        <f>-IF(RTD("tos.rtd",,CG$2,"."&amp;$A$2&amp;$AU$1&amp;"P"&amp;$A6)="N/A",0,RTD("tos.rtd",,CG$2,"."&amp;$A$2&amp;$AU$1&amp;"P"&amp;$A6))</f>
        <v>0.73</v>
      </c>
      <c r="CH6" s="3">
        <f>IF(RTD("tos.rtd",,CH$2,"."&amp;$A$2&amp;$AW$1&amp;"C"&amp;$A6)="N/A",0,RTD("tos.rtd",,CH$2,"."&amp;$A$2&amp;$AW$1&amp;"C"&amp;$A6))</f>
        <v>0.44</v>
      </c>
      <c r="CI6" s="3">
        <f>-IF(RTD("tos.rtd",,CI$2,"."&amp;$A$2&amp;$AW$1&amp;"P"&amp;$A6)="N/A",0,RTD("tos.rtd",,CI$2,"."&amp;$A$2&amp;$AW$1&amp;"P"&amp;$A6))</f>
        <v>0.56000000000000005</v>
      </c>
      <c r="CK6" s="3">
        <f t="shared" si="18"/>
        <v>-26039</v>
      </c>
      <c r="CL6" s="3"/>
      <c r="CM6" s="3">
        <f t="shared" si="19"/>
        <v>366008</v>
      </c>
      <c r="CN6" s="3"/>
      <c r="CO6" s="3">
        <f t="shared" si="20"/>
        <v>4541820</v>
      </c>
      <c r="CP6" s="3">
        <f t="shared" si="45"/>
        <v>4881789</v>
      </c>
      <c r="CQ6" s="3">
        <f t="shared" si="46"/>
        <v>68280</v>
      </c>
      <c r="CR6" s="3"/>
      <c r="CS6" s="3">
        <f t="shared" si="21"/>
        <v>34942</v>
      </c>
      <c r="CT6" s="3"/>
      <c r="CU6" s="3">
        <f t="shared" si="22"/>
        <v>6033</v>
      </c>
      <c r="CV6" s="3">
        <f t="shared" si="47"/>
        <v>109255</v>
      </c>
      <c r="CW6" s="3">
        <f t="shared" ca="1" si="48"/>
        <v>1645782449.711937</v>
      </c>
      <c r="CX6" s="85" t="str">
        <f t="shared" ref="CX6:CX38" ca="1" si="71">IF(AND(CW6&lt;0,CW5&gt;0), "Cruce -", IF(AND(CW6&gt;0,CW5&lt;0),"Cruce +", ""))</f>
        <v/>
      </c>
      <c r="CY6" s="3">
        <f t="shared" ca="1" si="49"/>
        <v>1264085689.7918141</v>
      </c>
      <c r="CZ6" s="85" t="str">
        <f t="shared" ref="CZ6:CZ38" ca="1" si="72">IF(AND(CY6&lt;0,CY5&gt;0), "Cruce -", IF(AND(CY6&gt;0,CY5&lt;0),"Cruce +", ""))</f>
        <v/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6.03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6.09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5.99</v>
      </c>
      <c r="DG6" s="86">
        <f t="shared" si="50"/>
        <v>6.0299999999999727</v>
      </c>
      <c r="DH6" s="3">
        <f t="shared" si="5"/>
        <v>0</v>
      </c>
      <c r="DI6" s="3">
        <f t="shared" si="6"/>
        <v>0</v>
      </c>
      <c r="DJ6" s="3">
        <f t="shared" si="7"/>
        <v>0</v>
      </c>
      <c r="DK6" s="3">
        <f t="shared" si="8"/>
        <v>0</v>
      </c>
      <c r="DL6" s="3">
        <f t="shared" si="9"/>
        <v>0</v>
      </c>
      <c r="DM6" s="3">
        <f t="shared" si="10"/>
        <v>0</v>
      </c>
      <c r="DN6" s="63" t="str">
        <f t="shared" si="51"/>
        <v>UNKNOWN</v>
      </c>
      <c r="DO6" s="63" t="str">
        <f t="shared" si="52"/>
        <v>UNKNOWN</v>
      </c>
      <c r="DP6" s="3">
        <f t="shared" si="53"/>
        <v>0</v>
      </c>
      <c r="DQ6" s="3">
        <f t="shared" si="54"/>
        <v>0</v>
      </c>
      <c r="DR6" s="3">
        <f t="shared" ca="1" si="55"/>
        <v>0</v>
      </c>
      <c r="DS6" s="3">
        <f t="shared" si="56"/>
        <v>0</v>
      </c>
      <c r="DT6" s="3">
        <f t="shared" si="57"/>
        <v>0</v>
      </c>
      <c r="DU6" s="3">
        <f t="shared" si="58"/>
        <v>0</v>
      </c>
      <c r="DV6" s="3">
        <f t="shared" si="59"/>
        <v>-8774</v>
      </c>
      <c r="DW6" s="3">
        <f t="shared" si="23"/>
        <v>31</v>
      </c>
      <c r="DX6" s="3">
        <f t="shared" ca="1" si="24"/>
        <v>3.3629247092233625E-2</v>
      </c>
      <c r="DY6" s="3">
        <f t="shared" ca="1" si="25"/>
        <v>-3.996020240177868E-2</v>
      </c>
      <c r="DZ6" s="3">
        <f t="shared" ca="1" si="26"/>
        <v>3.1546395326667302E-2</v>
      </c>
      <c r="EA6" s="3">
        <f t="shared" ca="1" si="27"/>
        <v>-3.2046856487203318E-2</v>
      </c>
      <c r="EB6" s="3">
        <f t="shared" ca="1" si="28"/>
        <v>3.2493875342781774E-2</v>
      </c>
      <c r="EC6" s="3">
        <f t="shared" ca="1" si="29"/>
        <v>-3.159283981499942E-2</v>
      </c>
      <c r="ED6" s="63">
        <f t="shared" si="60"/>
        <v>-8743</v>
      </c>
      <c r="EE6" s="59">
        <f t="shared" si="61"/>
        <v>0.53690000000000004</v>
      </c>
      <c r="EF6" s="59">
        <f t="shared" si="30"/>
        <v>0.69699999999999995</v>
      </c>
      <c r="EG6" s="59">
        <f t="shared" si="31"/>
        <v>0.1527</v>
      </c>
      <c r="EH6" s="59">
        <f t="shared" si="32"/>
        <v>0.14949999999999999</v>
      </c>
      <c r="EI6" s="59">
        <f t="shared" si="33"/>
        <v>0.1467</v>
      </c>
      <c r="EJ6" s="59">
        <f t="shared" si="34"/>
        <v>0.15240000000000001</v>
      </c>
      <c r="EK6" s="63">
        <f t="shared" ca="1" si="62"/>
        <v>-104535375.01164484</v>
      </c>
      <c r="EL6" s="3" t="str">
        <f>RTD("tos.rtd",,EL$2,"."&amp;$A$2&amp;$AS$1&amp;"C"&amp;$A6)</f>
        <v>53.69%</v>
      </c>
      <c r="EM6" s="3" t="str">
        <f>RTD("tos.rtd",,EM$2,"."&amp;$A$2&amp;$AS$1&amp;"P"&amp;$A6)</f>
        <v>69.70%</v>
      </c>
      <c r="EN6" s="3" t="str">
        <f>RTD("tos.rtd",,EN$2,"."&amp;$A$2&amp;$AU$1&amp;"C"&amp;$A6)</f>
        <v>15.27%</v>
      </c>
      <c r="EO6" s="3" t="str">
        <f>RTD("tos.rtd",,EO$2,"."&amp;$A$2&amp;$AU$1&amp;"P"&amp;$A6)</f>
        <v>14.95%</v>
      </c>
      <c r="EP6" s="3" t="str">
        <f>RTD("tos.rtd",,EP$2,"."&amp;$A$2&amp;$AW$1&amp;"C"&amp;$A6)</f>
        <v>14.67%</v>
      </c>
      <c r="EQ6" s="3" t="str">
        <f>RTD("tos.rtd",,EQ$2,"."&amp;$A$2&amp;$AW$1&amp;"P"&amp;$A6)</f>
        <v>15.24%</v>
      </c>
      <c r="ES6" s="63" t="str">
        <f t="shared" si="63"/>
        <v>600,-8743.00</v>
      </c>
      <c r="ET6" s="63" t="str">
        <f t="shared" ca="1" si="64"/>
        <v>600,1264085.69</v>
      </c>
      <c r="EU6" s="67">
        <v>590.04</v>
      </c>
      <c r="EV6" s="67" t="s">
        <v>68</v>
      </c>
      <c r="EW6" s="67">
        <v>516.67999999999995</v>
      </c>
      <c r="EX6" s="67" t="s">
        <v>69</v>
      </c>
      <c r="EY6" s="67">
        <v>5910.75</v>
      </c>
      <c r="EZ6" s="67" t="s">
        <v>70</v>
      </c>
      <c r="FA6" s="67">
        <v>21209</v>
      </c>
      <c r="FB6" s="67" t="s">
        <v>71</v>
      </c>
      <c r="FC6" s="67" t="s">
        <v>72</v>
      </c>
      <c r="FD6" s="67" t="s">
        <v>73</v>
      </c>
      <c r="FE6" s="68" t="s">
        <v>74</v>
      </c>
      <c r="FF6" s="68" t="s">
        <v>75</v>
      </c>
    </row>
    <row r="7" spans="1:162" s="63" customFormat="1" ht="13.5" thickBot="1" x14ac:dyDescent="0.25">
      <c r="A7" s="2">
        <f t="shared" si="65"/>
        <v>599</v>
      </c>
      <c r="B7" s="3">
        <f t="shared" si="13"/>
        <v>5480</v>
      </c>
      <c r="C7" s="3">
        <f t="shared" si="14"/>
        <v>2756</v>
      </c>
      <c r="D7" s="3">
        <f t="shared" si="15"/>
        <v>4043</v>
      </c>
      <c r="E7" s="3">
        <f t="shared" si="16"/>
        <v>12279</v>
      </c>
      <c r="F7" s="4">
        <f t="shared" si="17"/>
        <v>6022.0692964291129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-2945</v>
      </c>
      <c r="AN7" s="1">
        <v>45</v>
      </c>
      <c r="AO7" s="1">
        <v>599</v>
      </c>
      <c r="AP7" s="1">
        <v>39137</v>
      </c>
      <c r="AQ7" s="1">
        <v>-1108</v>
      </c>
      <c r="AR7" s="1"/>
      <c r="AS7" s="6">
        <f>IF(RTD("tos.rtd",,AS$2,"."&amp;$A$2&amp;$AS$1&amp;"C"&amp;$A7)="N/A",0,RTD("tos.rtd",,AS$2,"."&amp;$A$2&amp;$AS$1&amp;"C"&amp;$A7))</f>
        <v>5374</v>
      </c>
      <c r="AT7" s="7">
        <f>-IF(RTD("tos.rtd",,AT$2,"."&amp;$A$2&amp;$AS$1&amp;"P"&amp;$A7)="N/A",0,RTD("tos.rtd",,AT$2,"."&amp;$A$2&amp;$AS$1&amp;"P"&amp;$A7))</f>
        <v>-106</v>
      </c>
      <c r="AU7" s="6">
        <f>IF(RTD("tos.rtd",,AU$2,"."&amp;$A$2&amp;$AU$1&amp;"C"&amp;$A7)="N/A",0,RTD("tos.rtd",,AU$2,"."&amp;$A$2&amp;$AU$1&amp;"C"&amp;$A7))</f>
        <v>2649</v>
      </c>
      <c r="AV7" s="7">
        <f>-IF(RTD("tos.rtd",,AV$2,"."&amp;$A$2&amp;$AU$1&amp;"P"&amp;$A7)="N/A",0,RTD("tos.rtd",,AV$2,"."&amp;$A$2&amp;$AU$1&amp;"P"&amp;$A7))</f>
        <v>-107</v>
      </c>
      <c r="AW7" s="6">
        <f>IF(RTD("tos.rtd",,AW$2,"."&amp;$A$2&amp;$AW$1&amp;"C"&amp;$A7)="N/A",0,RTD("tos.rtd",,AW$2,"."&amp;$A$2&amp;$AW$1&amp;"C"&amp;$A7))</f>
        <v>3899</v>
      </c>
      <c r="AX7" s="7">
        <f>-IF(RTD("tos.rtd",,AX$2,"."&amp;$A$2&amp;$AW$1&amp;"P"&amp;$A7)="N/A",0,RTD("tos.rtd",,AX$2,"."&amp;$A$2&amp;$AW$1&amp;"P"&amp;$A7))</f>
        <v>-144</v>
      </c>
      <c r="AY7" s="1">
        <f t="shared" si="66"/>
        <v>11565</v>
      </c>
      <c r="AZ7" s="8">
        <f t="shared" si="35"/>
        <v>599</v>
      </c>
      <c r="BA7" s="6">
        <f>IF(RTD("tos.rtd",,BA$2,"."&amp;$A$2&amp;$AS$1&amp;"C"&amp;$A7)="N/A",0,RTD("tos.rtd",,BA$2,"."&amp;$A$2&amp;$AS$1&amp;"C"&amp;$A7))</f>
        <v>39137</v>
      </c>
      <c r="BB7" s="7">
        <f>-IF(RTD("tos.rtd",,BB$2,"."&amp;$A$2&amp;$AS$1&amp;"P"&amp;$A7)="N/A",0,RTD("tos.rtd",,BB$2,"."&amp;$A$2&amp;$AS$1&amp;"P"&amp;$A7))</f>
        <v>-1108</v>
      </c>
      <c r="BC7" s="6">
        <f>IF(RTD("tos.rtd",,BC$2,"."&amp;$A$2&amp;$AU$1&amp;"C"&amp;$A7)="N/A",0,RTD("tos.rtd",,BC$2,"."&amp;$A$2&amp;$AU$1&amp;"C"&amp;$A7))</f>
        <v>5583</v>
      </c>
      <c r="BD7" s="7">
        <f>-IF(RTD("tos.rtd",,BD$2,"."&amp;$A$2&amp;$AU$1&amp;"P"&amp;$A7)="N/A",0,RTD("tos.rtd",,BD$2,"."&amp;$A$2&amp;$AU$1&amp;"P"&amp;$A7))</f>
        <v>-147</v>
      </c>
      <c r="BE7" s="6">
        <f>IF(RTD("tos.rtd",,BE$2,"."&amp;$A$2&amp;$AW$1&amp;"C"&amp;$A7)="N/A",0,RTD("tos.rtd",,BE$2,"."&amp;$A$2&amp;$AW$1&amp;"C"&amp;$A7))</f>
        <v>1214</v>
      </c>
      <c r="BF7" s="83">
        <f>-IF(RTD("tos.rtd",,BF$2,"."&amp;$A$2&amp;$AW$1&amp;"P"&amp;$A7)="N/A",0,RTD("tos.rtd",,BF$2,"."&amp;$A$2&amp;$AW$1&amp;"P"&amp;$A7))</f>
        <v>-138</v>
      </c>
      <c r="BG7" s="32">
        <f ca="1">+Hoja2!Y8</f>
        <v>28817</v>
      </c>
      <c r="BH7" s="7">
        <f t="shared" ca="1" si="36"/>
        <v>73358</v>
      </c>
      <c r="BI7" s="8" t="str">
        <f t="shared" ca="1" si="37"/>
        <v/>
      </c>
      <c r="BJ7" s="3">
        <f ca="1">IF($BP$1=1,DX7,IF(RTD("tos.rtd",,BJ$2,"."&amp;$A$2&amp;$AS$1&amp;"C"&amp;$A7)="N/A",0,RTD("tos.rtd",,BJ$2,"."&amp;$A$2&amp;$AS$1&amp;"C"&amp;$A7)))</f>
        <v>4.1203501721179495E-2</v>
      </c>
      <c r="BK7" s="3">
        <f ca="1">IF($BP$1=1,DY7,-IF(RTD("tos.rtd",,BK$2,"."&amp;$A$2&amp;$AS$1&amp;"P"&amp;$A7)="N/A",0,RTD("tos.rtd",,BK$2,"."&amp;$A$2&amp;$AS$1&amp;"P"&amp;$A7)))</f>
        <v>-4.8298430360502805E-2</v>
      </c>
      <c r="BL7" s="3">
        <f ca="1">IF($BP$1=1,DZ7,IF(RTD("tos.rtd",,BL$2,"."&amp;$A$2&amp;$AU$1&amp;"C"&amp;$A7)="N/A",0,RTD("tos.rtd",,BL$2,"."&amp;$A$2&amp;$AU$1&amp;"C"&amp;$A7)))</f>
        <v>3.2432551214379372E-2</v>
      </c>
      <c r="BM7" s="3">
        <f ca="1">IF($BP$1=1,EA7,-IF(RTD("tos.rtd",,BM$2,"."&amp;$A$2&amp;$AU$1&amp;"P"&amp;$A7)="N/A",0,RTD("tos.rtd",,BM$2,"."&amp;$A$2&amp;$AU$1&amp;"P"&amp;$A7)))</f>
        <v>-3.3053964450258246E-2</v>
      </c>
      <c r="BN7" s="3">
        <f ca="1">IF($BP$1=1,EB7,IF(RTD("tos.rtd",,BN$2,"."&amp;$A$2&amp;$AW$1&amp;"C"&amp;$A7)="N/A",0,RTD("tos.rtd",,BN$2,"."&amp;$A$2&amp;$AW$1&amp;"C"&amp;$A7)))</f>
        <v>3.3695908871874035E-2</v>
      </c>
      <c r="BO7" s="3">
        <f ca="1">IF($BP$1=1,EC7,-IF(RTD("tos.rtd",,BO$2,"."&amp;$A$2&amp;$AW$1&amp;"P"&amp;$A7)="N/A",0,RTD("tos.rtd",,BO$2,"."&amp;$A$2&amp;$AW$1&amp;"P"&amp;$A7)))</f>
        <v>-3.2696400980450228E-2</v>
      </c>
      <c r="BQ7" s="3">
        <f t="shared" ca="1" si="38"/>
        <v>76313535.04351145</v>
      </c>
      <c r="BR7" s="3" t="str">
        <f t="shared" ca="1" si="67"/>
        <v/>
      </c>
      <c r="BS7" s="3">
        <f t="shared" ca="1" si="39"/>
        <v>29062654.370746441</v>
      </c>
      <c r="BT7" s="3" t="str">
        <f t="shared" ca="1" si="67"/>
        <v/>
      </c>
      <c r="BU7" s="3">
        <f t="shared" ca="1" si="40"/>
        <v>44689950.935997881</v>
      </c>
      <c r="BV7" s="3" t="str">
        <f t="shared" ca="1" si="41"/>
        <v/>
      </c>
      <c r="BX7" s="3">
        <f t="shared" ca="1" si="42"/>
        <v>550039324.77589333</v>
      </c>
      <c r="BY7" s="3" t="str">
        <f t="shared" ca="1" si="68"/>
        <v/>
      </c>
      <c r="BZ7" s="3">
        <f t="shared" ca="1" si="43"/>
        <v>62167657.426239207</v>
      </c>
      <c r="CA7" s="3" t="str">
        <f t="shared" ca="1" si="69"/>
        <v/>
      </c>
      <c r="CB7" s="3">
        <f t="shared" ca="1" si="44"/>
        <v>12840073.89126003</v>
      </c>
      <c r="CC7" s="3" t="str">
        <f t="shared" ca="1" si="70"/>
        <v/>
      </c>
      <c r="CD7" s="3">
        <f>IF(RTD("tos.rtd",,CD$2,"."&amp;$A$2&amp;$AS$1&amp;"C"&amp;$A7)="N/A",0,RTD("tos.rtd",,CD$2,"."&amp;$A$2&amp;$AS$1&amp;"C"&amp;$A7))</f>
        <v>0.01</v>
      </c>
      <c r="CE7" s="3">
        <f>-IF(RTD("tos.rtd",,CE$2,"."&amp;$A$2&amp;$AS$1&amp;"P"&amp;$A7)="N/A",0,RTD("tos.rtd",,CE$2,"."&amp;$A$2&amp;$AS$1&amp;"P"&amp;$A7))</f>
        <v>0.95</v>
      </c>
      <c r="CF7" s="3">
        <f>IF(RTD("tos.rtd",,CF$2,"."&amp;$A$2&amp;$AU$1&amp;"C"&amp;$A7)="N/A",0,RTD("tos.rtd",,CF$2,"."&amp;$A$2&amp;$AU$1&amp;"C"&amp;$A7))</f>
        <v>0.31</v>
      </c>
      <c r="CG7" s="3">
        <f>-IF(RTD("tos.rtd",,CG$2,"."&amp;$A$2&amp;$AU$1&amp;"P"&amp;$A7)="N/A",0,RTD("tos.rtd",,CG$2,"."&amp;$A$2&amp;$AU$1&amp;"P"&amp;$A7))</f>
        <v>0.7</v>
      </c>
      <c r="CH7" s="3">
        <f>IF(RTD("tos.rtd",,CH$2,"."&amp;$A$2&amp;$AW$1&amp;"C"&amp;$A7)="N/A",0,RTD("tos.rtd",,CH$2,"."&amp;$A$2&amp;$AW$1&amp;"C"&amp;$A7))</f>
        <v>0.46</v>
      </c>
      <c r="CI7" s="3">
        <f>-IF(RTD("tos.rtd",,CI$2,"."&amp;$A$2&amp;$AW$1&amp;"P"&amp;$A7)="N/A",0,RTD("tos.rtd",,CI$2,"."&amp;$A$2&amp;$AW$1&amp;"P"&amp;$A7))</f>
        <v>0.55000000000000004</v>
      </c>
      <c r="CK7" s="3">
        <f t="shared" si="18"/>
        <v>-4695.9999999999982</v>
      </c>
      <c r="CL7" s="3"/>
      <c r="CM7" s="3">
        <f t="shared" si="19"/>
        <v>74629</v>
      </c>
      <c r="CN7" s="3"/>
      <c r="CO7" s="3">
        <f t="shared" si="20"/>
        <v>171434.00000000003</v>
      </c>
      <c r="CP7" s="3">
        <f t="shared" si="45"/>
        <v>241367.00000000003</v>
      </c>
      <c r="CQ7" s="3">
        <f t="shared" si="46"/>
        <v>38029</v>
      </c>
      <c r="CR7" s="3"/>
      <c r="CS7" s="3">
        <f t="shared" si="21"/>
        <v>5436</v>
      </c>
      <c r="CT7" s="3"/>
      <c r="CU7" s="3">
        <f t="shared" si="22"/>
        <v>1076</v>
      </c>
      <c r="CV7" s="3">
        <f t="shared" si="47"/>
        <v>44541</v>
      </c>
      <c r="CW7" s="3">
        <f t="shared" ca="1" si="48"/>
        <v>150066140.35025576</v>
      </c>
      <c r="CX7" s="85" t="str">
        <f t="shared" ca="1" si="71"/>
        <v/>
      </c>
      <c r="CY7" s="3">
        <f t="shared" ca="1" si="49"/>
        <v>625047056.09339261</v>
      </c>
      <c r="CZ7" s="85" t="str">
        <f t="shared" ca="1" si="72"/>
        <v/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4.66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5.1100000000000003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4.99</v>
      </c>
      <c r="DG7" s="86">
        <f t="shared" si="50"/>
        <v>5.0299999999999727</v>
      </c>
      <c r="DH7" s="3">
        <f t="shared" si="5"/>
        <v>0</v>
      </c>
      <c r="DI7" s="3">
        <f t="shared" si="6"/>
        <v>0</v>
      </c>
      <c r="DJ7" s="3">
        <f t="shared" si="7"/>
        <v>0</v>
      </c>
      <c r="DK7" s="3">
        <f t="shared" si="8"/>
        <v>0</v>
      </c>
      <c r="DL7" s="3">
        <f t="shared" si="9"/>
        <v>0</v>
      </c>
      <c r="DM7" s="3">
        <f t="shared" si="10"/>
        <v>0</v>
      </c>
      <c r="DN7" s="63" t="str">
        <f t="shared" si="51"/>
        <v>UNKNOWN</v>
      </c>
      <c r="DO7" s="63" t="str">
        <f t="shared" si="52"/>
        <v>UNKNOWN</v>
      </c>
      <c r="DP7" s="3">
        <f t="shared" si="53"/>
        <v>0</v>
      </c>
      <c r="DQ7" s="3">
        <f t="shared" si="54"/>
        <v>0</v>
      </c>
      <c r="DR7" s="3">
        <f t="shared" ca="1" si="55"/>
        <v>0</v>
      </c>
      <c r="DS7" s="3">
        <f t="shared" si="56"/>
        <v>0</v>
      </c>
      <c r="DT7" s="3">
        <f t="shared" si="57"/>
        <v>0</v>
      </c>
      <c r="DU7" s="3">
        <f t="shared" si="58"/>
        <v>0</v>
      </c>
      <c r="DV7" s="3">
        <f t="shared" si="59"/>
        <v>-2945</v>
      </c>
      <c r="DW7" s="3">
        <f t="shared" si="23"/>
        <v>45</v>
      </c>
      <c r="DX7" s="3">
        <f t="shared" ca="1" si="24"/>
        <v>4.1203501721179495E-2</v>
      </c>
      <c r="DY7" s="3">
        <f t="shared" ca="1" si="25"/>
        <v>-4.8298430360502805E-2</v>
      </c>
      <c r="DZ7" s="3">
        <f t="shared" ca="1" si="26"/>
        <v>3.2432551214379372E-2</v>
      </c>
      <c r="EA7" s="3">
        <f t="shared" ca="1" si="27"/>
        <v>-3.3053964450258246E-2</v>
      </c>
      <c r="EB7" s="3">
        <f t="shared" ca="1" si="28"/>
        <v>3.3695908871874035E-2</v>
      </c>
      <c r="EC7" s="3">
        <f t="shared" ca="1" si="29"/>
        <v>-3.2696400980450228E-2</v>
      </c>
      <c r="ED7" s="63">
        <f t="shared" si="60"/>
        <v>-2900</v>
      </c>
      <c r="EE7" s="59">
        <f t="shared" si="61"/>
        <v>0.45789999999999997</v>
      </c>
      <c r="EF7" s="59">
        <f t="shared" si="30"/>
        <v>0.60970000000000002</v>
      </c>
      <c r="EG7" s="59">
        <f t="shared" si="31"/>
        <v>0.15490000000000001</v>
      </c>
      <c r="EH7" s="59">
        <f t="shared" si="32"/>
        <v>0.15140000000000001</v>
      </c>
      <c r="EI7" s="59">
        <f t="shared" si="33"/>
        <v>0.1479</v>
      </c>
      <c r="EJ7" s="59">
        <f t="shared" si="34"/>
        <v>0.15340000000000001</v>
      </c>
      <c r="EK7" s="63">
        <f t="shared" ca="1" si="62"/>
        <v>-43577103.932255015</v>
      </c>
      <c r="EL7" s="3" t="str">
        <f>RTD("tos.rtd",,EL$2,"."&amp;$A$2&amp;$AS$1&amp;"C"&amp;$A7)</f>
        <v>45.79%</v>
      </c>
      <c r="EM7" s="3" t="str">
        <f>RTD("tos.rtd",,EM$2,"."&amp;$A$2&amp;$AS$1&amp;"P"&amp;$A7)</f>
        <v>60.97%</v>
      </c>
      <c r="EN7" s="3" t="str">
        <f>RTD("tos.rtd",,EN$2,"."&amp;$A$2&amp;$AU$1&amp;"C"&amp;$A7)</f>
        <v>15.49%</v>
      </c>
      <c r="EO7" s="3" t="str">
        <f>RTD("tos.rtd",,EO$2,"."&amp;$A$2&amp;$AU$1&amp;"P"&amp;$A7)</f>
        <v>15.14%</v>
      </c>
      <c r="EP7" s="3" t="str">
        <f>RTD("tos.rtd",,EP$2,"."&amp;$A$2&amp;$AW$1&amp;"C"&amp;$A7)</f>
        <v>14.79%</v>
      </c>
      <c r="EQ7" s="3" t="str">
        <f>RTD("tos.rtd",,EQ$2,"."&amp;$A$2&amp;$AW$1&amp;"P"&amp;$A7)</f>
        <v>15.34%</v>
      </c>
      <c r="ES7" s="63" t="str">
        <f t="shared" si="63"/>
        <v>599,-2900.00</v>
      </c>
      <c r="ET7" s="63" t="str">
        <f t="shared" ca="1" si="64"/>
        <v>599,625047.06</v>
      </c>
      <c r="EU7" s="67">
        <v>590.07000000000005</v>
      </c>
      <c r="EV7" s="67" t="s">
        <v>76</v>
      </c>
      <c r="EW7" s="67">
        <v>516.67999999999995</v>
      </c>
      <c r="EX7" s="67" t="s">
        <v>77</v>
      </c>
      <c r="EY7" s="67">
        <v>5911</v>
      </c>
      <c r="EZ7" s="67" t="s">
        <v>78</v>
      </c>
      <c r="FA7" s="67">
        <v>21209.75</v>
      </c>
      <c r="FB7" s="67" t="s">
        <v>79</v>
      </c>
      <c r="FC7" s="67" t="s">
        <v>80</v>
      </c>
      <c r="FD7" s="67" t="s">
        <v>81</v>
      </c>
      <c r="FE7" s="68" t="s">
        <v>82</v>
      </c>
      <c r="FF7" s="68" t="s">
        <v>83</v>
      </c>
    </row>
    <row r="8" spans="1:162" s="63" customFormat="1" ht="13.5" thickBot="1" x14ac:dyDescent="0.25">
      <c r="A8" s="2">
        <f t="shared" si="65"/>
        <v>598</v>
      </c>
      <c r="B8" s="3">
        <f t="shared" si="13"/>
        <v>6439</v>
      </c>
      <c r="C8" s="3">
        <f t="shared" si="14"/>
        <v>2124</v>
      </c>
      <c r="D8" s="3">
        <f t="shared" si="15"/>
        <v>3123</v>
      </c>
      <c r="E8" s="3">
        <f t="shared" si="16"/>
        <v>11686</v>
      </c>
      <c r="F8" s="4">
        <f t="shared" si="17"/>
        <v>6012.0157583716355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-554</v>
      </c>
      <c r="AN8" s="1">
        <v>-614</v>
      </c>
      <c r="AO8" s="1">
        <v>598</v>
      </c>
      <c r="AP8" s="1">
        <v>72474</v>
      </c>
      <c r="AQ8" s="1">
        <v>-5088</v>
      </c>
      <c r="AR8" s="1"/>
      <c r="AS8" s="6">
        <f>IF(RTD("tos.rtd",,AS$2,"."&amp;$A$2&amp;$AS$1&amp;"C"&amp;$A8)="N/A",0,RTD("tos.rtd",,AS$2,"."&amp;$A$2&amp;$AS$1&amp;"C"&amp;$A8))</f>
        <v>6249</v>
      </c>
      <c r="AT8" s="7">
        <f>-IF(RTD("tos.rtd",,AT$2,"."&amp;$A$2&amp;$AS$1&amp;"P"&amp;$A8)="N/A",0,RTD("tos.rtd",,AT$2,"."&amp;$A$2&amp;$AS$1&amp;"P"&amp;$A8))</f>
        <v>-190</v>
      </c>
      <c r="AU8" s="6">
        <f>IF(RTD("tos.rtd",,AU$2,"."&amp;$A$2&amp;$AU$1&amp;"C"&amp;$A8)="N/A",0,RTD("tos.rtd",,AU$2,"."&amp;$A$2&amp;$AU$1&amp;"C"&amp;$A8))</f>
        <v>2000</v>
      </c>
      <c r="AV8" s="7">
        <f>-IF(RTD("tos.rtd",,AV$2,"."&amp;$A$2&amp;$AU$1&amp;"P"&amp;$A8)="N/A",0,RTD("tos.rtd",,AV$2,"."&amp;$A$2&amp;$AU$1&amp;"P"&amp;$A8))</f>
        <v>-124</v>
      </c>
      <c r="AW8" s="6">
        <f>IF(RTD("tos.rtd",,AW$2,"."&amp;$A$2&amp;$AW$1&amp;"C"&amp;$A8)="N/A",0,RTD("tos.rtd",,AW$2,"."&amp;$A$2&amp;$AW$1&amp;"C"&amp;$A8))</f>
        <v>2589</v>
      </c>
      <c r="AX8" s="7">
        <f>-IF(RTD("tos.rtd",,AX$2,"."&amp;$A$2&amp;$AW$1&amp;"P"&amp;$A8)="N/A",0,RTD("tos.rtd",,AX$2,"."&amp;$A$2&amp;$AW$1&amp;"P"&amp;$A8))</f>
        <v>-534</v>
      </c>
      <c r="AY8" s="1">
        <f t="shared" si="66"/>
        <v>9990</v>
      </c>
      <c r="AZ8" s="8">
        <f t="shared" si="35"/>
        <v>598</v>
      </c>
      <c r="BA8" s="6">
        <f>IF(RTD("tos.rtd",,BA$2,"."&amp;$A$2&amp;$AS$1&amp;"C"&amp;$A8)="N/A",0,RTD("tos.rtd",,BA$2,"."&amp;$A$2&amp;$AS$1&amp;"C"&amp;$A8))</f>
        <v>72474</v>
      </c>
      <c r="BB8" s="7">
        <f>-IF(RTD("tos.rtd",,BB$2,"."&amp;$A$2&amp;$AS$1&amp;"P"&amp;$A8)="N/A",0,RTD("tos.rtd",,BB$2,"."&amp;$A$2&amp;$AS$1&amp;"P"&amp;$A8))</f>
        <v>-5088</v>
      </c>
      <c r="BC8" s="6">
        <f>IF(RTD("tos.rtd",,BC$2,"."&amp;$A$2&amp;$AU$1&amp;"C"&amp;$A8)="N/A",0,RTD("tos.rtd",,BC$2,"."&amp;$A$2&amp;$AU$1&amp;"C"&amp;$A8))</f>
        <v>4467</v>
      </c>
      <c r="BD8" s="7">
        <f>-IF(RTD("tos.rtd",,BD$2,"."&amp;$A$2&amp;$AU$1&amp;"P"&amp;$A8)="N/A",0,RTD("tos.rtd",,BD$2,"."&amp;$A$2&amp;$AU$1&amp;"P"&amp;$A8))</f>
        <v>-870</v>
      </c>
      <c r="BE8" s="6">
        <f>IF(RTD("tos.rtd",,BE$2,"."&amp;$A$2&amp;$AW$1&amp;"C"&amp;$A8)="N/A",0,RTD("tos.rtd",,BE$2,"."&amp;$A$2&amp;$AW$1&amp;"C"&amp;$A8))</f>
        <v>351</v>
      </c>
      <c r="BF8" s="83">
        <f>-IF(RTD("tos.rtd",,BF$2,"."&amp;$A$2&amp;$AW$1&amp;"P"&amp;$A8)="N/A",0,RTD("tos.rtd",,BF$2,"."&amp;$A$2&amp;$AW$1&amp;"P"&amp;$A8))</f>
        <v>-20</v>
      </c>
      <c r="BG8" s="32">
        <f ca="1">+Hoja2!Y9</f>
        <v>44722</v>
      </c>
      <c r="BH8" s="7">
        <f t="shared" ca="1" si="36"/>
        <v>116036</v>
      </c>
      <c r="BI8" s="8" t="str">
        <f t="shared" ca="1" si="37"/>
        <v/>
      </c>
      <c r="BJ8" s="3">
        <f ca="1">IF($BP$1=1,DX8,IF(RTD("tos.rtd",,BJ$2,"."&amp;$A$2&amp;$AS$1&amp;"C"&amp;$A8)="N/A",0,RTD("tos.rtd",,BJ$2,"."&amp;$A$2&amp;$AS$1&amp;"C"&amp;$A8)))</f>
        <v>5.2735061907243697E-2</v>
      </c>
      <c r="BK8" s="3">
        <f ca="1">IF($BP$1=1,DY8,-IF(RTD("tos.rtd",,BK$2,"."&amp;$A$2&amp;$AS$1&amp;"P"&amp;$A8)="N/A",0,RTD("tos.rtd",,BK$2,"."&amp;$A$2&amp;$AS$1&amp;"P"&amp;$A8)))</f>
        <v>-6.0340556726491593E-2</v>
      </c>
      <c r="BL8" s="3">
        <f ca="1">IF($BP$1=1,DZ8,IF(RTD("tos.rtd",,BL$2,"."&amp;$A$2&amp;$AU$1&amp;"C"&amp;$A8)="N/A",0,RTD("tos.rtd",,BL$2,"."&amp;$A$2&amp;$AU$1&amp;"C"&amp;$A8)))</f>
        <v>3.2953555728868308E-2</v>
      </c>
      <c r="BM8" s="3">
        <f ca="1">IF($BP$1=1,EA8,-IF(RTD("tos.rtd",,BM$2,"."&amp;$A$2&amp;$AU$1&amp;"P"&amp;$A8)="N/A",0,RTD("tos.rtd",,BM$2,"."&amp;$A$2&amp;$AU$1&amp;"P"&amp;$A8)))</f>
        <v>-3.3704459772966662E-2</v>
      </c>
      <c r="BN8" s="3">
        <f ca="1">IF($BP$1=1,EB8,IF(RTD("tos.rtd",,BN$2,"."&amp;$A$2&amp;$AW$1&amp;"C"&amp;$A8)="N/A",0,RTD("tos.rtd",,BN$2,"."&amp;$A$2&amp;$AW$1&amp;"C"&amp;$A8)))</f>
        <v>3.4590623030572344E-2</v>
      </c>
      <c r="BO8" s="3">
        <f ca="1">IF($BP$1=1,EC8,-IF(RTD("tos.rtd",,BO$2,"."&amp;$A$2&amp;$AW$1&amp;"P"&amp;$A8)="N/A",0,RTD("tos.rtd",,BO$2,"."&amp;$A$2&amp;$AW$1&amp;"P"&amp;$A8)))</f>
        <v>-3.3547846759733393E-2</v>
      </c>
      <c r="BQ8" s="3">
        <f t="shared" ca="1" si="38"/>
        <v>112217573.17102091</v>
      </c>
      <c r="BR8" s="3" t="str">
        <f t="shared" ca="1" si="67"/>
        <v/>
      </c>
      <c r="BS8" s="3">
        <f t="shared" ca="1" si="39"/>
        <v>21777575.457257576</v>
      </c>
      <c r="BT8" s="3" t="str">
        <f t="shared" ca="1" si="67"/>
        <v/>
      </c>
      <c r="BU8" s="3">
        <f t="shared" ca="1" si="40"/>
        <v>25274819.958839774</v>
      </c>
      <c r="BV8" s="3" t="str">
        <f t="shared" ca="1" si="41"/>
        <v/>
      </c>
      <c r="BX8" s="3">
        <f t="shared" ca="1" si="42"/>
        <v>1240060854.6920743</v>
      </c>
      <c r="BY8" s="3" t="str">
        <f t="shared" ca="1" si="68"/>
        <v/>
      </c>
      <c r="BZ8" s="3">
        <f t="shared" ca="1" si="43"/>
        <v>41588337.076186076</v>
      </c>
      <c r="CA8" s="3" t="str">
        <f t="shared" ca="1" si="69"/>
        <v/>
      </c>
      <c r="CB8" s="3">
        <f t="shared" ca="1" si="44"/>
        <v>4046744.2365335268</v>
      </c>
      <c r="CC8" s="3" t="str">
        <f t="shared" ca="1" si="70"/>
        <v/>
      </c>
      <c r="CD8" s="3">
        <f>IF(RTD("tos.rtd",,CD$2,"."&amp;$A$2&amp;$AS$1&amp;"C"&amp;$A8)="N/A",0,RTD("tos.rtd",,CD$2,"."&amp;$A$2&amp;$AS$1&amp;"C"&amp;$A8))</f>
        <v>0.01</v>
      </c>
      <c r="CE8" s="3">
        <f>-IF(RTD("tos.rtd",,CE$2,"."&amp;$A$2&amp;$AS$1&amp;"P"&amp;$A8)="N/A",0,RTD("tos.rtd",,CE$2,"."&amp;$A$2&amp;$AS$1&amp;"P"&amp;$A8))</f>
        <v>0.95</v>
      </c>
      <c r="CF8" s="3">
        <f>IF(RTD("tos.rtd",,CF$2,"."&amp;$A$2&amp;$AU$1&amp;"C"&amp;$A8)="N/A",0,RTD("tos.rtd",,CF$2,"."&amp;$A$2&amp;$AU$1&amp;"C"&amp;$A8))</f>
        <v>0.35</v>
      </c>
      <c r="CG8" s="3">
        <f>-IF(RTD("tos.rtd",,CG$2,"."&amp;$A$2&amp;$AU$1&amp;"P"&amp;$A8)="N/A",0,RTD("tos.rtd",,CG$2,"."&amp;$A$2&amp;$AU$1&amp;"P"&amp;$A8))</f>
        <v>0.65</v>
      </c>
      <c r="CH8" s="3">
        <f>IF(RTD("tos.rtd",,CH$2,"."&amp;$A$2&amp;$AW$1&amp;"C"&amp;$A8)="N/A",0,RTD("tos.rtd",,CH$2,"."&amp;$A$2&amp;$AW$1&amp;"C"&amp;$A8))</f>
        <v>0.47</v>
      </c>
      <c r="CI8" s="3">
        <f>-IF(RTD("tos.rtd",,CI$2,"."&amp;$A$2&amp;$AW$1&amp;"P"&amp;$A8)="N/A",0,RTD("tos.rtd",,CI$2,"."&amp;$A$2&amp;$AW$1&amp;"P"&amp;$A8))</f>
        <v>0.53</v>
      </c>
      <c r="CK8" s="3">
        <f t="shared" si="18"/>
        <v>-11801</v>
      </c>
      <c r="CL8" s="3"/>
      <c r="CM8" s="3">
        <f t="shared" si="19"/>
        <v>61940</v>
      </c>
      <c r="CN8" s="3"/>
      <c r="CO8" s="3">
        <f t="shared" si="20"/>
        <v>93381</v>
      </c>
      <c r="CP8" s="3">
        <f t="shared" si="45"/>
        <v>143520</v>
      </c>
      <c r="CQ8" s="3">
        <f t="shared" si="46"/>
        <v>67386</v>
      </c>
      <c r="CR8" s="3"/>
      <c r="CS8" s="3">
        <f t="shared" si="21"/>
        <v>3597</v>
      </c>
      <c r="CT8" s="3"/>
      <c r="CU8" s="3">
        <f t="shared" si="22"/>
        <v>331</v>
      </c>
      <c r="CV8" s="3">
        <f t="shared" si="47"/>
        <v>71314</v>
      </c>
      <c r="CW8" s="3">
        <f t="shared" ca="1" si="48"/>
        <v>159269968.58711827</v>
      </c>
      <c r="CX8" s="85" t="str">
        <f t="shared" ca="1" si="71"/>
        <v/>
      </c>
      <c r="CY8" s="3">
        <f t="shared" ca="1" si="49"/>
        <v>1285695936.0047941</v>
      </c>
      <c r="CZ8" s="85" t="str">
        <f t="shared" ca="1" si="72"/>
        <v/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3.87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4.1100000000000003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3.99</v>
      </c>
      <c r="DG8" s="86">
        <f t="shared" si="50"/>
        <v>4.0299999999999727</v>
      </c>
      <c r="DH8" s="3">
        <f t="shared" si="5"/>
        <v>0</v>
      </c>
      <c r="DI8" s="3">
        <f t="shared" si="6"/>
        <v>0</v>
      </c>
      <c r="DJ8" s="3">
        <f t="shared" si="7"/>
        <v>0</v>
      </c>
      <c r="DK8" s="3">
        <f t="shared" si="8"/>
        <v>0</v>
      </c>
      <c r="DL8" s="3">
        <f t="shared" si="9"/>
        <v>0</v>
      </c>
      <c r="DM8" s="3">
        <f t="shared" si="10"/>
        <v>0</v>
      </c>
      <c r="DN8" s="63" t="str">
        <f t="shared" si="51"/>
        <v>UNKNOWN</v>
      </c>
      <c r="DO8" s="63" t="str">
        <f t="shared" si="52"/>
        <v>UNKNOWN</v>
      </c>
      <c r="DP8" s="3">
        <f t="shared" si="53"/>
        <v>0</v>
      </c>
      <c r="DQ8" s="3">
        <f t="shared" si="54"/>
        <v>0</v>
      </c>
      <c r="DR8" s="3">
        <f t="shared" ca="1" si="55"/>
        <v>0</v>
      </c>
      <c r="DS8" s="3">
        <f t="shared" si="56"/>
        <v>0</v>
      </c>
      <c r="DT8" s="3">
        <f t="shared" si="57"/>
        <v>0</v>
      </c>
      <c r="DU8" s="3">
        <f t="shared" si="58"/>
        <v>0</v>
      </c>
      <c r="DV8" s="3">
        <f t="shared" si="59"/>
        <v>-554</v>
      </c>
      <c r="DW8" s="3">
        <f t="shared" si="23"/>
        <v>-614</v>
      </c>
      <c r="DX8" s="3">
        <f t="shared" ca="1" si="24"/>
        <v>5.2735061907243697E-2</v>
      </c>
      <c r="DY8" s="3">
        <f t="shared" ca="1" si="25"/>
        <v>-6.0340556726491593E-2</v>
      </c>
      <c r="DZ8" s="3">
        <f t="shared" ca="1" si="26"/>
        <v>3.2953555728868308E-2</v>
      </c>
      <c r="EA8" s="3">
        <f t="shared" ca="1" si="27"/>
        <v>-3.3704459772966662E-2</v>
      </c>
      <c r="EB8" s="3">
        <f t="shared" ca="1" si="28"/>
        <v>3.4590623030572344E-2</v>
      </c>
      <c r="EC8" s="3">
        <f t="shared" ca="1" si="29"/>
        <v>-3.3547846759733393E-2</v>
      </c>
      <c r="ED8" s="63">
        <f t="shared" si="60"/>
        <v>-1168</v>
      </c>
      <c r="EE8" s="59">
        <f t="shared" si="61"/>
        <v>0.37709999999999999</v>
      </c>
      <c r="EF8" s="59">
        <f t="shared" si="30"/>
        <v>0.49790000000000001</v>
      </c>
      <c r="EG8" s="59">
        <f t="shared" si="31"/>
        <v>0.1575</v>
      </c>
      <c r="EH8" s="59">
        <f t="shared" si="32"/>
        <v>0.15359999999999999</v>
      </c>
      <c r="EI8" s="59">
        <f t="shared" si="33"/>
        <v>0.1492</v>
      </c>
      <c r="EJ8" s="59">
        <f t="shared" si="34"/>
        <v>0.15440000000000001</v>
      </c>
      <c r="EK8" s="63">
        <f t="shared" ca="1" si="62"/>
        <v>2763794.8210485596</v>
      </c>
      <c r="EL8" s="3" t="str">
        <f>RTD("tos.rtd",,EL$2,"."&amp;$A$2&amp;$AS$1&amp;"C"&amp;$A8)</f>
        <v>37.71%</v>
      </c>
      <c r="EM8" s="3" t="str">
        <f>RTD("tos.rtd",,EM$2,"."&amp;$A$2&amp;$AS$1&amp;"P"&amp;$A8)</f>
        <v>49.79%</v>
      </c>
      <c r="EN8" s="3" t="str">
        <f>RTD("tos.rtd",,EN$2,"."&amp;$A$2&amp;$AU$1&amp;"C"&amp;$A8)</f>
        <v>15.75%</v>
      </c>
      <c r="EO8" s="3" t="str">
        <f>RTD("tos.rtd",,EO$2,"."&amp;$A$2&amp;$AU$1&amp;"P"&amp;$A8)</f>
        <v>15.36%</v>
      </c>
      <c r="EP8" s="3" t="str">
        <f>RTD("tos.rtd",,EP$2,"."&amp;$A$2&amp;$AW$1&amp;"C"&amp;$A8)</f>
        <v>14.92%</v>
      </c>
      <c r="EQ8" s="3" t="str">
        <f>RTD("tos.rtd",,EQ$2,"."&amp;$A$2&amp;$AW$1&amp;"P"&amp;$A8)</f>
        <v>15.44%</v>
      </c>
      <c r="ES8" s="63" t="str">
        <f t="shared" si="63"/>
        <v>598,-1168.00</v>
      </c>
      <c r="ET8" s="63" t="str">
        <f t="shared" ca="1" si="64"/>
        <v>598,1285695.94</v>
      </c>
      <c r="EU8" s="67">
        <v>590</v>
      </c>
      <c r="EV8" s="67" t="s">
        <v>84</v>
      </c>
      <c r="EW8" s="67">
        <v>516.71</v>
      </c>
      <c r="EX8" s="67" t="s">
        <v>85</v>
      </c>
      <c r="EY8" s="67">
        <v>5911.5</v>
      </c>
      <c r="EZ8" s="67" t="s">
        <v>86</v>
      </c>
      <c r="FA8" s="67">
        <v>21210.25</v>
      </c>
      <c r="FB8" s="67" t="s">
        <v>87</v>
      </c>
      <c r="FC8" s="67" t="s">
        <v>88</v>
      </c>
      <c r="FD8" s="67" t="s">
        <v>89</v>
      </c>
      <c r="FE8" s="68" t="s">
        <v>90</v>
      </c>
      <c r="FF8" s="68" t="s">
        <v>91</v>
      </c>
    </row>
    <row r="9" spans="1:162" s="63" customFormat="1" ht="13.5" thickBot="1" x14ac:dyDescent="0.25">
      <c r="A9" s="2">
        <f t="shared" si="65"/>
        <v>597</v>
      </c>
      <c r="B9" s="3">
        <f t="shared" ref="B9:B14" si="73">+IF($A$1="ABS",AS9-AT9,AS9+AT9)</f>
        <v>4952</v>
      </c>
      <c r="C9" s="3">
        <f t="shared" ref="C9:C14" si="74">+IF($A$1="ABS",AU9-AV9,AU9+AV9)</f>
        <v>1836</v>
      </c>
      <c r="D9" s="3">
        <f t="shared" ref="D9:D14" si="75">+IF($A$1="ABS",AW9-AX9,AW9+AX9)</f>
        <v>3048</v>
      </c>
      <c r="E9" s="3">
        <f t="shared" ref="E9:E14" si="76">SUM(B9:D9)</f>
        <v>9836</v>
      </c>
      <c r="F9" s="4">
        <f t="shared" ref="F9:F14" si="77">+$F$3/$A$3*A9</f>
        <v>6001.9622203141571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-24368</v>
      </c>
      <c r="AN9" s="1">
        <v>427</v>
      </c>
      <c r="AO9" s="1">
        <v>597</v>
      </c>
      <c r="AP9" s="1">
        <v>119464</v>
      </c>
      <c r="AQ9" s="1">
        <v>-7856</v>
      </c>
      <c r="AR9" s="1"/>
      <c r="AS9" s="6">
        <f>IF(RTD("tos.rtd",,AS$2,"."&amp;$A$2&amp;$AS$1&amp;"C"&amp;$A9)="N/A",0,RTD("tos.rtd",,AS$2,"."&amp;$A$2&amp;$AS$1&amp;"C"&amp;$A9))</f>
        <v>4574</v>
      </c>
      <c r="AT9" s="7">
        <f>-IF(RTD("tos.rtd",,AT$2,"."&amp;$A$2&amp;$AS$1&amp;"P"&amp;$A9)="N/A",0,RTD("tos.rtd",,AT$2,"."&amp;$A$2&amp;$AS$1&amp;"P"&amp;$A9))</f>
        <v>-378</v>
      </c>
      <c r="AU9" s="6">
        <f>IF(RTD("tos.rtd",,AU$2,"."&amp;$A$2&amp;$AU$1&amp;"C"&amp;$A9)="N/A",0,RTD("tos.rtd",,AU$2,"."&amp;$A$2&amp;$AU$1&amp;"C"&amp;$A9))</f>
        <v>1622</v>
      </c>
      <c r="AV9" s="7">
        <f>-IF(RTD("tos.rtd",,AV$2,"."&amp;$A$2&amp;$AU$1&amp;"P"&amp;$A9)="N/A",0,RTD("tos.rtd",,AV$2,"."&amp;$A$2&amp;$AU$1&amp;"P"&amp;$A9))</f>
        <v>-214</v>
      </c>
      <c r="AW9" s="6">
        <f>IF(RTD("tos.rtd",,AW$2,"."&amp;$A$2&amp;$AW$1&amp;"C"&amp;$A9)="N/A",0,RTD("tos.rtd",,AW$2,"."&amp;$A$2&amp;$AW$1&amp;"C"&amp;$A9))</f>
        <v>2080</v>
      </c>
      <c r="AX9" s="7">
        <f>-IF(RTD("tos.rtd",,AX$2,"."&amp;$A$2&amp;$AW$1&amp;"P"&amp;$A9)="N/A",0,RTD("tos.rtd",,AX$2,"."&amp;$A$2&amp;$AW$1&amp;"P"&amp;$A9))</f>
        <v>-968</v>
      </c>
      <c r="AY9" s="1">
        <f t="shared" ref="AY9:AY14" si="78">SUM(AS9:AX9)</f>
        <v>6716</v>
      </c>
      <c r="AZ9" s="8">
        <f t="shared" si="35"/>
        <v>597</v>
      </c>
      <c r="BA9" s="6">
        <f>IF(RTD("tos.rtd",,BA$2,"."&amp;$A$2&amp;$AS$1&amp;"C"&amp;$A9)="N/A",0,RTD("tos.rtd",,BA$2,"."&amp;$A$2&amp;$AS$1&amp;"C"&amp;$A9))</f>
        <v>119465</v>
      </c>
      <c r="BB9" s="7">
        <f>-IF(RTD("tos.rtd",,BB$2,"."&amp;$A$2&amp;$AS$1&amp;"P"&amp;$A9)="N/A",0,RTD("tos.rtd",,BB$2,"."&amp;$A$2&amp;$AS$1&amp;"P"&amp;$A9))</f>
        <v>-7856</v>
      </c>
      <c r="BC9" s="6">
        <f>IF(RTD("tos.rtd",,BC$2,"."&amp;$A$2&amp;$AU$1&amp;"C"&amp;$A9)="N/A",0,RTD("tos.rtd",,BC$2,"."&amp;$A$2&amp;$AU$1&amp;"C"&amp;$A9))</f>
        <v>5125</v>
      </c>
      <c r="BD9" s="7">
        <f>-IF(RTD("tos.rtd",,BD$2,"."&amp;$A$2&amp;$AU$1&amp;"P"&amp;$A9)="N/A",0,RTD("tos.rtd",,BD$2,"."&amp;$A$2&amp;$AU$1&amp;"P"&amp;$A9))</f>
        <v>-546</v>
      </c>
      <c r="BE9" s="6">
        <f>IF(RTD("tos.rtd",,BE$2,"."&amp;$A$2&amp;$AW$1&amp;"C"&amp;$A9)="N/A",0,RTD("tos.rtd",,BE$2,"."&amp;$A$2&amp;$AW$1&amp;"C"&amp;$A9))</f>
        <v>2751</v>
      </c>
      <c r="BF9" s="83">
        <f>-IF(RTD("tos.rtd",,BF$2,"."&amp;$A$2&amp;$AW$1&amp;"P"&amp;$A9)="N/A",0,RTD("tos.rtd",,BF$2,"."&amp;$A$2&amp;$AW$1&amp;"P"&amp;$A9))</f>
        <v>-118</v>
      </c>
      <c r="BG9" s="32">
        <f ca="1">+Hoja2!Y10</f>
        <v>42175</v>
      </c>
      <c r="BH9" s="7">
        <f t="shared" ca="1" si="36"/>
        <v>160996</v>
      </c>
      <c r="BI9" s="8" t="str">
        <f t="shared" ca="1" si="37"/>
        <v/>
      </c>
      <c r="BJ9" s="3">
        <f ca="1">IF($BP$1=1,DX9,IF(RTD("tos.rtd",,BJ$2,"."&amp;$A$2&amp;$AS$1&amp;"C"&amp;$A9)="N/A",0,RTD("tos.rtd",,BJ$2,"."&amp;$A$2&amp;$AS$1&amp;"C"&amp;$A9)))</f>
        <v>7.2294005926887103E-2</v>
      </c>
      <c r="BK9" s="3">
        <f ca="1">IF($BP$1=1,DY9,-IF(RTD("tos.rtd",,BK$2,"."&amp;$A$2&amp;$AS$1&amp;"P"&amp;$A9)="N/A",0,RTD("tos.rtd",,BK$2,"."&amp;$A$2&amp;$AS$1&amp;"P"&amp;$A9)))</f>
        <v>-8.0151810093943537E-2</v>
      </c>
      <c r="BL9" s="3">
        <f ca="1">IF($BP$1=1,DZ9,IF(RTD("tos.rtd",,BL$2,"."&amp;$A$2&amp;$AU$1&amp;"C"&amp;$A9)="N/A",0,RTD("tos.rtd",,BL$2,"."&amp;$A$2&amp;$AU$1&amp;"C"&amp;$A9)))</f>
        <v>3.3204491138663098E-2</v>
      </c>
      <c r="BM9" s="3">
        <f ca="1">IF($BP$1=1,EA9,-IF(RTD("tos.rtd",,BM$2,"."&amp;$A$2&amp;$AU$1&amp;"P"&amp;$A9)="N/A",0,RTD("tos.rtd",,BM$2,"."&amp;$A$2&amp;$AU$1&amp;"P"&amp;$A9)))</f>
        <v>-3.4031876337570682E-2</v>
      </c>
      <c r="BN9" s="3">
        <f ca="1">IF($BP$1=1,EB9,IF(RTD("tos.rtd",,BN$2,"."&amp;$A$2&amp;$AW$1&amp;"C"&amp;$A9)="N/A",0,RTD("tos.rtd",,BN$2,"."&amp;$A$2&amp;$AW$1&amp;"C"&amp;$A9)))</f>
        <v>3.5184467015218518E-2</v>
      </c>
      <c r="BO9" s="3">
        <f ca="1">IF($BP$1=1,EC9,-IF(RTD("tos.rtd",,BO$2,"."&amp;$A$2&amp;$AW$1&amp;"P"&amp;$A9)="N/A",0,RTD("tos.rtd",,BO$2,"."&amp;$A$2&amp;$AW$1&amp;"P"&amp;$A9)))</f>
        <v>-3.4114740091269684E-2</v>
      </c>
      <c r="BQ9" s="3">
        <f t="shared" ref="BQ9:BQ14" ca="1" si="79">+$A$3*$A$3*AS9*BJ9-$A$3*$A$3*AT9*BK9</f>
        <v>105972549.1353097</v>
      </c>
      <c r="BR9" s="3" t="str">
        <f t="shared" ca="1" si="67"/>
        <v/>
      </c>
      <c r="BS9" s="3">
        <f t="shared" ref="BS9:BS14" ca="1" si="80">+$A$3*$A$3*AU9*BL9-$A$3*$A$3*AV9*BM9</f>
        <v>16431628.507256966</v>
      </c>
      <c r="BT9" s="3" t="str">
        <f t="shared" ca="1" si="67"/>
        <v/>
      </c>
      <c r="BU9" s="3">
        <f t="shared" ref="BU9:BU14" ca="1" si="81">+$A$3*$A$3*AW9*BN9-$A$3*$A$3*AX9*BO9</f>
        <v>14168682.282479003</v>
      </c>
      <c r="BV9" s="3" t="str">
        <f t="shared" ca="1" si="41"/>
        <v/>
      </c>
      <c r="BX9" s="3">
        <f t="shared" ref="BX9:BX14" ca="1" si="82">+$A$3*$A$3*BA9*BJ9-$A$3*$A$3*BB9*BK9</f>
        <v>2824848075.2207479</v>
      </c>
      <c r="BY9" s="3" t="str">
        <f t="shared" ca="1" si="68"/>
        <v/>
      </c>
      <c r="BZ9" s="3">
        <f t="shared" ref="BZ9:BZ14" ca="1" si="83">+$A$3*$A$3*BC9*BL9-$A$3*$A$3*BD9*BM9</f>
        <v>53481575.636575103</v>
      </c>
      <c r="CA9" s="3" t="str">
        <f t="shared" ca="1" si="69"/>
        <v/>
      </c>
      <c r="CB9" s="3">
        <f t="shared" ref="CB9:CB14" ca="1" si="84">+$A$3*$A$3*BE9*BN9-$A$3*$A$3*BF9*BO9</f>
        <v>32728206.181817219</v>
      </c>
      <c r="CC9" s="3" t="str">
        <f t="shared" ca="1" si="70"/>
        <v/>
      </c>
      <c r="CD9" s="3">
        <f>IF(RTD("tos.rtd",,CD$2,"."&amp;$A$2&amp;$AS$1&amp;"C"&amp;$A9)="N/A",0,RTD("tos.rtd",,CD$2,"."&amp;$A$2&amp;$AS$1&amp;"C"&amp;$A9))</f>
        <v>0.01</v>
      </c>
      <c r="CE9" s="3">
        <f>-IF(RTD("tos.rtd",,CE$2,"."&amp;$A$2&amp;$AS$1&amp;"P"&amp;$A9)="N/A",0,RTD("tos.rtd",,CE$2,"."&amp;$A$2&amp;$AS$1&amp;"P"&amp;$A9))</f>
        <v>0.95</v>
      </c>
      <c r="CF9" s="3">
        <f>IF(RTD("tos.rtd",,CF$2,"."&amp;$A$2&amp;$AU$1&amp;"C"&amp;$A9)="N/A",0,RTD("tos.rtd",,CF$2,"."&amp;$A$2&amp;$AU$1&amp;"C"&amp;$A9))</f>
        <v>0.39</v>
      </c>
      <c r="CG9" s="3">
        <f>-IF(RTD("tos.rtd",,CG$2,"."&amp;$A$2&amp;$AU$1&amp;"P"&amp;$A9)="N/A",0,RTD("tos.rtd",,CG$2,"."&amp;$A$2&amp;$AU$1&amp;"P"&amp;$A9))</f>
        <v>0.61</v>
      </c>
      <c r="CH9" s="3">
        <f>IF(RTD("tos.rtd",,CH$2,"."&amp;$A$2&amp;$AW$1&amp;"C"&amp;$A9)="N/A",0,RTD("tos.rtd",,CH$2,"."&amp;$A$2&amp;$AW$1&amp;"C"&amp;$A9))</f>
        <v>0.49</v>
      </c>
      <c r="CI9" s="3">
        <f>-IF(RTD("tos.rtd",,CI$2,"."&amp;$A$2&amp;$AW$1&amp;"P"&amp;$A9)="N/A",0,RTD("tos.rtd",,CI$2,"."&amp;$A$2&amp;$AW$1&amp;"P"&amp;$A9))</f>
        <v>0.52</v>
      </c>
      <c r="CK9" s="3">
        <f t="shared" ref="CK9:CK14" si="85">+AS9*CD9*100+AT9*CE9*100</f>
        <v>-31336</v>
      </c>
      <c r="CL9" s="3"/>
      <c r="CM9" s="3">
        <f t="shared" ref="CM9:CM14" si="86">+AU9*CF9*100+AV9*CG9*100</f>
        <v>50204.000000000007</v>
      </c>
      <c r="CN9" s="3"/>
      <c r="CO9" s="3">
        <f t="shared" ref="CO9:CO14" si="87">+AW9*CH9*100+AX9*CI9*100</f>
        <v>51584</v>
      </c>
      <c r="CP9" s="3">
        <f t="shared" ref="CP9:CP14" si="88">+CK9+CM9+CO9</f>
        <v>70452</v>
      </c>
      <c r="CQ9" s="3">
        <f t="shared" ref="CQ9:CQ14" si="89">+BA9+BB9</f>
        <v>111609</v>
      </c>
      <c r="CR9" s="3"/>
      <c r="CS9" s="3">
        <f t="shared" ref="CS9:CS14" si="90">+BC9+BD9</f>
        <v>4579</v>
      </c>
      <c r="CT9" s="3"/>
      <c r="CU9" s="3">
        <f t="shared" ref="CU9:CU14" si="91">+BE9+BF9</f>
        <v>2633</v>
      </c>
      <c r="CV9" s="3">
        <f t="shared" ref="CV9:CV14" si="92">+CQ9+CS9+CU9</f>
        <v>118821</v>
      </c>
      <c r="CW9" s="3">
        <f t="shared" ref="CW9:CW14" ca="1" si="93">+BQ9+BS9+BU9</f>
        <v>136572859.92504567</v>
      </c>
      <c r="CX9" s="85" t="str">
        <f t="shared" ca="1" si="71"/>
        <v/>
      </c>
      <c r="CY9" s="3">
        <f t="shared" ref="CY9:CY14" ca="1" si="94">+BX9+BZ9+CB9</f>
        <v>2911057857.0391402</v>
      </c>
      <c r="CZ9" s="85" t="str">
        <f t="shared" ca="1" si="72"/>
        <v/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2.75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3.1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2.99</v>
      </c>
      <c r="DG9" s="86">
        <f t="shared" si="50"/>
        <v>3.0299999999999727</v>
      </c>
      <c r="DH9" s="3">
        <f t="shared" si="5"/>
        <v>1</v>
      </c>
      <c r="DI9" s="3">
        <f t="shared" si="6"/>
        <v>0</v>
      </c>
      <c r="DJ9" s="3">
        <f t="shared" si="7"/>
        <v>1</v>
      </c>
      <c r="DK9" s="3">
        <f t="shared" si="8"/>
        <v>0</v>
      </c>
      <c r="DL9" s="3">
        <f t="shared" si="9"/>
        <v>1</v>
      </c>
      <c r="DM9" s="3">
        <f t="shared" si="10"/>
        <v>1</v>
      </c>
      <c r="DN9" s="63" t="str">
        <f t="shared" si="51"/>
        <v>BUY</v>
      </c>
      <c r="DO9" s="63" t="str">
        <f t="shared" si="52"/>
        <v>UNKNOWN</v>
      </c>
      <c r="DP9" s="3">
        <f t="shared" si="53"/>
        <v>0.01</v>
      </c>
      <c r="DQ9" s="3">
        <f t="shared" si="54"/>
        <v>0.01</v>
      </c>
      <c r="DR9" s="3">
        <f t="shared" ca="1" si="55"/>
        <v>7.2294005926887103E-2</v>
      </c>
      <c r="DS9" s="3">
        <f t="shared" si="56"/>
        <v>0.01</v>
      </c>
      <c r="DT9" s="3">
        <f t="shared" si="57"/>
        <v>1</v>
      </c>
      <c r="DU9" s="3">
        <f t="shared" si="58"/>
        <v>0</v>
      </c>
      <c r="DV9" s="3">
        <f t="shared" si="59"/>
        <v>-24367</v>
      </c>
      <c r="DW9" s="3">
        <f t="shared" si="23"/>
        <v>427</v>
      </c>
      <c r="DX9" s="3">
        <f t="shared" ca="1" si="24"/>
        <v>7.2294005926887103E-2</v>
      </c>
      <c r="DY9" s="3">
        <f t="shared" ca="1" si="25"/>
        <v>-8.0151810093943537E-2</v>
      </c>
      <c r="DZ9" s="3">
        <f t="shared" ca="1" si="26"/>
        <v>3.3204491138663098E-2</v>
      </c>
      <c r="EA9" s="3">
        <f t="shared" ca="1" si="27"/>
        <v>-3.4031876337570682E-2</v>
      </c>
      <c r="EB9" s="3">
        <f t="shared" ca="1" si="28"/>
        <v>3.5184467015218518E-2</v>
      </c>
      <c r="EC9" s="3">
        <f t="shared" ca="1" si="29"/>
        <v>-3.4114740091269684E-2</v>
      </c>
      <c r="ED9" s="63">
        <f t="shared" si="60"/>
        <v>-23940</v>
      </c>
      <c r="EE9" s="59">
        <f t="shared" ref="EE9:EE14" si="95">IFERROR(VALUE(IF(OR(EL9="--",EL9="0.00%"),$EE$1,EL9)),$EE$1)</f>
        <v>0.29420000000000002</v>
      </c>
      <c r="EF9" s="59">
        <f t="shared" ref="EF9:EF14" si="96">IFERROR(VALUE(IF(OR(EM9="--",EM9="0.00%"),$EE$1,EM9)),$EE$1)</f>
        <v>0.37469999999999998</v>
      </c>
      <c r="EG9" s="59">
        <f t="shared" ref="EG9:EG14" si="97">IFERROR(VALUE(IF(OR(EN9="--",EN9="0.00%"),$EE$1,EN9)),$EE$1)</f>
        <v>0.16</v>
      </c>
      <c r="EH9" s="59">
        <f t="shared" ref="EH9:EH14" si="98">IFERROR(VALUE(IF(OR(EO9="--",EO9="0.00%"),$EE$1,EO9)),$EE$1)</f>
        <v>0.15590000000000001</v>
      </c>
      <c r="EI9" s="59">
        <f t="shared" ref="EI9:EI14" si="99">IFERROR(VALUE(IF(OR(EP9="--",EP9="0.00%"),$EE$1,EP9)),$EE$1)</f>
        <v>0.15049999999999999</v>
      </c>
      <c r="EJ9" s="59">
        <f t="shared" ref="EJ9:EJ14" si="100">IFERROR(VALUE(IF(OR(EQ9="--",EQ9="0.00%"),$EE$1,EQ9)),$EE$1)</f>
        <v>0.1555</v>
      </c>
      <c r="EK9" s="63">
        <f t="shared" ca="1" si="62"/>
        <v>-633563426.99748898</v>
      </c>
      <c r="EL9" s="3" t="str">
        <f>RTD("tos.rtd",,EL$2,"."&amp;$A$2&amp;$AS$1&amp;"C"&amp;$A9)</f>
        <v>29.42%</v>
      </c>
      <c r="EM9" s="3" t="str">
        <f>RTD("tos.rtd",,EM$2,"."&amp;$A$2&amp;$AS$1&amp;"P"&amp;$A9)</f>
        <v>37.47%</v>
      </c>
      <c r="EN9" s="3" t="str">
        <f>RTD("tos.rtd",,EN$2,"."&amp;$A$2&amp;$AU$1&amp;"C"&amp;$A9)</f>
        <v>16.00%</v>
      </c>
      <c r="EO9" s="3" t="str">
        <f>RTD("tos.rtd",,EO$2,"."&amp;$A$2&amp;$AU$1&amp;"P"&amp;$A9)</f>
        <v>15.59%</v>
      </c>
      <c r="EP9" s="3" t="str">
        <f>RTD("tos.rtd",,EP$2,"."&amp;$A$2&amp;$AW$1&amp;"C"&amp;$A9)</f>
        <v>15.05%</v>
      </c>
      <c r="EQ9" s="3" t="str">
        <f>RTD("tos.rtd",,EQ$2,"."&amp;$A$2&amp;$AW$1&amp;"P"&amp;$A9)</f>
        <v>15.55%</v>
      </c>
      <c r="ES9" s="63" t="str">
        <f t="shared" si="63"/>
        <v>597,-23940.00</v>
      </c>
      <c r="ET9" s="63" t="str">
        <f t="shared" ca="1" si="64"/>
        <v>597,2911057.86</v>
      </c>
      <c r="EU9" s="67">
        <v>590.09</v>
      </c>
      <c r="EV9" s="67" t="s">
        <v>92</v>
      </c>
      <c r="EW9" s="67">
        <v>516.62</v>
      </c>
      <c r="EX9" s="67" t="s">
        <v>93</v>
      </c>
      <c r="EY9" s="67">
        <v>5911.5</v>
      </c>
      <c r="EZ9" s="67" t="s">
        <v>94</v>
      </c>
      <c r="FA9" s="67">
        <v>21209.5</v>
      </c>
      <c r="FB9" s="67" t="s">
        <v>95</v>
      </c>
      <c r="FC9" s="67" t="s">
        <v>96</v>
      </c>
      <c r="FD9" s="67" t="s">
        <v>97</v>
      </c>
      <c r="FE9" s="68" t="s">
        <v>98</v>
      </c>
      <c r="FF9" s="68" t="s">
        <v>99</v>
      </c>
    </row>
    <row r="10" spans="1:162" s="63" customFormat="1" ht="13.5" thickBot="1" x14ac:dyDescent="0.25">
      <c r="A10" s="2">
        <f t="shared" si="65"/>
        <v>596</v>
      </c>
      <c r="B10" s="3">
        <f t="shared" si="73"/>
        <v>7207</v>
      </c>
      <c r="C10" s="3">
        <f t="shared" si="74"/>
        <v>2397</v>
      </c>
      <c r="D10" s="3">
        <f t="shared" si="75"/>
        <v>3703</v>
      </c>
      <c r="E10" s="3">
        <f t="shared" si="76"/>
        <v>13307</v>
      </c>
      <c r="F10" s="4">
        <f t="shared" si="77"/>
        <v>5991.9086822566796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22710</v>
      </c>
      <c r="AN10" s="1">
        <v>-1888</v>
      </c>
      <c r="AO10" s="1">
        <v>596</v>
      </c>
      <c r="AP10" s="1">
        <v>244330</v>
      </c>
      <c r="AQ10" s="1">
        <v>-35882</v>
      </c>
      <c r="AR10" s="1"/>
      <c r="AS10" s="6">
        <f>IF(RTD("tos.rtd",,AS$2,"."&amp;$A$2&amp;$AS$1&amp;"C"&amp;$A10)="N/A",0,RTD("tos.rtd",,AS$2,"."&amp;$A$2&amp;$AS$1&amp;"C"&amp;$A10))</f>
        <v>6466</v>
      </c>
      <c r="AT10" s="7">
        <f>-IF(RTD("tos.rtd",,AT$2,"."&amp;$A$2&amp;$AS$1&amp;"P"&amp;$A10)="N/A",0,RTD("tos.rtd",,AT$2,"."&amp;$A$2&amp;$AS$1&amp;"P"&amp;$A10))</f>
        <v>-741</v>
      </c>
      <c r="AU10" s="6">
        <f>IF(RTD("tos.rtd",,AU$2,"."&amp;$A$2&amp;$AU$1&amp;"C"&amp;$A10)="N/A",0,RTD("tos.rtd",,AU$2,"."&amp;$A$2&amp;$AU$1&amp;"C"&amp;$A10))</f>
        <v>1883</v>
      </c>
      <c r="AV10" s="7">
        <f>-IF(RTD("tos.rtd",,AV$2,"."&amp;$A$2&amp;$AU$1&amp;"P"&amp;$A10)="N/A",0,RTD("tos.rtd",,AV$2,"."&amp;$A$2&amp;$AU$1&amp;"P"&amp;$A10))</f>
        <v>-514</v>
      </c>
      <c r="AW10" s="6">
        <f>IF(RTD("tos.rtd",,AW$2,"."&amp;$A$2&amp;$AW$1&amp;"C"&amp;$A10)="N/A",0,RTD("tos.rtd",,AW$2,"."&amp;$A$2&amp;$AW$1&amp;"C"&amp;$A10))</f>
        <v>2945</v>
      </c>
      <c r="AX10" s="7">
        <f>-IF(RTD("tos.rtd",,AX$2,"."&amp;$A$2&amp;$AW$1&amp;"P"&amp;$A10)="N/A",0,RTD("tos.rtd",,AX$2,"."&amp;$A$2&amp;$AW$1&amp;"P"&amp;$A10))</f>
        <v>-758</v>
      </c>
      <c r="AY10" s="1">
        <f t="shared" si="78"/>
        <v>9281</v>
      </c>
      <c r="AZ10" s="8">
        <f t="shared" si="35"/>
        <v>596</v>
      </c>
      <c r="BA10" s="6">
        <f>IF(RTD("tos.rtd",,BA$2,"."&amp;$A$2&amp;$AS$1&amp;"C"&amp;$A10)="N/A",0,RTD("tos.rtd",,BA$2,"."&amp;$A$2&amp;$AS$1&amp;"C"&amp;$A10))</f>
        <v>244331</v>
      </c>
      <c r="BB10" s="7">
        <f>-IF(RTD("tos.rtd",,BB$2,"."&amp;$A$2&amp;$AS$1&amp;"P"&amp;$A10)="N/A",0,RTD("tos.rtd",,BB$2,"."&amp;$A$2&amp;$AS$1&amp;"P"&amp;$A10))</f>
        <v>-35882</v>
      </c>
      <c r="BC10" s="6">
        <f>IF(RTD("tos.rtd",,BC$2,"."&amp;$A$2&amp;$AU$1&amp;"C"&amp;$A10)="N/A",0,RTD("tos.rtd",,BC$2,"."&amp;$A$2&amp;$AU$1&amp;"C"&amp;$A10))</f>
        <v>12922</v>
      </c>
      <c r="BD10" s="7">
        <f>-IF(RTD("tos.rtd",,BD$2,"."&amp;$A$2&amp;$AU$1&amp;"P"&amp;$A10)="N/A",0,RTD("tos.rtd",,BD$2,"."&amp;$A$2&amp;$AU$1&amp;"P"&amp;$A10))</f>
        <v>-1515</v>
      </c>
      <c r="BE10" s="6">
        <f>IF(RTD("tos.rtd",,BE$2,"."&amp;$A$2&amp;$AW$1&amp;"C"&amp;$A10)="N/A",0,RTD("tos.rtd",,BE$2,"."&amp;$A$2&amp;$AW$1&amp;"C"&amp;$A10))</f>
        <v>584</v>
      </c>
      <c r="BF10" s="83">
        <f>-IF(RTD("tos.rtd",,BF$2,"."&amp;$A$2&amp;$AW$1&amp;"P"&amp;$A10)="N/A",0,RTD("tos.rtd",,BF$2,"."&amp;$A$2&amp;$AW$1&amp;"P"&amp;$A10))</f>
        <v>-371</v>
      </c>
      <c r="BG10" s="32">
        <f ca="1">+Hoja2!Y11</f>
        <v>47854</v>
      </c>
      <c r="BH10" s="7">
        <f t="shared" ca="1" si="36"/>
        <v>267923</v>
      </c>
      <c r="BI10" s="8" t="str">
        <f t="shared" ca="1" si="37"/>
        <v/>
      </c>
      <c r="BJ10" s="3">
        <f ca="1">IF($BP$1=1,DX10,IF(RTD("tos.rtd",,BJ$2,"."&amp;$A$2&amp;$AS$1&amp;"C"&amp;$A10)="N/A",0,RTD("tos.rtd",,BJ$2,"."&amp;$A$2&amp;$AS$1&amp;"C"&amp;$A10)))</f>
        <v>0.11202671435350962</v>
      </c>
      <c r="BK10" s="3">
        <f ca="1">IF($BP$1=1,DY10,-IF(RTD("tos.rtd",,BK$2,"."&amp;$A$2&amp;$AS$1&amp;"P"&amp;$A10)="N/A",0,RTD("tos.rtd",,BK$2,"."&amp;$A$2&amp;$AS$1&amp;"P"&amp;$A10)))</f>
        <v>-0.11973780078966417</v>
      </c>
      <c r="BL10" s="3">
        <f ca="1">IF($BP$1=1,DZ10,IF(RTD("tos.rtd",,BL$2,"."&amp;$A$2&amp;$AU$1&amp;"C"&amp;$A10)="N/A",0,RTD("tos.rtd",,BL$2,"."&amp;$A$2&amp;$AU$1&amp;"C"&amp;$A10)))</f>
        <v>3.3106090054271751E-2</v>
      </c>
      <c r="BM10" s="3">
        <f ca="1">IF($BP$1=1,EA10,-IF(RTD("tos.rtd",,BM$2,"."&amp;$A$2&amp;$AU$1&amp;"P"&amp;$A10)="N/A",0,RTD("tos.rtd",,BM$2,"."&amp;$A$2&amp;$AU$1&amp;"P"&amp;$A10)))</f>
        <v>-3.4049169704410111E-2</v>
      </c>
      <c r="BN10" s="3">
        <f ca="1">IF($BP$1=1,EB10,IF(RTD("tos.rtd",,BN$2,"."&amp;$A$2&amp;$AW$1&amp;"C"&amp;$A10)="N/A",0,RTD("tos.rtd",,BN$2,"."&amp;$A$2&amp;$AW$1&amp;"C"&amp;$A10)))</f>
        <v>3.5430441376313467E-2</v>
      </c>
      <c r="BO10" s="3">
        <f ca="1">IF($BP$1=1,EC10,-IF(RTD("tos.rtd",,BO$2,"."&amp;$A$2&amp;$AW$1&amp;"P"&amp;$A10)="N/A",0,RTD("tos.rtd",,BO$2,"."&amp;$A$2&amp;$AW$1&amp;"P"&amp;$A10)))</f>
        <v>-3.4411289838867681E-2</v>
      </c>
      <c r="BQ10" s="3">
        <f t="shared" ca="1" si="79"/>
        <v>224253677.28970122</v>
      </c>
      <c r="BR10" s="3" t="str">
        <f t="shared" ca="1" si="67"/>
        <v/>
      </c>
      <c r="BS10" s="3">
        <f t="shared" ca="1" si="80"/>
        <v>15818684.186459683</v>
      </c>
      <c r="BT10" s="3" t="str">
        <f t="shared" ca="1" si="67"/>
        <v/>
      </c>
      <c r="BU10" s="3">
        <f t="shared" ca="1" si="81"/>
        <v>27609765.396052759</v>
      </c>
      <c r="BV10" s="3" t="str">
        <f t="shared" ca="1" si="41"/>
        <v/>
      </c>
      <c r="BX10" s="3">
        <f t="shared" ca="1" si="82"/>
        <v>8140927378.3532915</v>
      </c>
      <c r="BY10" s="3" t="str">
        <f t="shared" ca="1" si="68"/>
        <v/>
      </c>
      <c r="BZ10" s="3">
        <f t="shared" ca="1" si="83"/>
        <v>132727871.75776936</v>
      </c>
      <c r="CA10" s="3" t="str">
        <f t="shared" ca="1" si="69"/>
        <v/>
      </c>
      <c r="CB10" s="3">
        <f t="shared" ca="1" si="84"/>
        <v>2795868.501651871</v>
      </c>
      <c r="CC10" s="3" t="str">
        <f t="shared" ca="1" si="70"/>
        <v/>
      </c>
      <c r="CD10" s="3">
        <f>IF(RTD("tos.rtd",,CD$2,"."&amp;$A$2&amp;$AS$1&amp;"C"&amp;$A10)="N/A",0,RTD("tos.rtd",,CD$2,"."&amp;$A$2&amp;$AS$1&amp;"C"&amp;$A10))</f>
        <v>0.02</v>
      </c>
      <c r="CE10" s="3">
        <f>-IF(RTD("tos.rtd",,CE$2,"."&amp;$A$2&amp;$AS$1&amp;"P"&amp;$A10)="N/A",0,RTD("tos.rtd",,CE$2,"."&amp;$A$2&amp;$AS$1&amp;"P"&amp;$A10))</f>
        <v>0.94</v>
      </c>
      <c r="CF10" s="3">
        <f>IF(RTD("tos.rtd",,CF$2,"."&amp;$A$2&amp;$AU$1&amp;"C"&amp;$A10)="N/A",0,RTD("tos.rtd",,CF$2,"."&amp;$A$2&amp;$AU$1&amp;"C"&amp;$A10))</f>
        <v>0.43</v>
      </c>
      <c r="CG10" s="3">
        <f>-IF(RTD("tos.rtd",,CG$2,"."&amp;$A$2&amp;$AU$1&amp;"P"&amp;$A10)="N/A",0,RTD("tos.rtd",,CG$2,"."&amp;$A$2&amp;$AU$1&amp;"P"&amp;$A10))</f>
        <v>0.56999999999999995</v>
      </c>
      <c r="CH10" s="3">
        <f>IF(RTD("tos.rtd",,CH$2,"."&amp;$A$2&amp;$AW$1&amp;"C"&amp;$A10)="N/A",0,RTD("tos.rtd",,CH$2,"."&amp;$A$2&amp;$AW$1&amp;"C"&amp;$A10))</f>
        <v>0.5</v>
      </c>
      <c r="CI10" s="3">
        <f>-IF(RTD("tos.rtd",,CI$2,"."&amp;$A$2&amp;$AW$1&amp;"P"&amp;$A10)="N/A",0,RTD("tos.rtd",,CI$2,"."&amp;$A$2&amp;$AW$1&amp;"P"&amp;$A10))</f>
        <v>0.5</v>
      </c>
      <c r="CK10" s="3">
        <f t="shared" si="85"/>
        <v>-56722</v>
      </c>
      <c r="CL10" s="3"/>
      <c r="CM10" s="3">
        <f t="shared" si="86"/>
        <v>51671</v>
      </c>
      <c r="CN10" s="3"/>
      <c r="CO10" s="3">
        <f t="shared" si="87"/>
        <v>109350</v>
      </c>
      <c r="CP10" s="3">
        <f t="shared" si="88"/>
        <v>104299</v>
      </c>
      <c r="CQ10" s="3">
        <f t="shared" si="89"/>
        <v>208449</v>
      </c>
      <c r="CR10" s="3"/>
      <c r="CS10" s="3">
        <f t="shared" si="90"/>
        <v>11407</v>
      </c>
      <c r="CT10" s="3"/>
      <c r="CU10" s="3">
        <f t="shared" si="91"/>
        <v>213</v>
      </c>
      <c r="CV10" s="3">
        <f t="shared" si="92"/>
        <v>220069</v>
      </c>
      <c r="CW10" s="3">
        <f t="shared" ca="1" si="93"/>
        <v>267682126.87221366</v>
      </c>
      <c r="CX10" s="85" t="str">
        <f t="shared" ca="1" si="71"/>
        <v/>
      </c>
      <c r="CY10" s="3">
        <f t="shared" ca="1" si="94"/>
        <v>8276451118.6127129</v>
      </c>
      <c r="CZ10" s="85" t="str">
        <f t="shared" ca="1" si="72"/>
        <v/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1.89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2.11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1.99</v>
      </c>
      <c r="DG10" s="86">
        <f t="shared" si="50"/>
        <v>2.0299999999999727</v>
      </c>
      <c r="DH10" s="3">
        <f t="shared" si="5"/>
        <v>1</v>
      </c>
      <c r="DI10" s="3">
        <f t="shared" si="6"/>
        <v>0</v>
      </c>
      <c r="DJ10" s="3">
        <f t="shared" si="7"/>
        <v>1</v>
      </c>
      <c r="DK10" s="3">
        <f t="shared" si="8"/>
        <v>0</v>
      </c>
      <c r="DL10" s="3">
        <f t="shared" si="9"/>
        <v>1</v>
      </c>
      <c r="DM10" s="3">
        <f t="shared" si="10"/>
        <v>1</v>
      </c>
      <c r="DN10" s="63" t="str">
        <f t="shared" si="51"/>
        <v>BUY</v>
      </c>
      <c r="DO10" s="63" t="str">
        <f t="shared" si="52"/>
        <v>UNKNOWN</v>
      </c>
      <c r="DP10" s="3">
        <f t="shared" si="53"/>
        <v>0.01</v>
      </c>
      <c r="DQ10" s="3">
        <f t="shared" si="54"/>
        <v>0.01</v>
      </c>
      <c r="DR10" s="3">
        <f t="shared" ca="1" si="55"/>
        <v>0.11202671435350962</v>
      </c>
      <c r="DS10" s="3">
        <f t="shared" si="56"/>
        <v>0.02</v>
      </c>
      <c r="DT10" s="3">
        <f t="shared" si="57"/>
        <v>1</v>
      </c>
      <c r="DU10" s="3">
        <f t="shared" si="58"/>
        <v>0</v>
      </c>
      <c r="DV10" s="3">
        <f t="shared" si="59"/>
        <v>22711</v>
      </c>
      <c r="DW10" s="3">
        <f t="shared" si="23"/>
        <v>-1888</v>
      </c>
      <c r="DX10" s="3">
        <f t="shared" ca="1" si="24"/>
        <v>0.11202671435350962</v>
      </c>
      <c r="DY10" s="3">
        <f t="shared" ca="1" si="25"/>
        <v>-0.11973780078966417</v>
      </c>
      <c r="DZ10" s="3">
        <f t="shared" ca="1" si="26"/>
        <v>3.3106090054271751E-2</v>
      </c>
      <c r="EA10" s="3">
        <f t="shared" ca="1" si="27"/>
        <v>-3.4049169704410111E-2</v>
      </c>
      <c r="EB10" s="3">
        <f t="shared" ca="1" si="28"/>
        <v>3.5430441376313467E-2</v>
      </c>
      <c r="EC10" s="3">
        <f t="shared" ca="1" si="29"/>
        <v>-3.4411289838867681E-2</v>
      </c>
      <c r="ED10" s="63">
        <f t="shared" si="60"/>
        <v>20823</v>
      </c>
      <c r="EE10" s="59">
        <f t="shared" si="95"/>
        <v>0.2082</v>
      </c>
      <c r="EF10" s="59">
        <f t="shared" si="96"/>
        <v>0.2727</v>
      </c>
      <c r="EG10" s="59">
        <f t="shared" si="97"/>
        <v>0.16289999999999999</v>
      </c>
      <c r="EH10" s="59">
        <f t="shared" si="98"/>
        <v>0.1583</v>
      </c>
      <c r="EI10" s="59">
        <f t="shared" si="99"/>
        <v>0.152</v>
      </c>
      <c r="EJ10" s="59">
        <f t="shared" si="100"/>
        <v>0.15659999999999999</v>
      </c>
      <c r="EK10" s="63">
        <f t="shared" ca="1" si="62"/>
        <v>977364137.25050795</v>
      </c>
      <c r="EL10" s="3" t="str">
        <f>RTD("tos.rtd",,EL$2,"."&amp;$A$2&amp;$AS$1&amp;"C"&amp;$A10)</f>
        <v>20.82%</v>
      </c>
      <c r="EM10" s="3" t="str">
        <f>RTD("tos.rtd",,EM$2,"."&amp;$A$2&amp;$AS$1&amp;"P"&amp;$A10)</f>
        <v>27.27%</v>
      </c>
      <c r="EN10" s="3" t="str">
        <f>RTD("tos.rtd",,EN$2,"."&amp;$A$2&amp;$AU$1&amp;"C"&amp;$A10)</f>
        <v>16.29%</v>
      </c>
      <c r="EO10" s="3" t="str">
        <f>RTD("tos.rtd",,EO$2,"."&amp;$A$2&amp;$AU$1&amp;"P"&amp;$A10)</f>
        <v>15.83%</v>
      </c>
      <c r="EP10" s="3" t="str">
        <f>RTD("tos.rtd",,EP$2,"."&amp;$A$2&amp;$AW$1&amp;"C"&amp;$A10)</f>
        <v>15.20%</v>
      </c>
      <c r="EQ10" s="3" t="str">
        <f>RTD("tos.rtd",,EQ$2,"."&amp;$A$2&amp;$AW$1&amp;"P"&amp;$A10)</f>
        <v>15.66%</v>
      </c>
      <c r="ES10" s="63" t="str">
        <f t="shared" si="63"/>
        <v>596,20823.00</v>
      </c>
      <c r="ET10" s="63" t="str">
        <f t="shared" ca="1" si="64"/>
        <v>596,8276451.12</v>
      </c>
      <c r="EU10" s="67">
        <v>590.15</v>
      </c>
      <c r="EV10" s="67" t="s">
        <v>100</v>
      </c>
      <c r="EW10" s="67">
        <v>516.66999999999996</v>
      </c>
      <c r="EX10" s="67" t="s">
        <v>101</v>
      </c>
      <c r="EY10" s="67">
        <v>5912</v>
      </c>
      <c r="EZ10" s="67" t="s">
        <v>102</v>
      </c>
      <c r="FA10" s="67">
        <v>21213.5</v>
      </c>
      <c r="FB10" s="67" t="s">
        <v>103</v>
      </c>
      <c r="FC10" s="67" t="s">
        <v>104</v>
      </c>
      <c r="FD10" s="67" t="s">
        <v>105</v>
      </c>
      <c r="FE10" s="68" t="s">
        <v>106</v>
      </c>
      <c r="FF10" s="68" t="s">
        <v>107</v>
      </c>
    </row>
    <row r="11" spans="1:162" s="63" customFormat="1" ht="13.5" thickBot="1" x14ac:dyDescent="0.25">
      <c r="A11" s="2">
        <f t="shared" si="65"/>
        <v>595</v>
      </c>
      <c r="B11" s="3">
        <f t="shared" si="73"/>
        <v>14057</v>
      </c>
      <c r="C11" s="3">
        <f t="shared" si="74"/>
        <v>13476</v>
      </c>
      <c r="D11" s="3">
        <f t="shared" si="75"/>
        <v>33845</v>
      </c>
      <c r="E11" s="3">
        <f t="shared" si="76"/>
        <v>61378</v>
      </c>
      <c r="F11" s="4">
        <f t="shared" si="77"/>
        <v>5981.8551441992022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23294</v>
      </c>
      <c r="AN11" s="1">
        <v>22776</v>
      </c>
      <c r="AO11" s="1">
        <v>595</v>
      </c>
      <c r="AP11" s="1">
        <v>535691</v>
      </c>
      <c r="AQ11" s="1">
        <v>-171090</v>
      </c>
      <c r="AR11" s="1"/>
      <c r="AS11" s="6">
        <f>IF(RTD("tos.rtd",,AS$2,"."&amp;$A$2&amp;$AS$1&amp;"C"&amp;$A11)="N/A",0,RTD("tos.rtd",,AS$2,"."&amp;$A$2&amp;$AS$1&amp;"C"&amp;$A11))</f>
        <v>7492</v>
      </c>
      <c r="AT11" s="7">
        <f>-IF(RTD("tos.rtd",,AT$2,"."&amp;$A$2&amp;$AS$1&amp;"P"&amp;$A11)="N/A",0,RTD("tos.rtd",,AT$2,"."&amp;$A$2&amp;$AS$1&amp;"P"&amp;$A11))</f>
        <v>-6565</v>
      </c>
      <c r="AU11" s="6">
        <f>IF(RTD("tos.rtd",,AU$2,"."&amp;$A$2&amp;$AU$1&amp;"C"&amp;$A11)="N/A",0,RTD("tos.rtd",,AU$2,"."&amp;$A$2&amp;$AU$1&amp;"C"&amp;$A11))</f>
        <v>10975</v>
      </c>
      <c r="AV11" s="7">
        <f>-IF(RTD("tos.rtd",,AV$2,"."&amp;$A$2&amp;$AU$1&amp;"P"&amp;$A11)="N/A",0,RTD("tos.rtd",,AV$2,"."&amp;$A$2&amp;$AU$1&amp;"P"&amp;$A11))</f>
        <v>-2501</v>
      </c>
      <c r="AW11" s="6">
        <f>IF(RTD("tos.rtd",,AW$2,"."&amp;$A$2&amp;$AW$1&amp;"C"&amp;$A11)="N/A",0,RTD("tos.rtd",,AW$2,"."&amp;$A$2&amp;$AW$1&amp;"C"&amp;$A11))</f>
        <v>25081</v>
      </c>
      <c r="AX11" s="7">
        <f>-IF(RTD("tos.rtd",,AX$2,"."&amp;$A$2&amp;$AW$1&amp;"P"&amp;$A11)="N/A",0,RTD("tos.rtd",,AX$2,"."&amp;$A$2&amp;$AW$1&amp;"P"&amp;$A11))</f>
        <v>-8764</v>
      </c>
      <c r="AY11" s="1">
        <f t="shared" si="78"/>
        <v>25718</v>
      </c>
      <c r="AZ11" s="8">
        <f t="shared" si="35"/>
        <v>595</v>
      </c>
      <c r="BA11" s="6">
        <f>IF(RTD("tos.rtd",,BA$2,"."&amp;$A$2&amp;$AS$1&amp;"C"&amp;$A11)="N/A",0,RTD("tos.rtd",,BA$2,"."&amp;$A$2&amp;$AS$1&amp;"C"&amp;$A11))</f>
        <v>535709</v>
      </c>
      <c r="BB11" s="7">
        <f>-IF(RTD("tos.rtd",,BB$2,"."&amp;$A$2&amp;$AS$1&amp;"P"&amp;$A11)="N/A",0,RTD("tos.rtd",,BB$2,"."&amp;$A$2&amp;$AS$1&amp;"P"&amp;$A11))</f>
        <v>-171091</v>
      </c>
      <c r="BC11" s="6">
        <f>IF(RTD("tos.rtd",,BC$2,"."&amp;$A$2&amp;$AU$1&amp;"C"&amp;$A11)="N/A",0,RTD("tos.rtd",,BC$2,"."&amp;$A$2&amp;$AU$1&amp;"C"&amp;$A11))</f>
        <v>31203</v>
      </c>
      <c r="BD11" s="7">
        <f>-IF(RTD("tos.rtd",,BD$2,"."&amp;$A$2&amp;$AU$1&amp;"P"&amp;$A11)="N/A",0,RTD("tos.rtd",,BD$2,"."&amp;$A$2&amp;$AU$1&amp;"P"&amp;$A11))</f>
        <v>-16802</v>
      </c>
      <c r="BE11" s="6">
        <f>IF(RTD("tos.rtd",,BE$2,"."&amp;$A$2&amp;$AW$1&amp;"C"&amp;$A11)="N/A",0,RTD("tos.rtd",,BE$2,"."&amp;$A$2&amp;$AW$1&amp;"C"&amp;$A11))</f>
        <v>48849</v>
      </c>
      <c r="BF11" s="83">
        <f>-IF(RTD("tos.rtd",,BF$2,"."&amp;$A$2&amp;$AW$1&amp;"P"&amp;$A11)="N/A",0,RTD("tos.rtd",,BF$2,"."&amp;$A$2&amp;$AW$1&amp;"P"&amp;$A11))</f>
        <v>-43701</v>
      </c>
      <c r="BG11" s="32">
        <f ca="1">+Hoja2!Y12</f>
        <v>87670</v>
      </c>
      <c r="BH11" s="7">
        <f t="shared" ca="1" si="36"/>
        <v>471837</v>
      </c>
      <c r="BI11" s="8" t="str">
        <f t="shared" ca="1" si="37"/>
        <v/>
      </c>
      <c r="BJ11" s="3">
        <f ca="1">IF($BP$1=1,DX11,IF(RTD("tos.rtd",,BJ$2,"."&amp;$A$2&amp;$AS$1&amp;"C"&amp;$A11)="N/A",0,RTD("tos.rtd",,BJ$2,"."&amp;$A$2&amp;$AS$1&amp;"C"&amp;$A11)))</f>
        <v>0.23518429959274079</v>
      </c>
      <c r="BK11" s="3">
        <f ca="1">IF($BP$1=1,DY11,-IF(RTD("tos.rtd",,BK$2,"."&amp;$A$2&amp;$AS$1&amp;"P"&amp;$A11)="N/A",0,RTD("tos.rtd",,BK$2,"."&amp;$A$2&amp;$AS$1&amp;"P"&amp;$A11)))</f>
        <v>-0.23135457840810617</v>
      </c>
      <c r="BL11" s="3">
        <f ca="1">IF($BP$1=1,DZ11,IF(RTD("tos.rtd",,BL$2,"."&amp;$A$2&amp;$AU$1&amp;"C"&amp;$A11)="N/A",0,RTD("tos.rtd",,BL$2,"."&amp;$A$2&amp;$AU$1&amp;"C"&amp;$A11)))</f>
        <v>3.2821900277252875E-2</v>
      </c>
      <c r="BM11" s="3">
        <f ca="1">IF($BP$1=1,EA11,-IF(RTD("tos.rtd",,BM$2,"."&amp;$A$2&amp;$AU$1&amp;"P"&amp;$A11)="N/A",0,RTD("tos.rtd",,BM$2,"."&amp;$A$2&amp;$AU$1&amp;"P"&amp;$A11)))</f>
        <v>-3.3778489427775935E-2</v>
      </c>
      <c r="BN11" s="3">
        <f ca="1">IF($BP$1=1,EB11,IF(RTD("tos.rtd",,BN$2,"."&amp;$A$2&amp;$AW$1&amp;"C"&amp;$A11)="N/A",0,RTD("tos.rtd",,BN$2,"."&amp;$A$2&amp;$AW$1&amp;"C"&amp;$A11)))</f>
        <v>3.542585348748576E-2</v>
      </c>
      <c r="BO11" s="3">
        <f ca="1">IF($BP$1=1,EC11,-IF(RTD("tos.rtd",,BO$2,"."&amp;$A$2&amp;$AW$1&amp;"P"&amp;$A11)="N/A",0,RTD("tos.rtd",,BO$2,"."&amp;$A$2&amp;$AW$1&amp;"P"&amp;$A11)))</f>
        <v>-3.4418733614723522E-2</v>
      </c>
      <c r="BQ11" s="3">
        <f t="shared" ca="1" si="79"/>
        <v>85786217.913407445</v>
      </c>
      <c r="BR11" s="3" t="str">
        <f t="shared" ca="1" si="67"/>
        <v/>
      </c>
      <c r="BS11" s="3">
        <f t="shared" ca="1" si="80"/>
        <v>97281296.22384268</v>
      </c>
      <c r="BT11" s="3" t="str">
        <f t="shared" ca="1" si="67"/>
        <v/>
      </c>
      <c r="BU11" s="3">
        <f t="shared" ca="1" si="81"/>
        <v>207047965.41324523</v>
      </c>
      <c r="BV11" s="3" t="str">
        <f t="shared" ca="1" si="41"/>
        <v/>
      </c>
      <c r="BX11" s="3">
        <f t="shared" ca="1" si="82"/>
        <v>30484653553.534714</v>
      </c>
      <c r="BY11" s="3" t="str">
        <f t="shared" ca="1" si="68"/>
        <v/>
      </c>
      <c r="BZ11" s="3">
        <f t="shared" ca="1" si="83"/>
        <v>161087083.64027333</v>
      </c>
      <c r="CA11" s="3" t="str">
        <f t="shared" ca="1" si="69"/>
        <v/>
      </c>
      <c r="CB11" s="3">
        <f t="shared" ca="1" si="84"/>
        <v>79868511.891826749</v>
      </c>
      <c r="CC11" s="3" t="str">
        <f t="shared" ca="1" si="70"/>
        <v/>
      </c>
      <c r="CD11" s="3">
        <f>IF(RTD("tos.rtd",,CD$2,"."&amp;$A$2&amp;$AS$1&amp;"C"&amp;$A11)="N/A",0,RTD("tos.rtd",,CD$2,"."&amp;$A$2&amp;$AS$1&amp;"C"&amp;$A11))</f>
        <v>0.06</v>
      </c>
      <c r="CE11" s="3">
        <f>-IF(RTD("tos.rtd",,CE$2,"."&amp;$A$2&amp;$AS$1&amp;"P"&amp;$A11)="N/A",0,RTD("tos.rtd",,CE$2,"."&amp;$A$2&amp;$AS$1&amp;"P"&amp;$A11))</f>
        <v>0.92</v>
      </c>
      <c r="CF11" s="3">
        <f>IF(RTD("tos.rtd",,CF$2,"."&amp;$A$2&amp;$AU$1&amp;"C"&amp;$A11)="N/A",0,RTD("tos.rtd",,CF$2,"."&amp;$A$2&amp;$AU$1&amp;"C"&amp;$A11))</f>
        <v>0.47</v>
      </c>
      <c r="CG11" s="3">
        <f>-IF(RTD("tos.rtd",,CG$2,"."&amp;$A$2&amp;$AU$1&amp;"P"&amp;$A11)="N/A",0,RTD("tos.rtd",,CG$2,"."&amp;$A$2&amp;$AU$1&amp;"P"&amp;$A11))</f>
        <v>0.53</v>
      </c>
      <c r="CH11" s="3">
        <f>IF(RTD("tos.rtd",,CH$2,"."&amp;$A$2&amp;$AW$1&amp;"C"&amp;$A11)="N/A",0,RTD("tos.rtd",,CH$2,"."&amp;$A$2&amp;$AW$1&amp;"C"&amp;$A11))</f>
        <v>0.52</v>
      </c>
      <c r="CI11" s="3">
        <f>-IF(RTD("tos.rtd",,CI$2,"."&amp;$A$2&amp;$AW$1&amp;"P"&amp;$A11)="N/A",0,RTD("tos.rtd",,CI$2,"."&amp;$A$2&amp;$AW$1&amp;"P"&amp;$A11))</f>
        <v>0.48</v>
      </c>
      <c r="CK11" s="3">
        <f t="shared" si="85"/>
        <v>-559028</v>
      </c>
      <c r="CL11" s="3"/>
      <c r="CM11" s="3">
        <f t="shared" si="86"/>
        <v>383272</v>
      </c>
      <c r="CN11" s="3"/>
      <c r="CO11" s="3">
        <f t="shared" si="87"/>
        <v>883540</v>
      </c>
      <c r="CP11" s="3">
        <f t="shared" si="88"/>
        <v>707784</v>
      </c>
      <c r="CQ11" s="3">
        <f t="shared" si="89"/>
        <v>364618</v>
      </c>
      <c r="CR11" s="3"/>
      <c r="CS11" s="3">
        <f t="shared" si="90"/>
        <v>14401</v>
      </c>
      <c r="CT11" s="3"/>
      <c r="CU11" s="3">
        <f t="shared" si="91"/>
        <v>5148</v>
      </c>
      <c r="CV11" s="3">
        <f t="shared" si="92"/>
        <v>384167</v>
      </c>
      <c r="CW11" s="3">
        <f t="shared" ca="1" si="93"/>
        <v>390115479.55049539</v>
      </c>
      <c r="CX11" s="85" t="str">
        <f t="shared" ca="1" si="71"/>
        <v/>
      </c>
      <c r="CY11" s="3">
        <f t="shared" ca="1" si="94"/>
        <v>30725609149.066814</v>
      </c>
      <c r="CZ11" s="85" t="str">
        <f t="shared" ca="1" si="72"/>
        <v/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1.04</v>
      </c>
      <c r="DC11" s="3">
        <f>IF(RTD("tos.rtd",,DC$2,"."&amp;$A$2&amp;$AS$1&amp;"C"&amp;$A11)="N/A",0,RTD("tos.rtd",,DC$2,"."&amp;$A$2&amp;$AS$1&amp;"C"&amp;$A11))</f>
        <v>0.02</v>
      </c>
      <c r="DD11" s="3">
        <f>IF(RTD("tos.rtd",,DD$2,"."&amp;$A$2&amp;$AS$1&amp;"P"&amp;$A11)="N/A",0,RTD("tos.rtd",,DD$2,"."&amp;$A$2&amp;$AS$1&amp;"P"&amp;$A11))</f>
        <v>1.1000000000000001</v>
      </c>
      <c r="DE11" s="3">
        <f>IF(RTD("tos.rtd",,DE$2,"."&amp;$A$2&amp;$AS$1&amp;"C"&amp;$A11)="N/A",0,RTD("tos.rtd",,DE$2,"."&amp;$A$2&amp;$AS$1&amp;"C"&amp;$A11))</f>
        <v>0.01</v>
      </c>
      <c r="DF11" s="3">
        <f>IF(RTD("tos.rtd",,DF$2,"."&amp;$A$2&amp;$AS$1&amp;"P"&amp;$A11)="N/A",0,RTD("tos.rtd",,DF$2,"."&amp;$A$2&amp;$AS$1&amp;"P"&amp;$A11))</f>
        <v>1</v>
      </c>
      <c r="DG11" s="86">
        <f t="shared" si="50"/>
        <v>1.0299999999999727</v>
      </c>
      <c r="DH11" s="3">
        <f t="shared" si="5"/>
        <v>0</v>
      </c>
      <c r="DI11" s="3">
        <f t="shared" si="6"/>
        <v>-0.4</v>
      </c>
      <c r="DJ11" s="3">
        <f t="shared" si="7"/>
        <v>-18</v>
      </c>
      <c r="DK11" s="3">
        <f t="shared" si="8"/>
        <v>1</v>
      </c>
      <c r="DL11" s="3">
        <f t="shared" si="9"/>
        <v>-0.4</v>
      </c>
      <c r="DM11" s="3">
        <f t="shared" si="10"/>
        <v>-17</v>
      </c>
      <c r="DN11" s="63" t="str">
        <f t="shared" si="51"/>
        <v>SELL</v>
      </c>
      <c r="DO11" s="63" t="str">
        <f t="shared" si="52"/>
        <v>SELL</v>
      </c>
      <c r="DP11" s="3">
        <f t="shared" si="53"/>
        <v>-0.41600000000000004</v>
      </c>
      <c r="DQ11" s="3">
        <f t="shared" si="54"/>
        <v>0.8600000000000001</v>
      </c>
      <c r="DR11" s="3">
        <f t="shared" ca="1" si="55"/>
        <v>-4.4646719710774398</v>
      </c>
      <c r="DS11" s="3">
        <f t="shared" si="56"/>
        <v>-0.16000000000000003</v>
      </c>
      <c r="DT11" s="3">
        <f t="shared" si="57"/>
        <v>18</v>
      </c>
      <c r="DU11" s="3">
        <f t="shared" si="58"/>
        <v>-1</v>
      </c>
      <c r="DV11" s="3">
        <f t="shared" si="59"/>
        <v>23276</v>
      </c>
      <c r="DW11" s="3">
        <f t="shared" si="23"/>
        <v>22777</v>
      </c>
      <c r="DX11" s="3">
        <f t="shared" ca="1" si="24"/>
        <v>0.23518429959274079</v>
      </c>
      <c r="DY11" s="3">
        <f t="shared" ca="1" si="25"/>
        <v>-0.23135457840810617</v>
      </c>
      <c r="DZ11" s="3">
        <f t="shared" ca="1" si="26"/>
        <v>3.2821900277252875E-2</v>
      </c>
      <c r="EA11" s="3">
        <f t="shared" ca="1" si="27"/>
        <v>-3.3778489427775935E-2</v>
      </c>
      <c r="EB11" s="3">
        <f t="shared" ca="1" si="28"/>
        <v>3.542585348748576E-2</v>
      </c>
      <c r="EC11" s="3">
        <f t="shared" ca="1" si="29"/>
        <v>-3.4418733614723522E-2</v>
      </c>
      <c r="ED11" s="63">
        <f t="shared" si="60"/>
        <v>46053</v>
      </c>
      <c r="EE11" s="59">
        <f t="shared" si="95"/>
        <v>0.14369999999999999</v>
      </c>
      <c r="EF11" s="59">
        <f t="shared" si="96"/>
        <v>0.15609999999999999</v>
      </c>
      <c r="EG11" s="59">
        <f t="shared" si="97"/>
        <v>0.16550000000000001</v>
      </c>
      <c r="EH11" s="59">
        <f t="shared" si="98"/>
        <v>0.1608</v>
      </c>
      <c r="EI11" s="59">
        <f t="shared" si="99"/>
        <v>0.15329999999999999</v>
      </c>
      <c r="EJ11" s="59">
        <f t="shared" si="100"/>
        <v>0.1578</v>
      </c>
      <c r="EK11" s="63">
        <f t="shared" ca="1" si="62"/>
        <v>72178199.826770782</v>
      </c>
      <c r="EL11" s="3" t="str">
        <f>RTD("tos.rtd",,EL$2,"."&amp;$A$2&amp;$AS$1&amp;"C"&amp;$A11)</f>
        <v>14.37%</v>
      </c>
      <c r="EM11" s="3" t="str">
        <f>RTD("tos.rtd",,EM$2,"."&amp;$A$2&amp;$AS$1&amp;"P"&amp;$A11)</f>
        <v>15.61%</v>
      </c>
      <c r="EN11" s="3" t="str">
        <f>RTD("tos.rtd",,EN$2,"."&amp;$A$2&amp;$AU$1&amp;"C"&amp;$A11)</f>
        <v>16.55%</v>
      </c>
      <c r="EO11" s="3" t="str">
        <f>RTD("tos.rtd",,EO$2,"."&amp;$A$2&amp;$AU$1&amp;"P"&amp;$A11)</f>
        <v>16.08%</v>
      </c>
      <c r="EP11" s="3" t="str">
        <f>RTD("tos.rtd",,EP$2,"."&amp;$A$2&amp;$AW$1&amp;"C"&amp;$A11)</f>
        <v>15.33%</v>
      </c>
      <c r="EQ11" s="3" t="str">
        <f>RTD("tos.rtd",,EQ$2,"."&amp;$A$2&amp;$AW$1&amp;"P"&amp;$A11)</f>
        <v>15.78%</v>
      </c>
      <c r="ES11" s="63" t="str">
        <f t="shared" si="63"/>
        <v>595,46053.00</v>
      </c>
      <c r="ET11" s="63" t="str">
        <f t="shared" ca="1" si="64"/>
        <v>595,30725609.15</v>
      </c>
      <c r="EU11" s="67">
        <v>590.16999999999996</v>
      </c>
      <c r="EV11" s="67" t="s">
        <v>108</v>
      </c>
      <c r="EW11" s="67">
        <v>516.70000000000005</v>
      </c>
      <c r="EX11" s="67" t="s">
        <v>109</v>
      </c>
      <c r="EY11" s="67">
        <v>5911.5</v>
      </c>
      <c r="EZ11" s="67" t="s">
        <v>110</v>
      </c>
      <c r="FA11" s="67">
        <v>21210.25</v>
      </c>
      <c r="FB11" s="67" t="s">
        <v>111</v>
      </c>
      <c r="FC11" s="67" t="s">
        <v>112</v>
      </c>
      <c r="FD11" s="67" t="s">
        <v>113</v>
      </c>
      <c r="FE11" s="68" t="s">
        <v>114</v>
      </c>
      <c r="FF11" s="68" t="s">
        <v>115</v>
      </c>
    </row>
    <row r="12" spans="1:162" s="63" customFormat="1" ht="13.5" thickBot="1" x14ac:dyDescent="0.25">
      <c r="A12" s="2">
        <f t="shared" si="65"/>
        <v>594</v>
      </c>
      <c r="B12" s="3">
        <f t="shared" si="73"/>
        <v>16332</v>
      </c>
      <c r="C12" s="3">
        <f t="shared" si="74"/>
        <v>4091</v>
      </c>
      <c r="D12" s="3">
        <f t="shared" si="75"/>
        <v>4654</v>
      </c>
      <c r="E12" s="3">
        <f t="shared" si="76"/>
        <v>25077</v>
      </c>
      <c r="F12" s="4">
        <f t="shared" si="77"/>
        <v>5971.8016061417247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82031</v>
      </c>
      <c r="AN12" s="1">
        <v>-55123</v>
      </c>
      <c r="AO12" s="1">
        <v>594</v>
      </c>
      <c r="AP12" s="1">
        <v>571552</v>
      </c>
      <c r="AQ12" s="1">
        <v>-296446</v>
      </c>
      <c r="AR12" s="1"/>
      <c r="AS12" s="6">
        <f>IF(RTD("tos.rtd",,AS$2,"."&amp;$A$2&amp;$AS$1&amp;"C"&amp;$A12)="N/A",0,RTD("tos.rtd",,AS$2,"."&amp;$A$2&amp;$AS$1&amp;"C"&amp;$A12))</f>
        <v>8162</v>
      </c>
      <c r="AT12" s="7">
        <f>-IF(RTD("tos.rtd",,AT$2,"."&amp;$A$2&amp;$AS$1&amp;"P"&amp;$A12)="N/A",0,RTD("tos.rtd",,AT$2,"."&amp;$A$2&amp;$AS$1&amp;"P"&amp;$A12))</f>
        <v>-8170</v>
      </c>
      <c r="AU12" s="6">
        <f>IF(RTD("tos.rtd",,AU$2,"."&amp;$A$2&amp;$AU$1&amp;"C"&amp;$A12)="N/A",0,RTD("tos.rtd",,AU$2,"."&amp;$A$2&amp;$AU$1&amp;"C"&amp;$A12))</f>
        <v>1997</v>
      </c>
      <c r="AV12" s="7">
        <f>-IF(RTD("tos.rtd",,AV$2,"."&amp;$A$2&amp;$AU$1&amp;"P"&amp;$A12)="N/A",0,RTD("tos.rtd",,AV$2,"."&amp;$A$2&amp;$AU$1&amp;"P"&amp;$A12))</f>
        <v>-2094</v>
      </c>
      <c r="AW12" s="6">
        <f>IF(RTD("tos.rtd",,AW$2,"."&amp;$A$2&amp;$AW$1&amp;"C"&amp;$A12)="N/A",0,RTD("tos.rtd",,AW$2,"."&amp;$A$2&amp;$AW$1&amp;"C"&amp;$A12))</f>
        <v>3714</v>
      </c>
      <c r="AX12" s="7">
        <f>-IF(RTD("tos.rtd",,AX$2,"."&amp;$A$2&amp;$AW$1&amp;"P"&amp;$A12)="N/A",0,RTD("tos.rtd",,AX$2,"."&amp;$A$2&amp;$AW$1&amp;"P"&amp;$A12))</f>
        <v>-940</v>
      </c>
      <c r="AY12" s="1">
        <f t="shared" si="78"/>
        <v>2669</v>
      </c>
      <c r="AZ12" s="8">
        <f t="shared" si="35"/>
        <v>594</v>
      </c>
      <c r="BA12" s="6">
        <f>IF(RTD("tos.rtd",,BA$2,"."&amp;$A$2&amp;$AS$1&amp;"C"&amp;$A12)="N/A",0,RTD("tos.rtd",,BA$2,"."&amp;$A$2&amp;$AS$1&amp;"C"&amp;$A12))</f>
        <v>571726</v>
      </c>
      <c r="BB12" s="7">
        <f>-IF(RTD("tos.rtd",,BB$2,"."&amp;$A$2&amp;$AS$1&amp;"P"&amp;$A12)="N/A",0,RTD("tos.rtd",,BB$2,"."&amp;$A$2&amp;$AS$1&amp;"P"&amp;$A12))</f>
        <v>-296597</v>
      </c>
      <c r="BC12" s="6">
        <f>IF(RTD("tos.rtd",,BC$2,"."&amp;$A$2&amp;$AU$1&amp;"C"&amp;$A12)="N/A",0,RTD("tos.rtd",,BC$2,"."&amp;$A$2&amp;$AU$1&amp;"C"&amp;$A12))</f>
        <v>10192</v>
      </c>
      <c r="BD12" s="7">
        <f>-IF(RTD("tos.rtd",,BD$2,"."&amp;$A$2&amp;$AU$1&amp;"P"&amp;$A12)="N/A",0,RTD("tos.rtd",,BD$2,"."&amp;$A$2&amp;$AU$1&amp;"P"&amp;$A12))</f>
        <v>-12919</v>
      </c>
      <c r="BE12" s="6">
        <f>IF(RTD("tos.rtd",,BE$2,"."&amp;$A$2&amp;$AW$1&amp;"C"&amp;$A12)="N/A",0,RTD("tos.rtd",,BE$2,"."&amp;$A$2&amp;$AW$1&amp;"C"&amp;$A12))</f>
        <v>2518</v>
      </c>
      <c r="BF12" s="83">
        <f>-IF(RTD("tos.rtd",,BF$2,"."&amp;$A$2&amp;$AW$1&amp;"P"&amp;$A12)="N/A",0,RTD("tos.rtd",,BF$2,"."&amp;$A$2&amp;$AW$1&amp;"P"&amp;$A12))</f>
        <v>-1605</v>
      </c>
      <c r="BG12" s="32">
        <f ca="1">+Hoja2!Y13</f>
        <v>37827</v>
      </c>
      <c r="BH12" s="7">
        <f t="shared" ca="1" si="36"/>
        <v>311142</v>
      </c>
      <c r="BI12" s="8" t="str">
        <f t="shared" ca="1" si="37"/>
        <v/>
      </c>
      <c r="BJ12" s="3">
        <f ca="1">IF($BP$1=1,DX12,IF(RTD("tos.rtd",,BJ$2,"."&amp;$A$2&amp;$AS$1&amp;"C"&amp;$A12)="N/A",0,RTD("tos.rtd",,BJ$2,"."&amp;$A$2&amp;$AS$1&amp;"C"&amp;$A12)))</f>
        <v>0.62571528891216543</v>
      </c>
      <c r="BK12" s="3">
        <f ca="1">IF($BP$1=1,DY12,-IF(RTD("tos.rtd",,BK$2,"."&amp;$A$2&amp;$AS$1&amp;"P"&amp;$A12)="N/A",0,RTD("tos.rtd",,BK$2,"."&amp;$A$2&amp;$AS$1&amp;"P"&amp;$A12)))</f>
        <v>-0.54818170513662889</v>
      </c>
      <c r="BL12" s="3">
        <f ca="1">IF($BP$1=1,DZ12,IF(RTD("tos.rtd",,BL$2,"."&amp;$A$2&amp;$AU$1&amp;"C"&amp;$A12)="N/A",0,RTD("tos.rtd",,BL$2,"."&amp;$A$2&amp;$AU$1&amp;"C"&amp;$A12)))</f>
        <v>3.2300817676906173E-2</v>
      </c>
      <c r="BM12" s="3">
        <f ca="1">IF($BP$1=1,EA12,-IF(RTD("tos.rtd",,BM$2,"."&amp;$A$2&amp;$AU$1&amp;"P"&amp;$A12)="N/A",0,RTD("tos.rtd",,BM$2,"."&amp;$A$2&amp;$AU$1&amp;"P"&amp;$A12)))</f>
        <v>-3.322865916921184E-2</v>
      </c>
      <c r="BN12" s="3">
        <f ca="1">IF($BP$1=1,EB12,IF(RTD("tos.rtd",,BN$2,"."&amp;$A$2&amp;$AW$1&amp;"C"&amp;$A12)="N/A",0,RTD("tos.rtd",,BN$2,"."&amp;$A$2&amp;$AW$1&amp;"C"&amp;$A12)))</f>
        <v>3.5094613866432707E-2</v>
      </c>
      <c r="BO12" s="3">
        <f ca="1">IF($BP$1=1,EC12,-IF(RTD("tos.rtd",,BO$2,"."&amp;$A$2&amp;$AW$1&amp;"P"&amp;$A12)="N/A",0,RTD("tos.rtd",,BO$2,"."&amp;$A$2&amp;$AW$1&amp;"P"&amp;$A12)))</f>
        <v>-3.4168349450674283E-2</v>
      </c>
      <c r="BQ12" s="3">
        <f t="shared" ca="1" si="79"/>
        <v>221715149.04248595</v>
      </c>
      <c r="BR12" s="3" t="str">
        <f t="shared" ca="1" si="67"/>
        <v/>
      </c>
      <c r="BS12" s="3">
        <f t="shared" ca="1" si="80"/>
        <v>-1790842.6441175789</v>
      </c>
      <c r="BT12" s="3" t="str">
        <f t="shared" ca="1" si="67"/>
        <v>Cruce -</v>
      </c>
      <c r="BU12" s="3">
        <f t="shared" ca="1" si="81"/>
        <v>34653161.857203573</v>
      </c>
      <c r="BV12" s="3" t="str">
        <f t="shared" ca="1" si="41"/>
        <v/>
      </c>
      <c r="BX12" s="3">
        <f t="shared" ca="1" si="82"/>
        <v>68848514173.910126</v>
      </c>
      <c r="BY12" s="3" t="str">
        <f t="shared" ca="1" si="68"/>
        <v/>
      </c>
      <c r="BZ12" s="3">
        <f t="shared" ca="1" si="83"/>
        <v>-35305125.150395319</v>
      </c>
      <c r="CA12" s="3" t="str">
        <f t="shared" ca="1" si="69"/>
        <v>Cruce -</v>
      </c>
      <c r="CB12" s="3">
        <f t="shared" ca="1" si="84"/>
        <v>11828703.500011932</v>
      </c>
      <c r="CC12" s="3" t="str">
        <f t="shared" ca="1" si="70"/>
        <v/>
      </c>
      <c r="CD12" s="3">
        <f>IF(RTD("tos.rtd",,CD$2,"."&amp;$A$2&amp;$AS$1&amp;"C"&amp;$A12)="N/A",0,RTD("tos.rtd",,CD$2,"."&amp;$A$2&amp;$AS$1&amp;"C"&amp;$A12))</f>
        <v>0.47</v>
      </c>
      <c r="CE12" s="3">
        <f>-IF(RTD("tos.rtd",,CE$2,"."&amp;$A$2&amp;$AS$1&amp;"P"&amp;$A12)="N/A",0,RTD("tos.rtd",,CE$2,"."&amp;$A$2&amp;$AS$1&amp;"P"&amp;$A12))</f>
        <v>0.53</v>
      </c>
      <c r="CF12" s="3">
        <f>IF(RTD("tos.rtd",,CF$2,"."&amp;$A$2&amp;$AU$1&amp;"C"&amp;$A12)="N/A",0,RTD("tos.rtd",,CF$2,"."&amp;$A$2&amp;$AU$1&amp;"C"&amp;$A12))</f>
        <v>0.51</v>
      </c>
      <c r="CG12" s="3">
        <f>-IF(RTD("tos.rtd",,CG$2,"."&amp;$A$2&amp;$AU$1&amp;"P"&amp;$A12)="N/A",0,RTD("tos.rtd",,CG$2,"."&amp;$A$2&amp;$AU$1&amp;"P"&amp;$A12))</f>
        <v>0.49</v>
      </c>
      <c r="CH12" s="3">
        <f>IF(RTD("tos.rtd",,CH$2,"."&amp;$A$2&amp;$AW$1&amp;"C"&amp;$A12)="N/A",0,RTD("tos.rtd",,CH$2,"."&amp;$A$2&amp;$AW$1&amp;"C"&amp;$A12))</f>
        <v>0.53</v>
      </c>
      <c r="CI12" s="3">
        <f>-IF(RTD("tos.rtd",,CI$2,"."&amp;$A$2&amp;$AW$1&amp;"P"&amp;$A12)="N/A",0,RTD("tos.rtd",,CI$2,"."&amp;$A$2&amp;$AW$1&amp;"P"&amp;$A12))</f>
        <v>0.47</v>
      </c>
      <c r="CK12" s="3">
        <f t="shared" si="85"/>
        <v>-49396.000000000058</v>
      </c>
      <c r="CL12" s="3"/>
      <c r="CM12" s="3">
        <f t="shared" si="86"/>
        <v>-759</v>
      </c>
      <c r="CN12" s="3"/>
      <c r="CO12" s="3">
        <f t="shared" si="87"/>
        <v>152662</v>
      </c>
      <c r="CP12" s="3">
        <f t="shared" si="88"/>
        <v>102506.99999999994</v>
      </c>
      <c r="CQ12" s="3">
        <f t="shared" si="89"/>
        <v>275129</v>
      </c>
      <c r="CR12" s="3"/>
      <c r="CS12" s="3">
        <f t="shared" si="90"/>
        <v>-2727</v>
      </c>
      <c r="CT12" s="3"/>
      <c r="CU12" s="3">
        <f t="shared" si="91"/>
        <v>913</v>
      </c>
      <c r="CV12" s="3">
        <f t="shared" si="92"/>
        <v>273315</v>
      </c>
      <c r="CW12" s="3">
        <f t="shared" ca="1" si="93"/>
        <v>254577468.25557193</v>
      </c>
      <c r="CX12" s="85" t="str">
        <f t="shared" ca="1" si="71"/>
        <v/>
      </c>
      <c r="CY12" s="3">
        <f t="shared" ca="1" si="94"/>
        <v>68825037752.25975</v>
      </c>
      <c r="CZ12" s="85" t="str">
        <f t="shared" ca="1" si="72"/>
        <v/>
      </c>
      <c r="DA12" s="3">
        <f>IF(RTD("tos.rtd",,DA$2,"."&amp;$A$2&amp;$AS$1&amp;"C"&amp;$A12)="N/A",0,RTD("tos.rtd",,DA$2,"."&amp;$A$2&amp;$AS$1&amp;"C"&amp;$A12))</f>
        <v>0.13</v>
      </c>
      <c r="DB12" s="3">
        <f>IF(RTD("tos.rtd",,DB$2,"."&amp;$A$2&amp;$AS$1&amp;"P"&amp;$A12)="N/A",0,RTD("tos.rtd",,DB$2,"."&amp;$A$2&amp;$AS$1&amp;"P"&amp;$A12))</f>
        <v>0.19</v>
      </c>
      <c r="DC12" s="3">
        <f>IF(RTD("tos.rtd",,DC$2,"."&amp;$A$2&amp;$AS$1&amp;"C"&amp;$A12)="N/A",0,RTD("tos.rtd",,DC$2,"."&amp;$A$2&amp;$AS$1&amp;"C"&amp;$A12))</f>
        <v>0.14000000000000001</v>
      </c>
      <c r="DD12" s="3">
        <f>IF(RTD("tos.rtd",,DD$2,"."&amp;$A$2&amp;$AS$1&amp;"P"&amp;$A12)="N/A",0,RTD("tos.rtd",,DD$2,"."&amp;$A$2&amp;$AS$1&amp;"P"&amp;$A12))</f>
        <v>0.19</v>
      </c>
      <c r="DE12" s="3">
        <f>IF(RTD("tos.rtd",,DE$2,"."&amp;$A$2&amp;$AS$1&amp;"C"&amp;$A12)="N/A",0,RTD("tos.rtd",,DE$2,"."&amp;$A$2&amp;$AS$1&amp;"C"&amp;$A12))</f>
        <v>0.13</v>
      </c>
      <c r="DF12" s="3">
        <f>IF(RTD("tos.rtd",,DF$2,"."&amp;$A$2&amp;$AS$1&amp;"P"&amp;$A12)="N/A",0,RTD("tos.rtd",,DF$2,"."&amp;$A$2&amp;$AS$1&amp;"P"&amp;$A12))</f>
        <v>0.18</v>
      </c>
      <c r="DG12" s="86">
        <f t="shared" si="50"/>
        <v>2.9999999999972715E-2</v>
      </c>
      <c r="DH12" s="3">
        <f t="shared" si="5"/>
        <v>0</v>
      </c>
      <c r="DI12" s="3">
        <f t="shared" si="6"/>
        <v>-151</v>
      </c>
      <c r="DJ12" s="3">
        <f t="shared" si="7"/>
        <v>-174</v>
      </c>
      <c r="DK12" s="3">
        <f t="shared" si="8"/>
        <v>-151</v>
      </c>
      <c r="DL12" s="3">
        <f t="shared" si="9"/>
        <v>-151</v>
      </c>
      <c r="DM12" s="3">
        <f t="shared" si="10"/>
        <v>-325</v>
      </c>
      <c r="DN12" s="63" t="str">
        <f t="shared" si="51"/>
        <v>SELL</v>
      </c>
      <c r="DO12" s="63" t="str">
        <f t="shared" si="52"/>
        <v>BUY</v>
      </c>
      <c r="DP12" s="3">
        <f t="shared" si="53"/>
        <v>-28.69</v>
      </c>
      <c r="DQ12" s="3">
        <f t="shared" si="54"/>
        <v>-51.31</v>
      </c>
      <c r="DR12" s="3">
        <f t="shared" ca="1" si="55"/>
        <v>-26.099022795085816</v>
      </c>
      <c r="DS12" s="3">
        <f t="shared" si="56"/>
        <v>-161.81</v>
      </c>
      <c r="DT12" s="3">
        <f t="shared" si="57"/>
        <v>174</v>
      </c>
      <c r="DU12" s="3">
        <f t="shared" si="58"/>
        <v>-151</v>
      </c>
      <c r="DV12" s="3">
        <f t="shared" si="59"/>
        <v>81857</v>
      </c>
      <c r="DW12" s="3">
        <f t="shared" si="23"/>
        <v>-55274</v>
      </c>
      <c r="DX12" s="3">
        <f t="shared" ca="1" si="24"/>
        <v>0.62571528891216543</v>
      </c>
      <c r="DY12" s="3">
        <f t="shared" ca="1" si="25"/>
        <v>-0.54818170513662889</v>
      </c>
      <c r="DZ12" s="3">
        <f t="shared" ca="1" si="26"/>
        <v>3.2300817676906173E-2</v>
      </c>
      <c r="EA12" s="3">
        <f t="shared" ca="1" si="27"/>
        <v>-3.322865916921184E-2</v>
      </c>
      <c r="EB12" s="3">
        <f t="shared" ca="1" si="28"/>
        <v>3.5094613866432707E-2</v>
      </c>
      <c r="EC12" s="3">
        <f t="shared" ca="1" si="29"/>
        <v>-3.4168349450674283E-2</v>
      </c>
      <c r="ED12" s="63">
        <f t="shared" si="60"/>
        <v>26583</v>
      </c>
      <c r="EE12" s="59">
        <f t="shared" si="95"/>
        <v>8.3299999999999999E-2</v>
      </c>
      <c r="EF12" s="59">
        <f t="shared" si="96"/>
        <v>9.5100000000000004E-2</v>
      </c>
      <c r="EG12" s="59">
        <f t="shared" si="97"/>
        <v>0.16819999999999999</v>
      </c>
      <c r="EH12" s="59">
        <f t="shared" si="98"/>
        <v>0.16350000000000001</v>
      </c>
      <c r="EI12" s="59">
        <f t="shared" si="99"/>
        <v>0.15479999999999999</v>
      </c>
      <c r="EJ12" s="59">
        <f t="shared" si="100"/>
        <v>0.159</v>
      </c>
      <c r="EK12" s="63">
        <f t="shared" ca="1" si="62"/>
        <v>28760063852.840927</v>
      </c>
      <c r="EL12" s="3" t="str">
        <f>RTD("tos.rtd",,EL$2,"."&amp;$A$2&amp;$AS$1&amp;"C"&amp;$A12)</f>
        <v>8.33%</v>
      </c>
      <c r="EM12" s="3" t="str">
        <f>RTD("tos.rtd",,EM$2,"."&amp;$A$2&amp;$AS$1&amp;"P"&amp;$A12)</f>
        <v>9.51%</v>
      </c>
      <c r="EN12" s="3" t="str">
        <f>RTD("tos.rtd",,EN$2,"."&amp;$A$2&amp;$AU$1&amp;"C"&amp;$A12)</f>
        <v>16.82%</v>
      </c>
      <c r="EO12" s="3" t="str">
        <f>RTD("tos.rtd",,EO$2,"."&amp;$A$2&amp;$AU$1&amp;"P"&amp;$A12)</f>
        <v>16.35%</v>
      </c>
      <c r="EP12" s="3" t="str">
        <f>RTD("tos.rtd",,EP$2,"."&amp;$A$2&amp;$AW$1&amp;"C"&amp;$A12)</f>
        <v>15.48%</v>
      </c>
      <c r="EQ12" s="3" t="str">
        <f>RTD("tos.rtd",,EQ$2,"."&amp;$A$2&amp;$AW$1&amp;"P"&amp;$A12)</f>
        <v>15.90%</v>
      </c>
      <c r="ES12" s="63" t="str">
        <f t="shared" si="63"/>
        <v>594,26583.00</v>
      </c>
      <c r="ET12" s="63" t="str">
        <f t="shared" ca="1" si="64"/>
        <v>594,68825037.75</v>
      </c>
      <c r="EU12" s="67">
        <v>590.13</v>
      </c>
      <c r="EV12" s="67" t="s">
        <v>116</v>
      </c>
      <c r="EW12" s="67">
        <v>516.65</v>
      </c>
      <c r="EX12" s="67" t="s">
        <v>117</v>
      </c>
      <c r="EY12" s="67">
        <v>5911.5</v>
      </c>
      <c r="EZ12" s="67" t="s">
        <v>118</v>
      </c>
      <c r="FA12" s="67">
        <v>21208</v>
      </c>
      <c r="FB12" s="67" t="s">
        <v>119</v>
      </c>
      <c r="FC12" s="67" t="s">
        <v>120</v>
      </c>
      <c r="FD12" s="67" t="s">
        <v>121</v>
      </c>
      <c r="FE12" s="68" t="s">
        <v>122</v>
      </c>
      <c r="FF12" s="68" t="s">
        <v>123</v>
      </c>
    </row>
    <row r="13" spans="1:162" s="63" customFormat="1" ht="13.5" thickBot="1" x14ac:dyDescent="0.25">
      <c r="A13" s="2">
        <f t="shared" si="65"/>
        <v>593</v>
      </c>
      <c r="B13" s="3">
        <f t="shared" si="73"/>
        <v>27180</v>
      </c>
      <c r="C13" s="3">
        <f t="shared" si="74"/>
        <v>4713</v>
      </c>
      <c r="D13" s="3">
        <f t="shared" si="75"/>
        <v>2594</v>
      </c>
      <c r="E13" s="3">
        <f t="shared" si="76"/>
        <v>34487</v>
      </c>
      <c r="F13" s="4">
        <f t="shared" si="77"/>
        <v>5961.7480680842473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-32668</v>
      </c>
      <c r="AN13" s="1">
        <v>-20467</v>
      </c>
      <c r="AO13" s="1">
        <v>593</v>
      </c>
      <c r="AP13" s="1">
        <v>395294</v>
      </c>
      <c r="AQ13" s="1">
        <v>-356583</v>
      </c>
      <c r="AR13" s="1"/>
      <c r="AS13" s="6">
        <f>IF(RTD("tos.rtd",,AS$2,"."&amp;$A$2&amp;$AS$1&amp;"C"&amp;$A13)="N/A",0,RTD("tos.rtd",,AS$2,"."&amp;$A$2&amp;$AS$1&amp;"C"&amp;$A13))</f>
        <v>6313</v>
      </c>
      <c r="AT13" s="7">
        <f>-IF(RTD("tos.rtd",,AT$2,"."&amp;$A$2&amp;$AS$1&amp;"P"&amp;$A13)="N/A",0,RTD("tos.rtd",,AT$2,"."&amp;$A$2&amp;$AS$1&amp;"P"&amp;$A13))</f>
        <v>-20867</v>
      </c>
      <c r="AU13" s="6">
        <f>IF(RTD("tos.rtd",,AU$2,"."&amp;$A$2&amp;$AU$1&amp;"C"&amp;$A13)="N/A",0,RTD("tos.rtd",,AU$2,"."&amp;$A$2&amp;$AU$1&amp;"C"&amp;$A13))</f>
        <v>2518</v>
      </c>
      <c r="AV13" s="7">
        <f>-IF(RTD("tos.rtd",,AV$2,"."&amp;$A$2&amp;$AU$1&amp;"P"&amp;$A13)="N/A",0,RTD("tos.rtd",,AV$2,"."&amp;$A$2&amp;$AU$1&amp;"P"&amp;$A13))</f>
        <v>-2195</v>
      </c>
      <c r="AW13" s="6">
        <f>IF(RTD("tos.rtd",,AW$2,"."&amp;$A$2&amp;$AW$1&amp;"C"&amp;$A13)="N/A",0,RTD("tos.rtd",,AW$2,"."&amp;$A$2&amp;$AW$1&amp;"C"&amp;$A13))</f>
        <v>1282</v>
      </c>
      <c r="AX13" s="7">
        <f>-IF(RTD("tos.rtd",,AX$2,"."&amp;$A$2&amp;$AW$1&amp;"P"&amp;$A13)="N/A",0,RTD("tos.rtd",,AX$2,"."&amp;$A$2&amp;$AW$1&amp;"P"&amp;$A13))</f>
        <v>-1312</v>
      </c>
      <c r="AY13" s="1">
        <f t="shared" si="78"/>
        <v>-14261</v>
      </c>
      <c r="AZ13" s="8">
        <f t="shared" si="35"/>
        <v>593</v>
      </c>
      <c r="BA13" s="6">
        <f>IF(RTD("tos.rtd",,BA$2,"."&amp;$A$2&amp;$AS$1&amp;"C"&amp;$A13)="N/A",0,RTD("tos.rtd",,BA$2,"."&amp;$A$2&amp;$AS$1&amp;"C"&amp;$A13))</f>
        <v>395320</v>
      </c>
      <c r="BB13" s="7">
        <f>-IF(RTD("tos.rtd",,BB$2,"."&amp;$A$2&amp;$AS$1&amp;"P"&amp;$A13)="N/A",0,RTD("tos.rtd",,BB$2,"."&amp;$A$2&amp;$AS$1&amp;"P"&amp;$A13))</f>
        <v>-356621</v>
      </c>
      <c r="BC13" s="6">
        <f>IF(RTD("tos.rtd",,BC$2,"."&amp;$A$2&amp;$AU$1&amp;"C"&amp;$A13)="N/A",0,RTD("tos.rtd",,BC$2,"."&amp;$A$2&amp;$AU$1&amp;"C"&amp;$A13))</f>
        <v>14507</v>
      </c>
      <c r="BD13" s="7">
        <f>-IF(RTD("tos.rtd",,BD$2,"."&amp;$A$2&amp;$AU$1&amp;"P"&amp;$A13)="N/A",0,RTD("tos.rtd",,BD$2,"."&amp;$A$2&amp;$AU$1&amp;"P"&amp;$A13))</f>
        <v>-9440</v>
      </c>
      <c r="BE13" s="6">
        <f>IF(RTD("tos.rtd",,BE$2,"."&amp;$A$2&amp;$AW$1&amp;"C"&amp;$A13)="N/A",0,RTD("tos.rtd",,BE$2,"."&amp;$A$2&amp;$AW$1&amp;"C"&amp;$A13))</f>
        <v>1394</v>
      </c>
      <c r="BF13" s="83">
        <f>-IF(RTD("tos.rtd",,BF$2,"."&amp;$A$2&amp;$AW$1&amp;"P"&amp;$A13)="N/A",0,RTD("tos.rtd",,BF$2,"."&amp;$A$2&amp;$AW$1&amp;"P"&amp;$A13))</f>
        <v>-1545</v>
      </c>
      <c r="BG13" s="32">
        <f ca="1">+Hoja2!Y14</f>
        <v>-16073</v>
      </c>
      <c r="BH13" s="7">
        <f t="shared" ca="1" si="36"/>
        <v>27542</v>
      </c>
      <c r="BI13" s="8" t="str">
        <f t="shared" ca="1" si="37"/>
        <v/>
      </c>
      <c r="BJ13" s="3">
        <f ca="1">IF($BP$1=1,DX13,IF(RTD("tos.rtd",,BJ$2,"."&amp;$A$2&amp;$AS$1&amp;"C"&amp;$A13)="N/A",0,RTD("tos.rtd",,BJ$2,"."&amp;$A$2&amp;$AS$1&amp;"C"&amp;$A13)))</f>
        <v>0.24714529683851386</v>
      </c>
      <c r="BK13" s="3">
        <f ca="1">IF($BP$1=1,DY13,-IF(RTD("tos.rtd",,BK$2,"."&amp;$A$2&amp;$AS$1&amp;"P"&amp;$A13)="N/A",0,RTD("tos.rtd",,BK$2,"."&amp;$A$2&amp;$AS$1&amp;"P"&amp;$A13)))</f>
        <v>-0.23257773400768955</v>
      </c>
      <c r="BL13" s="3">
        <f ca="1">IF($BP$1=1,DZ13,IF(RTD("tos.rtd",,BL$2,"."&amp;$A$2&amp;$AU$1&amp;"C"&amp;$A13)="N/A",0,RTD("tos.rtd",,BL$2,"."&amp;$A$2&amp;$AU$1&amp;"C"&amp;$A13)))</f>
        <v>3.1519560425272986E-2</v>
      </c>
      <c r="BM13" s="3">
        <f ca="1">IF($BP$1=1,EA13,-IF(RTD("tos.rtd",,BM$2,"."&amp;$A$2&amp;$AU$1&amp;"P"&amp;$A13)="N/A",0,RTD("tos.rtd",,BM$2,"."&amp;$A$2&amp;$AU$1&amp;"P"&amp;$A13)))</f>
        <v>-3.2552563731948328E-2</v>
      </c>
      <c r="BN13" s="3">
        <f ca="1">IF($BP$1=1,EB13,IF(RTD("tos.rtd",,BN$2,"."&amp;$A$2&amp;$AW$1&amp;"C"&amp;$A13)="N/A",0,RTD("tos.rtd",,BN$2,"."&amp;$A$2&amp;$AW$1&amp;"C"&amp;$A13)))</f>
        <v>3.4504648564249771E-2</v>
      </c>
      <c r="BO13" s="3">
        <f ca="1">IF($BP$1=1,EC13,-IF(RTD("tos.rtd",,BO$2,"."&amp;$A$2&amp;$AW$1&amp;"P"&amp;$A13)="N/A",0,RTD("tos.rtd",,BO$2,"."&amp;$A$2&amp;$AW$1&amp;"P"&amp;$A13)))</f>
        <v>-3.3655080523015857E-2</v>
      </c>
      <c r="BQ13" s="3">
        <f t="shared" ca="1" si="79"/>
        <v>-1161761468.9287419</v>
      </c>
      <c r="BR13" s="3" t="str">
        <f t="shared" ca="1" si="67"/>
        <v>Cruce -</v>
      </c>
      <c r="BS13" s="3">
        <f t="shared" ca="1" si="80"/>
        <v>2791841.8237868808</v>
      </c>
      <c r="BT13" s="3" t="str">
        <f t="shared" ca="1" si="67"/>
        <v>Cruce +</v>
      </c>
      <c r="BU13" s="3">
        <f t="shared" ca="1" si="81"/>
        <v>28045.445976188406</v>
      </c>
      <c r="BV13" s="3" t="str">
        <f t="shared" ca="1" si="41"/>
        <v/>
      </c>
      <c r="BX13" s="3">
        <f t="shared" ca="1" si="82"/>
        <v>5207112709.0506859</v>
      </c>
      <c r="BY13" s="3" t="str">
        <f t="shared" ca="1" si="68"/>
        <v/>
      </c>
      <c r="BZ13" s="3">
        <f t="shared" ca="1" si="83"/>
        <v>52905258.202896997</v>
      </c>
      <c r="CA13" s="3" t="str">
        <f t="shared" ca="1" si="69"/>
        <v>Cruce +</v>
      </c>
      <c r="CB13" s="3">
        <f t="shared" ca="1" si="84"/>
        <v>-1375081.4990407564</v>
      </c>
      <c r="CC13" s="3" t="str">
        <f t="shared" ca="1" si="70"/>
        <v>Cruce -</v>
      </c>
      <c r="CD13" s="3">
        <f>IF(RTD("tos.rtd",,CD$2,"."&amp;$A$2&amp;$AS$1&amp;"C"&amp;$A13)="N/A",0,RTD("tos.rtd",,CD$2,"."&amp;$A$2&amp;$AS$1&amp;"C"&amp;$A13))</f>
        <v>0.95</v>
      </c>
      <c r="CE13" s="3">
        <f>-IF(RTD("tos.rtd",,CE$2,"."&amp;$A$2&amp;$AS$1&amp;"P"&amp;$A13)="N/A",0,RTD("tos.rtd",,CE$2,"."&amp;$A$2&amp;$AS$1&amp;"P"&amp;$A13))</f>
        <v>0.1</v>
      </c>
      <c r="CF13" s="3">
        <f>IF(RTD("tos.rtd",,CF$2,"."&amp;$A$2&amp;$AU$1&amp;"C"&amp;$A13)="N/A",0,RTD("tos.rtd",,CF$2,"."&amp;$A$2&amp;$AU$1&amp;"C"&amp;$A13))</f>
        <v>0.55000000000000004</v>
      </c>
      <c r="CG13" s="3">
        <f>-IF(RTD("tos.rtd",,CG$2,"."&amp;$A$2&amp;$AU$1&amp;"P"&amp;$A13)="N/A",0,RTD("tos.rtd",,CG$2,"."&amp;$A$2&amp;$AU$1&amp;"P"&amp;$A13))</f>
        <v>0.45</v>
      </c>
      <c r="CH13" s="3">
        <f>IF(RTD("tos.rtd",,CH$2,"."&amp;$A$2&amp;$AW$1&amp;"C"&amp;$A13)="N/A",0,RTD("tos.rtd",,CH$2,"."&amp;$A$2&amp;$AW$1&amp;"C"&amp;$A13))</f>
        <v>0.55000000000000004</v>
      </c>
      <c r="CI13" s="3">
        <f>-IF(RTD("tos.rtd",,CI$2,"."&amp;$A$2&amp;$AW$1&amp;"P"&amp;$A13)="N/A",0,RTD("tos.rtd",,CI$2,"."&amp;$A$2&amp;$AW$1&amp;"P"&amp;$A13))</f>
        <v>0.46</v>
      </c>
      <c r="CK13" s="3">
        <f t="shared" si="85"/>
        <v>391065</v>
      </c>
      <c r="CL13" s="3"/>
      <c r="CM13" s="3">
        <f t="shared" si="86"/>
        <v>39715</v>
      </c>
      <c r="CN13" s="3"/>
      <c r="CO13" s="3">
        <f t="shared" si="87"/>
        <v>10158</v>
      </c>
      <c r="CP13" s="3">
        <f t="shared" si="88"/>
        <v>440938</v>
      </c>
      <c r="CQ13" s="3">
        <f t="shared" si="89"/>
        <v>38699</v>
      </c>
      <c r="CR13" s="3"/>
      <c r="CS13" s="3">
        <f t="shared" si="90"/>
        <v>5067</v>
      </c>
      <c r="CT13" s="3"/>
      <c r="CU13" s="3">
        <f t="shared" si="91"/>
        <v>-151</v>
      </c>
      <c r="CV13" s="3">
        <f t="shared" si="92"/>
        <v>43615</v>
      </c>
      <c r="CW13" s="3">
        <f t="shared" ca="1" si="93"/>
        <v>-1158941581.6589787</v>
      </c>
      <c r="CX13" s="85" t="str">
        <f t="shared" ca="1" si="71"/>
        <v>Cruce -</v>
      </c>
      <c r="CY13" s="3">
        <f t="shared" ca="1" si="94"/>
        <v>5258642885.7545424</v>
      </c>
      <c r="CZ13" s="85" t="str">
        <f t="shared" ca="1" si="72"/>
        <v/>
      </c>
      <c r="DA13" s="3">
        <f>IF(RTD("tos.rtd",,DA$2,"."&amp;$A$2&amp;$AS$1&amp;"C"&amp;$A13)="N/A",0,RTD("tos.rtd",,DA$2,"."&amp;$A$2&amp;$AS$1&amp;"C"&amp;$A13))</f>
        <v>0.98</v>
      </c>
      <c r="DB13" s="3">
        <f>IF(RTD("tos.rtd",,DB$2,"."&amp;$A$2&amp;$AS$1&amp;"P"&amp;$A13)="N/A",0,RTD("tos.rtd",,DB$2,"."&amp;$A$2&amp;$AS$1&amp;"P"&amp;$A13))</f>
        <v>0.03</v>
      </c>
      <c r="DC13" s="3">
        <f>IF(RTD("tos.rtd",,DC$2,"."&amp;$A$2&amp;$AS$1&amp;"C"&amp;$A13)="N/A",0,RTD("tos.rtd",,DC$2,"."&amp;$A$2&amp;$AS$1&amp;"C"&amp;$A13))</f>
        <v>1.03</v>
      </c>
      <c r="DD13" s="3">
        <f>IF(RTD("tos.rtd",,DD$2,"."&amp;$A$2&amp;$AS$1&amp;"P"&amp;$A13)="N/A",0,RTD("tos.rtd",,DD$2,"."&amp;$A$2&amp;$AS$1&amp;"P"&amp;$A13))</f>
        <v>0.04</v>
      </c>
      <c r="DE13" s="3">
        <f>IF(RTD("tos.rtd",,DE$2,"."&amp;$A$2&amp;$AS$1&amp;"C"&amp;$A13)="N/A",0,RTD("tos.rtd",,DE$2,"."&amp;$A$2&amp;$AS$1&amp;"C"&amp;$A13))</f>
        <v>0.94</v>
      </c>
      <c r="DF13" s="3">
        <f>IF(RTD("tos.rtd",,DF$2,"."&amp;$A$2&amp;$AS$1&amp;"P"&amp;$A13)="N/A",0,RTD("tos.rtd",,DF$2,"."&amp;$A$2&amp;$AS$1&amp;"P"&amp;$A13))</f>
        <v>0.03</v>
      </c>
      <c r="DG13" s="86">
        <f t="shared" si="50"/>
        <v>-0.97000000000002728</v>
      </c>
      <c r="DH13" s="3">
        <f t="shared" si="5"/>
        <v>11.555555555555555</v>
      </c>
      <c r="DI13" s="3">
        <f t="shared" si="6"/>
        <v>0</v>
      </c>
      <c r="DJ13" s="3">
        <f t="shared" si="7"/>
        <v>0</v>
      </c>
      <c r="DK13" s="3">
        <f t="shared" si="8"/>
        <v>38</v>
      </c>
      <c r="DL13" s="3">
        <f t="shared" si="9"/>
        <v>11.555555555555555</v>
      </c>
      <c r="DM13" s="3">
        <f t="shared" si="10"/>
        <v>38</v>
      </c>
      <c r="DN13" s="63" t="str">
        <f t="shared" si="51"/>
        <v>UNKNOWN</v>
      </c>
      <c r="DO13" s="63" t="str">
        <f t="shared" si="52"/>
        <v>SELL</v>
      </c>
      <c r="DP13" s="3">
        <f t="shared" si="53"/>
        <v>11.324444444444444</v>
      </c>
      <c r="DQ13" s="3">
        <f t="shared" si="54"/>
        <v>1.1399999999999999</v>
      </c>
      <c r="DR13" s="3">
        <f t="shared" ca="1" si="55"/>
        <v>-8.8379538922922034</v>
      </c>
      <c r="DS13" s="3">
        <f t="shared" si="56"/>
        <v>3.8000000000000003</v>
      </c>
      <c r="DT13" s="3">
        <f t="shared" si="57"/>
        <v>26</v>
      </c>
      <c r="DU13" s="3">
        <f t="shared" si="58"/>
        <v>-38</v>
      </c>
      <c r="DV13" s="3">
        <f t="shared" si="59"/>
        <v>-32668</v>
      </c>
      <c r="DW13" s="3">
        <f t="shared" si="23"/>
        <v>-20429</v>
      </c>
      <c r="DX13" s="3">
        <f t="shared" ca="1" si="24"/>
        <v>0.24714529683851386</v>
      </c>
      <c r="DY13" s="3">
        <f t="shared" ca="1" si="25"/>
        <v>-0.23257773400768955</v>
      </c>
      <c r="DZ13" s="3">
        <f t="shared" ca="1" si="26"/>
        <v>3.1519560425272986E-2</v>
      </c>
      <c r="EA13" s="3">
        <f t="shared" ca="1" si="27"/>
        <v>-3.2552563731948328E-2</v>
      </c>
      <c r="EB13" s="3">
        <f t="shared" ca="1" si="28"/>
        <v>3.4504648564249771E-2</v>
      </c>
      <c r="EC13" s="3">
        <f t="shared" ca="1" si="29"/>
        <v>-3.3655080523015857E-2</v>
      </c>
      <c r="ED13" s="63">
        <f t="shared" si="60"/>
        <v>-53097</v>
      </c>
      <c r="EE13" s="59">
        <f t="shared" si="95"/>
        <v>0.1353</v>
      </c>
      <c r="EF13" s="59">
        <f t="shared" si="96"/>
        <v>0.1681</v>
      </c>
      <c r="EG13" s="59">
        <f t="shared" si="97"/>
        <v>0.17130000000000001</v>
      </c>
      <c r="EH13" s="59">
        <f t="shared" si="98"/>
        <v>0.1658</v>
      </c>
      <c r="EI13" s="59">
        <f t="shared" si="99"/>
        <v>0.15629999999999999</v>
      </c>
      <c r="EJ13" s="59">
        <f t="shared" si="100"/>
        <v>0.1603</v>
      </c>
      <c r="EK13" s="63">
        <f t="shared" ca="1" si="62"/>
        <v>-1172148162.9170363</v>
      </c>
      <c r="EL13" s="3" t="str">
        <f>RTD("tos.rtd",,EL$2,"."&amp;$A$2&amp;$AS$1&amp;"C"&amp;$A13)</f>
        <v>13.53%</v>
      </c>
      <c r="EM13" s="3" t="str">
        <f>RTD("tos.rtd",,EM$2,"."&amp;$A$2&amp;$AS$1&amp;"P"&amp;$A13)</f>
        <v>16.81%</v>
      </c>
      <c r="EN13" s="3" t="str">
        <f>RTD("tos.rtd",,EN$2,"."&amp;$A$2&amp;$AU$1&amp;"C"&amp;$A13)</f>
        <v>17.13%</v>
      </c>
      <c r="EO13" s="3" t="str">
        <f>RTD("tos.rtd",,EO$2,"."&amp;$A$2&amp;$AU$1&amp;"P"&amp;$A13)</f>
        <v>16.58%</v>
      </c>
      <c r="EP13" s="3" t="str">
        <f>RTD("tos.rtd",,EP$2,"."&amp;$A$2&amp;$AW$1&amp;"C"&amp;$A13)</f>
        <v>15.63%</v>
      </c>
      <c r="EQ13" s="3" t="str">
        <f>RTD("tos.rtd",,EQ$2,"."&amp;$A$2&amp;$AW$1&amp;"P"&amp;$A13)</f>
        <v>16.03%</v>
      </c>
      <c r="ES13" s="63" t="str">
        <f t="shared" si="63"/>
        <v>593,-53097.00</v>
      </c>
      <c r="ET13" s="63" t="str">
        <f t="shared" ca="1" si="64"/>
        <v>593,5258642.89</v>
      </c>
      <c r="EU13" s="67">
        <v>590.12</v>
      </c>
      <c r="EV13" s="67" t="s">
        <v>124</v>
      </c>
      <c r="EW13" s="67">
        <v>516.67999999999995</v>
      </c>
      <c r="EX13" s="67" t="s">
        <v>125</v>
      </c>
      <c r="EY13" s="67">
        <v>5911.5</v>
      </c>
      <c r="EZ13" s="67" t="s">
        <v>126</v>
      </c>
      <c r="FA13" s="67">
        <v>21209.75</v>
      </c>
      <c r="FB13" s="67" t="s">
        <v>127</v>
      </c>
      <c r="FC13" s="67" t="s">
        <v>128</v>
      </c>
      <c r="FD13" s="67" t="s">
        <v>129</v>
      </c>
      <c r="FE13" s="68" t="s">
        <v>130</v>
      </c>
      <c r="FF13" s="68" t="s">
        <v>131</v>
      </c>
    </row>
    <row r="14" spans="1:162" s="63" customFormat="1" ht="13.5" thickBot="1" x14ac:dyDescent="0.25">
      <c r="A14" s="2">
        <f t="shared" si="65"/>
        <v>592</v>
      </c>
      <c r="B14" s="3">
        <f t="shared" si="73"/>
        <v>25989</v>
      </c>
      <c r="C14" s="3">
        <f t="shared" si="74"/>
        <v>8144</v>
      </c>
      <c r="D14" s="3">
        <f t="shared" si="75"/>
        <v>4631</v>
      </c>
      <c r="E14" s="3">
        <f t="shared" si="76"/>
        <v>38764</v>
      </c>
      <c r="F14" s="4">
        <f t="shared" si="77"/>
        <v>5951.6945300267689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1186</v>
      </c>
      <c r="AN14" s="1">
        <v>-28007</v>
      </c>
      <c r="AO14" s="1">
        <v>592</v>
      </c>
      <c r="AP14" s="1">
        <v>297585</v>
      </c>
      <c r="AQ14" s="1">
        <v>-303057</v>
      </c>
      <c r="AR14" s="1"/>
      <c r="AS14" s="6">
        <f>IF(RTD("tos.rtd",,AS$2,"."&amp;$A$2&amp;$AS$1&amp;"C"&amp;$A14)="N/A",0,RTD("tos.rtd",,AS$2,"."&amp;$A$2&amp;$AS$1&amp;"C"&amp;$A14))</f>
        <v>6535</v>
      </c>
      <c r="AT14" s="7">
        <f>-IF(RTD("tos.rtd",,AT$2,"."&amp;$A$2&amp;$AS$1&amp;"P"&amp;$A14)="N/A",0,RTD("tos.rtd",,AT$2,"."&amp;$A$2&amp;$AS$1&amp;"P"&amp;$A14))</f>
        <v>-19454</v>
      </c>
      <c r="AU14" s="6">
        <f>IF(RTD("tos.rtd",,AU$2,"."&amp;$A$2&amp;$AU$1&amp;"C"&amp;$A14)="N/A",0,RTD("tos.rtd",,AU$2,"."&amp;$A$2&amp;$AU$1&amp;"C"&amp;$A14))</f>
        <v>1287</v>
      </c>
      <c r="AV14" s="7">
        <f>-IF(RTD("tos.rtd",,AV$2,"."&amp;$A$2&amp;$AU$1&amp;"P"&amp;$A14)="N/A",0,RTD("tos.rtd",,AV$2,"."&amp;$A$2&amp;$AU$1&amp;"P"&amp;$A14))</f>
        <v>-6857</v>
      </c>
      <c r="AW14" s="6">
        <f>IF(RTD("tos.rtd",,AW$2,"."&amp;$A$2&amp;$AW$1&amp;"C"&amp;$A14)="N/A",0,RTD("tos.rtd",,AW$2,"."&amp;$A$2&amp;$AW$1&amp;"C"&amp;$A14))</f>
        <v>3080</v>
      </c>
      <c r="AX14" s="7">
        <f>-IF(RTD("tos.rtd",,AX$2,"."&amp;$A$2&amp;$AW$1&amp;"P"&amp;$A14)="N/A",0,RTD("tos.rtd",,AX$2,"."&amp;$A$2&amp;$AW$1&amp;"P"&amp;$A14))</f>
        <v>-1551</v>
      </c>
      <c r="AY14" s="1">
        <f t="shared" si="78"/>
        <v>-16960</v>
      </c>
      <c r="AZ14" s="8">
        <f t="shared" si="35"/>
        <v>592</v>
      </c>
      <c r="BA14" s="6">
        <f>IF(RTD("tos.rtd",,BA$2,"."&amp;$A$2&amp;$AS$1&amp;"C"&amp;$A14)="N/A",0,RTD("tos.rtd",,BA$2,"."&amp;$A$2&amp;$AS$1&amp;"C"&amp;$A14))</f>
        <v>297585</v>
      </c>
      <c r="BB14" s="7">
        <f>-IF(RTD("tos.rtd",,BB$2,"."&amp;$A$2&amp;$AS$1&amp;"P"&amp;$A14)="N/A",0,RTD("tos.rtd",,BB$2,"."&amp;$A$2&amp;$AS$1&amp;"P"&amp;$A14))</f>
        <v>-303058</v>
      </c>
      <c r="BC14" s="6">
        <f>IF(RTD("tos.rtd",,BC$2,"."&amp;$A$2&amp;$AU$1&amp;"C"&amp;$A14)="N/A",0,RTD("tos.rtd",,BC$2,"."&amp;$A$2&amp;$AU$1&amp;"C"&amp;$A14))</f>
        <v>11592</v>
      </c>
      <c r="BD14" s="7">
        <f>-IF(RTD("tos.rtd",,BD$2,"."&amp;$A$2&amp;$AU$1&amp;"P"&amp;$A14)="N/A",0,RTD("tos.rtd",,BD$2,"."&amp;$A$2&amp;$AU$1&amp;"P"&amp;$A14))</f>
        <v>-15942</v>
      </c>
      <c r="BE14" s="6">
        <f>IF(RTD("tos.rtd",,BE$2,"."&amp;$A$2&amp;$AW$1&amp;"C"&amp;$A14)="N/A",0,RTD("tos.rtd",,BE$2,"."&amp;$A$2&amp;$AW$1&amp;"C"&amp;$A14))</f>
        <v>2318</v>
      </c>
      <c r="BF14" s="83">
        <f>-IF(RTD("tos.rtd",,BF$2,"."&amp;$A$2&amp;$AW$1&amp;"P"&amp;$A14)="N/A",0,RTD("tos.rtd",,BF$2,"."&amp;$A$2&amp;$AW$1&amp;"P"&amp;$A14))</f>
        <v>-1768</v>
      </c>
      <c r="BG14" s="32">
        <f ca="1">+Hoja2!Y15</f>
        <v>-20324</v>
      </c>
      <c r="BH14" s="7">
        <f t="shared" ca="1" si="36"/>
        <v>-29597</v>
      </c>
      <c r="BI14" s="8" t="str">
        <f t="shared" ca="1" si="37"/>
        <v>Cruce -</v>
      </c>
      <c r="BJ14" s="3">
        <f ca="1">IF($BP$1=1,DX14,IF(RTD("tos.rtd",,BJ$2,"."&amp;$A$2&amp;$AS$1&amp;"C"&amp;$A14)="N/A",0,RTD("tos.rtd",,BJ$2,"."&amp;$A$2&amp;$AS$1&amp;"C"&amp;$A14)))</f>
        <v>0.12202236480848609</v>
      </c>
      <c r="BK14" s="3">
        <f ca="1">IF($BP$1=1,DY14,-IF(RTD("tos.rtd",,BK$2,"."&amp;$A$2&amp;$AS$1&amp;"P"&amp;$A14)="N/A",0,RTD("tos.rtd",,BK$2,"."&amp;$A$2&amp;$AS$1&amp;"P"&amp;$A14)))</f>
        <v>-0.12165421527371008</v>
      </c>
      <c r="BL14" s="3">
        <f ca="1">IF($BP$1=1,DZ14,IF(RTD("tos.rtd",,BL$2,"."&amp;$A$2&amp;$AU$1&amp;"C"&amp;$A14)="N/A",0,RTD("tos.rtd",,BL$2,"."&amp;$A$2&amp;$AU$1&amp;"C"&amp;$A14)))</f>
        <v>3.0624404636423127E-2</v>
      </c>
      <c r="BM14" s="3">
        <f ca="1">IF($BP$1=1,EA14,-IF(RTD("tos.rtd",,BM$2,"."&amp;$A$2&amp;$AU$1&amp;"P"&amp;$A14)="N/A",0,RTD("tos.rtd",,BM$2,"."&amp;$A$2&amp;$AU$1&amp;"P"&amp;$A14)))</f>
        <v>-3.1587425285278477E-2</v>
      </c>
      <c r="BN14" s="3">
        <f ca="1">IF($BP$1=1,EB14,IF(RTD("tos.rtd",,BN$2,"."&amp;$A$2&amp;$AW$1&amp;"C"&amp;$A14)="N/A",0,RTD("tos.rtd",,BN$2,"."&amp;$A$2&amp;$AW$1&amp;"C"&amp;$A14)))</f>
        <v>3.3702866799488078E-2</v>
      </c>
      <c r="BO14" s="3">
        <f ca="1">IF($BP$1=1,EC14,-IF(RTD("tos.rtd",,BO$2,"."&amp;$A$2&amp;$AW$1&amp;"P"&amp;$A14)="N/A",0,RTD("tos.rtd",,BO$2,"."&amp;$A$2&amp;$AW$1&amp;"P"&amp;$A14)))</f>
        <v>-3.2921884155227725E-2</v>
      </c>
      <c r="BQ14" s="3">
        <f t="shared" ca="1" si="79"/>
        <v>-553630184.66920888</v>
      </c>
      <c r="BR14" s="3" t="str">
        <f t="shared" ca="1" si="67"/>
        <v/>
      </c>
      <c r="BS14" s="3">
        <f t="shared" ca="1" si="80"/>
        <v>-62509650.015641853</v>
      </c>
      <c r="BT14" s="3" t="str">
        <f t="shared" ca="1" si="67"/>
        <v>Cruce -</v>
      </c>
      <c r="BU14" s="3">
        <f t="shared" ca="1" si="81"/>
        <v>18607744.995896399</v>
      </c>
      <c r="BV14" s="3" t="str">
        <f t="shared" ca="1" si="41"/>
        <v/>
      </c>
      <c r="BX14" s="3">
        <f t="shared" ca="1" si="82"/>
        <v>-196247931.7382431</v>
      </c>
      <c r="BY14" s="3" t="str">
        <f t="shared" ca="1" si="68"/>
        <v>Cruce -</v>
      </c>
      <c r="BZ14" s="3">
        <f t="shared" ca="1" si="83"/>
        <v>-52415068.170779884</v>
      </c>
      <c r="CA14" s="3" t="str">
        <f t="shared" ca="1" si="69"/>
        <v>Cruce -</v>
      </c>
      <c r="CB14" s="3">
        <f t="shared" ca="1" si="84"/>
        <v>7026849.6986961998</v>
      </c>
      <c r="CC14" s="3" t="str">
        <f t="shared" ca="1" si="70"/>
        <v>Cruce +</v>
      </c>
      <c r="CD14" s="3">
        <f>IF(RTD("tos.rtd",,CD$2,"."&amp;$A$2&amp;$AS$1&amp;"C"&amp;$A14)="N/A",0,RTD("tos.rtd",,CD$2,"."&amp;$A$2&amp;$AS$1&amp;"C"&amp;$A14))</f>
        <v>1</v>
      </c>
      <c r="CE14" s="3">
        <f>-IF(RTD("tos.rtd",,CE$2,"."&amp;$A$2&amp;$AS$1&amp;"P"&amp;$A14)="N/A",0,RTD("tos.rtd",,CE$2,"."&amp;$A$2&amp;$AS$1&amp;"P"&amp;$A14))</f>
        <v>0.03</v>
      </c>
      <c r="CF14" s="3">
        <f>IF(RTD("tos.rtd",,CF$2,"."&amp;$A$2&amp;$AU$1&amp;"C"&amp;$A14)="N/A",0,RTD("tos.rtd",,CF$2,"."&amp;$A$2&amp;$AU$1&amp;"C"&amp;$A14))</f>
        <v>0.57999999999999996</v>
      </c>
      <c r="CG14" s="3">
        <f>-IF(RTD("tos.rtd",,CG$2,"."&amp;$A$2&amp;$AU$1&amp;"P"&amp;$A14)="N/A",0,RTD("tos.rtd",,CG$2,"."&amp;$A$2&amp;$AU$1&amp;"P"&amp;$A14))</f>
        <v>0.41</v>
      </c>
      <c r="CH14" s="3">
        <f>IF(RTD("tos.rtd",,CH$2,"."&amp;$A$2&amp;$AW$1&amp;"C"&amp;$A14)="N/A",0,RTD("tos.rtd",,CH$2,"."&amp;$A$2&amp;$AW$1&amp;"C"&amp;$A14))</f>
        <v>0.56000000000000005</v>
      </c>
      <c r="CI14" s="3">
        <f>-IF(RTD("tos.rtd",,CI$2,"."&amp;$A$2&amp;$AW$1&amp;"P"&amp;$A14)="N/A",0,RTD("tos.rtd",,CI$2,"."&amp;$A$2&amp;$AW$1&amp;"P"&amp;$A14))</f>
        <v>0.44</v>
      </c>
      <c r="CK14" s="3">
        <f t="shared" si="85"/>
        <v>595138</v>
      </c>
      <c r="CL14" s="3"/>
      <c r="CM14" s="3">
        <f t="shared" si="86"/>
        <v>-206491</v>
      </c>
      <c r="CN14" s="3"/>
      <c r="CO14" s="3">
        <f t="shared" si="87"/>
        <v>104236.00000000003</v>
      </c>
      <c r="CP14" s="3">
        <f t="shared" si="88"/>
        <v>492883</v>
      </c>
      <c r="CQ14" s="3">
        <f t="shared" si="89"/>
        <v>-5473</v>
      </c>
      <c r="CR14" s="3"/>
      <c r="CS14" s="3">
        <f t="shared" si="90"/>
        <v>-4350</v>
      </c>
      <c r="CT14" s="3"/>
      <c r="CU14" s="3">
        <f t="shared" si="91"/>
        <v>550</v>
      </c>
      <c r="CV14" s="3">
        <f t="shared" si="92"/>
        <v>-9273</v>
      </c>
      <c r="CW14" s="3">
        <f t="shared" ca="1" si="93"/>
        <v>-597532089.68895435</v>
      </c>
      <c r="CX14" s="85" t="str">
        <f t="shared" ca="1" si="71"/>
        <v/>
      </c>
      <c r="CY14" s="3">
        <f t="shared" ca="1" si="94"/>
        <v>-241636150.21032679</v>
      </c>
      <c r="CZ14" s="85" t="str">
        <f t="shared" ca="1" si="72"/>
        <v>Cruce -</v>
      </c>
      <c r="DA14" s="3">
        <f>IF(RTD("tos.rtd",,DA$2,"."&amp;$A$2&amp;$AS$1&amp;"C"&amp;$A14)="N/A",0,RTD("tos.rtd",,DA$2,"."&amp;$A$2&amp;$AS$1&amp;"C"&amp;$A14))</f>
        <v>1.95</v>
      </c>
      <c r="DB14" s="3">
        <f>IF(RTD("tos.rtd",,DB$2,"."&amp;$A$2&amp;$AS$1&amp;"P"&amp;$A14)="N/A",0,RTD("tos.rtd",,DB$2,"."&amp;$A$2&amp;$AS$1&amp;"P"&amp;$A14))</f>
        <v>0.01</v>
      </c>
      <c r="DC14" s="3">
        <f>IF(RTD("tos.rtd",,DC$2,"."&amp;$A$2&amp;$AS$1&amp;"C"&amp;$A14)="N/A",0,RTD("tos.rtd",,DC$2,"."&amp;$A$2&amp;$AS$1&amp;"C"&amp;$A14))</f>
        <v>2.02</v>
      </c>
      <c r="DD14" s="3">
        <f>IF(RTD("tos.rtd",,DD$2,"."&amp;$A$2&amp;$AS$1&amp;"P"&amp;$A14)="N/A",0,RTD("tos.rtd",,DD$2,"."&amp;$A$2&amp;$AS$1&amp;"P"&amp;$A14))</f>
        <v>0.02</v>
      </c>
      <c r="DE14" s="3">
        <f>IF(RTD("tos.rtd",,DE$2,"."&amp;$A$2&amp;$AS$1&amp;"C"&amp;$A14)="N/A",0,RTD("tos.rtd",,DE$2,"."&amp;$A$2&amp;$AS$1&amp;"C"&amp;$A14))</f>
        <v>1.92</v>
      </c>
      <c r="DF14" s="3">
        <f>IF(RTD("tos.rtd",,DF$2,"."&amp;$A$2&amp;$AS$1&amp;"P"&amp;$A14)="N/A",0,RTD("tos.rtd",,DF$2,"."&amp;$A$2&amp;$AS$1&amp;"P"&amp;$A14))</f>
        <v>0.01</v>
      </c>
      <c r="DG14" s="86">
        <f t="shared" si="50"/>
        <v>-1.9700000000000273</v>
      </c>
      <c r="DH14" s="3">
        <f t="shared" si="5"/>
        <v>0</v>
      </c>
      <c r="DI14" s="3">
        <f t="shared" si="6"/>
        <v>0</v>
      </c>
      <c r="DJ14" s="3">
        <f t="shared" si="7"/>
        <v>0</v>
      </c>
      <c r="DK14" s="3">
        <f t="shared" si="8"/>
        <v>1</v>
      </c>
      <c r="DL14" s="3">
        <f t="shared" si="9"/>
        <v>0</v>
      </c>
      <c r="DM14" s="3">
        <f t="shared" si="10"/>
        <v>1</v>
      </c>
      <c r="DN14" s="63" t="str">
        <f t="shared" si="51"/>
        <v>UNKNOWN</v>
      </c>
      <c r="DO14" s="63" t="str">
        <f t="shared" si="52"/>
        <v>SELL</v>
      </c>
      <c r="DP14" s="3">
        <f t="shared" si="53"/>
        <v>0</v>
      </c>
      <c r="DQ14" s="3">
        <f t="shared" si="54"/>
        <v>0.01</v>
      </c>
      <c r="DR14" s="3">
        <f t="shared" ca="1" si="55"/>
        <v>-0.12165421527371008</v>
      </c>
      <c r="DS14" s="3">
        <f t="shared" si="56"/>
        <v>0.03</v>
      </c>
      <c r="DT14" s="3">
        <f t="shared" si="57"/>
        <v>0</v>
      </c>
      <c r="DU14" s="3">
        <f t="shared" si="58"/>
        <v>-1</v>
      </c>
      <c r="DV14" s="3">
        <f t="shared" si="59"/>
        <v>1186</v>
      </c>
      <c r="DW14" s="3">
        <f t="shared" si="23"/>
        <v>-28006</v>
      </c>
      <c r="DX14" s="3">
        <f t="shared" ca="1" si="24"/>
        <v>0.12202236480848609</v>
      </c>
      <c r="DY14" s="3">
        <f t="shared" ca="1" si="25"/>
        <v>-0.12165421527371008</v>
      </c>
      <c r="DZ14" s="3">
        <f t="shared" ca="1" si="26"/>
        <v>3.0624404636423127E-2</v>
      </c>
      <c r="EA14" s="3">
        <f t="shared" ca="1" si="27"/>
        <v>-3.1587425285278477E-2</v>
      </c>
      <c r="EB14" s="3">
        <f t="shared" ca="1" si="28"/>
        <v>3.3702866799488078E-2</v>
      </c>
      <c r="EC14" s="3">
        <f t="shared" ca="1" si="29"/>
        <v>-3.2921884155227725E-2</v>
      </c>
      <c r="ED14" s="63">
        <f t="shared" si="60"/>
        <v>-26820</v>
      </c>
      <c r="EE14" s="59">
        <f t="shared" si="95"/>
        <v>0.25</v>
      </c>
      <c r="EF14" s="59">
        <f t="shared" si="96"/>
        <v>0.2427</v>
      </c>
      <c r="EG14" s="59">
        <f t="shared" si="97"/>
        <v>0.17419999999999999</v>
      </c>
      <c r="EH14" s="59">
        <f t="shared" si="98"/>
        <v>0.16869999999999999</v>
      </c>
      <c r="EI14" s="59">
        <f t="shared" si="99"/>
        <v>0.15770000000000001</v>
      </c>
      <c r="EJ14" s="59">
        <f t="shared" si="100"/>
        <v>0.16159999999999999</v>
      </c>
      <c r="EK14" s="63">
        <f t="shared" ca="1" si="62"/>
        <v>1253064495.1362896</v>
      </c>
      <c r="EL14" s="3" t="str">
        <f>RTD("tos.rtd",,EL$2,"."&amp;$A$2&amp;$AS$1&amp;"C"&amp;$A14)</f>
        <v>0.00%</v>
      </c>
      <c r="EM14" s="3" t="str">
        <f>RTD("tos.rtd",,EM$2,"."&amp;$A$2&amp;$AS$1&amp;"P"&amp;$A14)</f>
        <v>24.27%</v>
      </c>
      <c r="EN14" s="3" t="str">
        <f>RTD("tos.rtd",,EN$2,"."&amp;$A$2&amp;$AU$1&amp;"C"&amp;$A14)</f>
        <v>17.42%</v>
      </c>
      <c r="EO14" s="3" t="str">
        <f>RTD("tos.rtd",,EO$2,"."&amp;$A$2&amp;$AU$1&amp;"P"&amp;$A14)</f>
        <v>16.87%</v>
      </c>
      <c r="EP14" s="3" t="str">
        <f>RTD("tos.rtd",,EP$2,"."&amp;$A$2&amp;$AW$1&amp;"C"&amp;$A14)</f>
        <v>15.77%</v>
      </c>
      <c r="EQ14" s="3" t="str">
        <f>RTD("tos.rtd",,EQ$2,"."&amp;$A$2&amp;$AW$1&amp;"P"&amp;$A14)</f>
        <v>16.16%</v>
      </c>
      <c r="ES14" s="63" t="str">
        <f t="shared" si="63"/>
        <v>592,-26820.00</v>
      </c>
      <c r="ET14" s="63" t="str">
        <f t="shared" ca="1" si="64"/>
        <v>592,-241636.15</v>
      </c>
      <c r="EU14" s="67">
        <v>590.13</v>
      </c>
      <c r="EV14" s="67" t="s">
        <v>132</v>
      </c>
      <c r="EW14" s="67">
        <v>516.66999999999996</v>
      </c>
      <c r="EX14" s="67" t="s">
        <v>133</v>
      </c>
      <c r="EY14" s="67">
        <v>5911.75</v>
      </c>
      <c r="EZ14" s="67" t="s">
        <v>134</v>
      </c>
      <c r="FA14" s="67">
        <v>21209.5</v>
      </c>
      <c r="FB14" s="67" t="s">
        <v>135</v>
      </c>
      <c r="FC14" s="67" t="s">
        <v>136</v>
      </c>
      <c r="FD14" s="67" t="s">
        <v>137</v>
      </c>
      <c r="FE14" s="68" t="s">
        <v>138</v>
      </c>
      <c r="FF14" s="68" t="s">
        <v>139</v>
      </c>
    </row>
    <row r="15" spans="1:162" s="63" customFormat="1" ht="13.5" thickBot="1" x14ac:dyDescent="0.25">
      <c r="A15" s="2">
        <f t="shared" si="65"/>
        <v>591</v>
      </c>
      <c r="B15" s="3">
        <f t="shared" si="13"/>
        <v>16858</v>
      </c>
      <c r="C15" s="3">
        <f t="shared" si="14"/>
        <v>6309</v>
      </c>
      <c r="D15" s="3">
        <f t="shared" si="15"/>
        <v>4450</v>
      </c>
      <c r="E15" s="3">
        <f t="shared" si="16"/>
        <v>27617</v>
      </c>
      <c r="F15" s="4">
        <f t="shared" si="17"/>
        <v>5941.6409919692915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-22327</v>
      </c>
      <c r="AN15" s="1">
        <v>2985</v>
      </c>
      <c r="AO15" s="1">
        <v>591</v>
      </c>
      <c r="AP15" s="1">
        <v>123875</v>
      </c>
      <c r="AQ15" s="1">
        <v>-221710</v>
      </c>
      <c r="AR15" s="1"/>
      <c r="AS15" s="6">
        <f>IF(RTD("tos.rtd",,AS$2,"."&amp;$A$2&amp;$AS$1&amp;"C"&amp;$A15)="N/A",0,RTD("tos.rtd",,AS$2,"."&amp;$A$2&amp;$AS$1&amp;"C"&amp;$A15))</f>
        <v>5549</v>
      </c>
      <c r="AT15" s="7">
        <f>-IF(RTD("tos.rtd",,AT$2,"."&amp;$A$2&amp;$AS$1&amp;"P"&amp;$A15)="N/A",0,RTD("tos.rtd",,AT$2,"."&amp;$A$2&amp;$AS$1&amp;"P"&amp;$A15))</f>
        <v>-11309</v>
      </c>
      <c r="AU15" s="6">
        <f>IF(RTD("tos.rtd",,AU$2,"."&amp;$A$2&amp;$AU$1&amp;"C"&amp;$A15)="N/A",0,RTD("tos.rtd",,AU$2,"."&amp;$A$2&amp;$AU$1&amp;"C"&amp;$A15))</f>
        <v>2193</v>
      </c>
      <c r="AV15" s="7">
        <f>-IF(RTD("tos.rtd",,AV$2,"."&amp;$A$2&amp;$AU$1&amp;"P"&amp;$A15)="N/A",0,RTD("tos.rtd",,AV$2,"."&amp;$A$2&amp;$AU$1&amp;"P"&amp;$A15))</f>
        <v>-4116</v>
      </c>
      <c r="AW15" s="6">
        <f>IF(RTD("tos.rtd",,AW$2,"."&amp;$A$2&amp;$AW$1&amp;"C"&amp;$A15)="N/A",0,RTD("tos.rtd",,AW$2,"."&amp;$A$2&amp;$AW$1&amp;"C"&amp;$A15))</f>
        <v>2784</v>
      </c>
      <c r="AX15" s="7">
        <f>-IF(RTD("tos.rtd",,AX$2,"."&amp;$A$2&amp;$AW$1&amp;"P"&amp;$A15)="N/A",0,RTD("tos.rtd",,AX$2,"."&amp;$A$2&amp;$AW$1&amp;"P"&amp;$A15))</f>
        <v>-1666</v>
      </c>
      <c r="AY15" s="1">
        <f t="shared" si="66"/>
        <v>-6565</v>
      </c>
      <c r="AZ15" s="8">
        <f t="shared" si="35"/>
        <v>591</v>
      </c>
      <c r="BA15" s="6">
        <f>IF(RTD("tos.rtd",,BA$2,"."&amp;$A$2&amp;$AS$1&amp;"C"&amp;$A15)="N/A",0,RTD("tos.rtd",,BA$2,"."&amp;$A$2&amp;$AS$1&amp;"C"&amp;$A15))</f>
        <v>123875</v>
      </c>
      <c r="BB15" s="7">
        <f>-IF(RTD("tos.rtd",,BB$2,"."&amp;$A$2&amp;$AS$1&amp;"P"&amp;$A15)="N/A",0,RTD("tos.rtd",,BB$2,"."&amp;$A$2&amp;$AS$1&amp;"P"&amp;$A15))</f>
        <v>-221791</v>
      </c>
      <c r="BC15" s="6">
        <f>IF(RTD("tos.rtd",,BC$2,"."&amp;$A$2&amp;$AU$1&amp;"C"&amp;$A15)="N/A",0,RTD("tos.rtd",,BC$2,"."&amp;$A$2&amp;$AU$1&amp;"C"&amp;$A15))</f>
        <v>8634</v>
      </c>
      <c r="BD15" s="7">
        <f>-IF(RTD("tos.rtd",,BD$2,"."&amp;$A$2&amp;$AU$1&amp;"P"&amp;$A15)="N/A",0,RTD("tos.rtd",,BD$2,"."&amp;$A$2&amp;$AU$1&amp;"P"&amp;$A15))</f>
        <v>-7020</v>
      </c>
      <c r="BE15" s="6">
        <f>IF(RTD("tos.rtd",,BE$2,"."&amp;$A$2&amp;$AW$1&amp;"C"&amp;$A15)="N/A",0,RTD("tos.rtd",,BE$2,"."&amp;$A$2&amp;$AW$1&amp;"C"&amp;$A15))</f>
        <v>3090</v>
      </c>
      <c r="BF15" s="83">
        <f>-IF(RTD("tos.rtd",,BF$2,"."&amp;$A$2&amp;$AW$1&amp;"P"&amp;$A15)="N/A",0,RTD("tos.rtd",,BF$2,"."&amp;$A$2&amp;$AW$1&amp;"P"&amp;$A15))</f>
        <v>-1859</v>
      </c>
      <c r="BG15" s="32">
        <f ca="1">+Hoja2!Y16</f>
        <v>-14853</v>
      </c>
      <c r="BH15" s="7">
        <f t="shared" ca="1" si="36"/>
        <v>-109924</v>
      </c>
      <c r="BI15" s="8" t="str">
        <f t="shared" ca="1" si="37"/>
        <v/>
      </c>
      <c r="BJ15" s="3">
        <f ca="1">IF($BP$1=1,DX15,IF(RTD("tos.rtd",,BJ$2,"."&amp;$A$2&amp;$AS$1&amp;"C"&amp;$A15)="N/A",0,RTD("tos.rtd",,BJ$2,"."&amp;$A$2&amp;$AS$1&amp;"C"&amp;$A15)))</f>
        <v>7.0913209804927185E-2</v>
      </c>
      <c r="BK15" s="3">
        <f ca="1">IF($BP$1=1,DY15,-IF(RTD("tos.rtd",,BK$2,"."&amp;$A$2&amp;$AS$1&amp;"P"&amp;$A15)="N/A",0,RTD("tos.rtd",,BK$2,"."&amp;$A$2&amp;$AS$1&amp;"P"&amp;$A15)))</f>
        <v>-7.942630834988651E-2</v>
      </c>
      <c r="BL15" s="3">
        <f ca="1">IF($BP$1=1,DZ15,IF(RTD("tos.rtd",,BL$2,"."&amp;$A$2&amp;$AU$1&amp;"C"&amp;$A15)="N/A",0,RTD("tos.rtd",,BL$2,"."&amp;$A$2&amp;$AU$1&amp;"C"&amp;$A15)))</f>
        <v>2.9591258331725583E-2</v>
      </c>
      <c r="BM15" s="3">
        <f ca="1">IF($BP$1=1,EA15,-IF(RTD("tos.rtd",,BM$2,"."&amp;$A$2&amp;$AU$1&amp;"P"&amp;$A15)="N/A",0,RTD("tos.rtd",,BM$2,"."&amp;$A$2&amp;$AU$1&amp;"P"&amp;$A15)))</f>
        <v>-3.0539116199786231E-2</v>
      </c>
      <c r="BN15" s="3">
        <f ca="1">IF($BP$1=1,EB15,IF(RTD("tos.rtd",,BN$2,"."&amp;$A$2&amp;$AW$1&amp;"C"&amp;$A15)="N/A",0,RTD("tos.rtd",,BN$2,"."&amp;$A$2&amp;$AW$1&amp;"C"&amp;$A15)))</f>
        <v>3.263833363110645E-2</v>
      </c>
      <c r="BO15" s="3">
        <f ca="1">IF($BP$1=1,EC15,-IF(RTD("tos.rtd",,BO$2,"."&amp;$A$2&amp;$AW$1&amp;"P"&amp;$A15)="N/A",0,RTD("tos.rtd",,BO$2,"."&amp;$A$2&amp;$AW$1&amp;"P"&amp;$A15)))</f>
        <v>-3.1993021501085191E-2</v>
      </c>
      <c r="BQ15" s="3">
        <f t="shared" ca="1" si="38"/>
        <v>-178070591.34700412</v>
      </c>
      <c r="BR15" s="3" t="str">
        <f t="shared" ca="1" si="67"/>
        <v/>
      </c>
      <c r="BS15" s="3">
        <f t="shared" ca="1" si="39"/>
        <v>-21452157.453274272</v>
      </c>
      <c r="BT15" s="3" t="str">
        <f t="shared" ca="1" si="67"/>
        <v/>
      </c>
      <c r="BU15" s="3">
        <f t="shared" ca="1" si="40"/>
        <v>13252856.301607486</v>
      </c>
      <c r="BV15" s="3" t="str">
        <f t="shared" ca="1" si="41"/>
        <v/>
      </c>
      <c r="BX15" s="3">
        <f t="shared" ca="1" si="42"/>
        <v>-3115815125.2477536</v>
      </c>
      <c r="BY15" s="3" t="str">
        <f t="shared" ca="1" si="68"/>
        <v/>
      </c>
      <c r="BZ15" s="3">
        <f t="shared" ca="1" si="43"/>
        <v>14502327.605438933</v>
      </c>
      <c r="CA15" s="3" t="str">
        <f t="shared" ca="1" si="69"/>
        <v>Cruce +</v>
      </c>
      <c r="CB15" s="3">
        <f t="shared" ca="1" si="44"/>
        <v>14597970.102531731</v>
      </c>
      <c r="CC15" s="3" t="str">
        <f t="shared" ca="1" si="70"/>
        <v/>
      </c>
      <c r="CD15" s="3">
        <f>IF(RTD("tos.rtd",,CD$2,"."&amp;$A$2&amp;$AS$1&amp;"C"&amp;$A15)="N/A",0,RTD("tos.rtd",,CD$2,"."&amp;$A$2&amp;$AS$1&amp;"C"&amp;$A15))</f>
        <v>0.99</v>
      </c>
      <c r="CE15" s="3">
        <f>-IF(RTD("tos.rtd",,CE$2,"."&amp;$A$2&amp;$AS$1&amp;"P"&amp;$A15)="N/A",0,RTD("tos.rtd",,CE$2,"."&amp;$A$2&amp;$AS$1&amp;"P"&amp;$A15))</f>
        <v>0.03</v>
      </c>
      <c r="CF15" s="3">
        <f>IF(RTD("tos.rtd",,CF$2,"."&amp;$A$2&amp;$AU$1&amp;"C"&amp;$A15)="N/A",0,RTD("tos.rtd",,CF$2,"."&amp;$A$2&amp;$AU$1&amp;"C"&amp;$A15))</f>
        <v>0.62</v>
      </c>
      <c r="CG15" s="3">
        <f>-IF(RTD("tos.rtd",,CG$2,"."&amp;$A$2&amp;$AU$1&amp;"P"&amp;$A15)="N/A",0,RTD("tos.rtd",,CG$2,"."&amp;$A$2&amp;$AU$1&amp;"P"&amp;$A15))</f>
        <v>0.38</v>
      </c>
      <c r="CH15" s="3">
        <f>IF(RTD("tos.rtd",,CH$2,"."&amp;$A$2&amp;$AW$1&amp;"C"&amp;$A15)="N/A",0,RTD("tos.rtd",,CH$2,"."&amp;$A$2&amp;$AW$1&amp;"C"&amp;$A15))</f>
        <v>0.57999999999999996</v>
      </c>
      <c r="CI15" s="3">
        <f>-IF(RTD("tos.rtd",,CI$2,"."&amp;$A$2&amp;$AW$1&amp;"P"&amp;$A15)="N/A",0,RTD("tos.rtd",,CI$2,"."&amp;$A$2&amp;$AW$1&amp;"P"&amp;$A15))</f>
        <v>0.43</v>
      </c>
      <c r="CK15" s="3">
        <f t="shared" si="18"/>
        <v>515424</v>
      </c>
      <c r="CL15" s="3"/>
      <c r="CM15" s="3">
        <f t="shared" si="19"/>
        <v>-20442</v>
      </c>
      <c r="CN15" s="3"/>
      <c r="CO15" s="3">
        <f t="shared" si="20"/>
        <v>89833.999999999971</v>
      </c>
      <c r="CP15" s="3">
        <f t="shared" si="45"/>
        <v>584816</v>
      </c>
      <c r="CQ15" s="3">
        <f t="shared" si="46"/>
        <v>-97916</v>
      </c>
      <c r="CR15" s="3"/>
      <c r="CS15" s="3">
        <f t="shared" si="21"/>
        <v>1614</v>
      </c>
      <c r="CT15" s="3"/>
      <c r="CU15" s="3">
        <f t="shared" si="22"/>
        <v>1231</v>
      </c>
      <c r="CV15" s="3">
        <f t="shared" si="47"/>
        <v>-95071</v>
      </c>
      <c r="CW15" s="3">
        <f t="shared" ca="1" si="48"/>
        <v>-186269892.49867091</v>
      </c>
      <c r="CX15" s="85" t="str">
        <f t="shared" ca="1" si="71"/>
        <v/>
      </c>
      <c r="CY15" s="3">
        <f t="shared" ca="1" si="49"/>
        <v>-3086714827.539783</v>
      </c>
      <c r="CZ15" s="85" t="str">
        <f t="shared" ca="1" si="72"/>
        <v/>
      </c>
      <c r="DA15" s="3">
        <f>IF(RTD("tos.rtd",,DA$2,"."&amp;$A$2&amp;$AS$1&amp;"C"&amp;$A15)="N/A",0,RTD("tos.rtd",,DA$2,"."&amp;$A$2&amp;$AS$1&amp;"C"&amp;$A15))</f>
        <v>3.02</v>
      </c>
      <c r="DB15" s="3">
        <f>IF(RTD("tos.rtd",,DB$2,"."&amp;$A$2&amp;$AS$1&amp;"P"&amp;$A15)="N/A",0,RTD("tos.rtd",,DB$2,"."&amp;$A$2&amp;$AS$1&amp;"P"&amp;$A15))</f>
        <v>0.01</v>
      </c>
      <c r="DC15" s="3">
        <f>IF(RTD("tos.rtd",,DC$2,"."&amp;$A$2&amp;$AS$1&amp;"C"&amp;$A15)="N/A",0,RTD("tos.rtd",,DC$2,"."&amp;$A$2&amp;$AS$1&amp;"C"&amp;$A15))</f>
        <v>3.05</v>
      </c>
      <c r="DD15" s="3">
        <f>IF(RTD("tos.rtd",,DD$2,"."&amp;$A$2&amp;$AS$1&amp;"P"&amp;$A15)="N/A",0,RTD("tos.rtd",,DD$2,"."&amp;$A$2&amp;$AS$1&amp;"P"&amp;$A15))</f>
        <v>0.02</v>
      </c>
      <c r="DE15" s="3">
        <f>IF(RTD("tos.rtd",,DE$2,"."&amp;$A$2&amp;$AS$1&amp;"C"&amp;$A15)="N/A",0,RTD("tos.rtd",,DE$2,"."&amp;$A$2&amp;$AS$1&amp;"C"&amp;$A15))</f>
        <v>2.9</v>
      </c>
      <c r="DF15" s="3">
        <f>IF(RTD("tos.rtd",,DF$2,"."&amp;$A$2&amp;$AS$1&amp;"P"&amp;$A15)="N/A",0,RTD("tos.rtd",,DF$2,"."&amp;$A$2&amp;$AS$1&amp;"P"&amp;$A15))</f>
        <v>0.01</v>
      </c>
      <c r="DG15" s="86">
        <f t="shared" si="50"/>
        <v>-2.9700000000000273</v>
      </c>
      <c r="DH15" s="3">
        <f t="shared" si="5"/>
        <v>0</v>
      </c>
      <c r="DI15" s="3">
        <f t="shared" si="6"/>
        <v>0</v>
      </c>
      <c r="DJ15" s="3">
        <f t="shared" si="7"/>
        <v>0</v>
      </c>
      <c r="DK15" s="3">
        <f t="shared" si="8"/>
        <v>81</v>
      </c>
      <c r="DL15" s="3">
        <f t="shared" si="9"/>
        <v>0</v>
      </c>
      <c r="DM15" s="3">
        <f t="shared" si="10"/>
        <v>81</v>
      </c>
      <c r="DN15" s="63" t="str">
        <f t="shared" si="51"/>
        <v>UNKNOWN</v>
      </c>
      <c r="DO15" s="63" t="str">
        <f t="shared" si="52"/>
        <v>SELL</v>
      </c>
      <c r="DP15" s="3">
        <f t="shared" si="53"/>
        <v>0</v>
      </c>
      <c r="DQ15" s="3">
        <f t="shared" si="54"/>
        <v>0.81</v>
      </c>
      <c r="DR15" s="3">
        <f t="shared" ca="1" si="55"/>
        <v>-6.4335309763408075</v>
      </c>
      <c r="DS15" s="3">
        <f t="shared" si="56"/>
        <v>2.4299999999999997</v>
      </c>
      <c r="DT15" s="3">
        <f t="shared" si="57"/>
        <v>0</v>
      </c>
      <c r="DU15" s="3">
        <f t="shared" si="58"/>
        <v>-81</v>
      </c>
      <c r="DV15" s="3">
        <f t="shared" si="59"/>
        <v>-22327</v>
      </c>
      <c r="DW15" s="3">
        <f t="shared" si="23"/>
        <v>3066</v>
      </c>
      <c r="DX15" s="3">
        <f t="shared" ca="1" si="24"/>
        <v>7.0913209804927185E-2</v>
      </c>
      <c r="DY15" s="3">
        <f t="shared" ca="1" si="25"/>
        <v>-7.942630834988651E-2</v>
      </c>
      <c r="DZ15" s="3">
        <f t="shared" ca="1" si="26"/>
        <v>2.9591258331725583E-2</v>
      </c>
      <c r="EA15" s="3">
        <f t="shared" ca="1" si="27"/>
        <v>-3.0539116199786231E-2</v>
      </c>
      <c r="EB15" s="3">
        <f t="shared" ca="1" si="28"/>
        <v>3.263833363110645E-2</v>
      </c>
      <c r="EC15" s="3">
        <f t="shared" ca="1" si="29"/>
        <v>-3.1993021501085191E-2</v>
      </c>
      <c r="ED15" s="63">
        <f t="shared" si="60"/>
        <v>-19261</v>
      </c>
      <c r="EE15" s="59">
        <f t="shared" si="61"/>
        <v>0.28179999999999999</v>
      </c>
      <c r="EF15" s="59">
        <f t="shared" si="30"/>
        <v>0.3417</v>
      </c>
      <c r="EG15" s="59">
        <f t="shared" si="31"/>
        <v>0.1772</v>
      </c>
      <c r="EH15" s="59">
        <f t="shared" si="32"/>
        <v>0.17130000000000001</v>
      </c>
      <c r="EI15" s="59">
        <f t="shared" si="33"/>
        <v>0.15939999999999999</v>
      </c>
      <c r="EJ15" s="59">
        <f t="shared" si="34"/>
        <v>0.16289999999999999</v>
      </c>
      <c r="EK15" s="63">
        <f t="shared" ca="1" si="62"/>
        <v>-644495803.97340667</v>
      </c>
      <c r="EL15" s="3" t="str">
        <f>RTD("tos.rtd",,EL$2,"."&amp;$A$2&amp;$AS$1&amp;"C"&amp;$A15)</f>
        <v>28.18%</v>
      </c>
      <c r="EM15" s="3" t="str">
        <f>RTD("tos.rtd",,EM$2,"."&amp;$A$2&amp;$AS$1&amp;"P"&amp;$A15)</f>
        <v>34.17%</v>
      </c>
      <c r="EN15" s="3" t="str">
        <f>RTD("tos.rtd",,EN$2,"."&amp;$A$2&amp;$AU$1&amp;"C"&amp;$A15)</f>
        <v>17.72%</v>
      </c>
      <c r="EO15" s="3" t="str">
        <f>RTD("tos.rtd",,EO$2,"."&amp;$A$2&amp;$AU$1&amp;"P"&amp;$A15)</f>
        <v>17.13%</v>
      </c>
      <c r="EP15" s="3" t="str">
        <f>RTD("tos.rtd",,EP$2,"."&amp;$A$2&amp;$AW$1&amp;"C"&amp;$A15)</f>
        <v>15.94%</v>
      </c>
      <c r="EQ15" s="3" t="str">
        <f>RTD("tos.rtd",,EQ$2,"."&amp;$A$2&amp;$AW$1&amp;"P"&amp;$A15)</f>
        <v>16.29%</v>
      </c>
      <c r="ES15" s="63" t="str">
        <f t="shared" si="63"/>
        <v>591,-19261.00</v>
      </c>
      <c r="ET15" s="63" t="str">
        <f t="shared" ca="1" si="64"/>
        <v>591,-3086714.83</v>
      </c>
      <c r="EU15" s="67">
        <v>590.04999999999995</v>
      </c>
      <c r="EV15" s="67" t="s">
        <v>140</v>
      </c>
      <c r="EW15" s="67">
        <v>516.55999999999995</v>
      </c>
      <c r="EX15" s="67" t="s">
        <v>141</v>
      </c>
      <c r="EY15" s="67">
        <v>5911</v>
      </c>
      <c r="EZ15" s="67" t="s">
        <v>142</v>
      </c>
      <c r="FA15" s="67">
        <v>21204.5</v>
      </c>
      <c r="FB15" s="67" t="s">
        <v>143</v>
      </c>
      <c r="FC15" s="67" t="s">
        <v>144</v>
      </c>
      <c r="FD15" s="67" t="s">
        <v>145</v>
      </c>
      <c r="FE15" s="68" t="s">
        <v>146</v>
      </c>
      <c r="FF15" s="68" t="s">
        <v>147</v>
      </c>
    </row>
    <row r="16" spans="1:162" s="63" customFormat="1" ht="13.5" thickBot="1" x14ac:dyDescent="0.25">
      <c r="A16" s="2">
        <f t="shared" si="65"/>
        <v>590</v>
      </c>
      <c r="B16" s="3">
        <f t="shared" si="13"/>
        <v>18662</v>
      </c>
      <c r="C16" s="3">
        <f t="shared" si="14"/>
        <v>22236</v>
      </c>
      <c r="D16" s="3">
        <f>+IF($A$1="ABS",AW16-AX16,AW16+AX16)</f>
        <v>47058</v>
      </c>
      <c r="E16" s="3">
        <f t="shared" si="16"/>
        <v>87956</v>
      </c>
      <c r="F16" s="4">
        <f t="shared" si="17"/>
        <v>5931.587453911814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-56</v>
      </c>
      <c r="AN16" s="1">
        <v>-34658</v>
      </c>
      <c r="AO16" s="1">
        <v>590</v>
      </c>
      <c r="AP16" s="1">
        <v>103857</v>
      </c>
      <c r="AQ16" s="1">
        <v>-223735</v>
      </c>
      <c r="AR16" s="1"/>
      <c r="AS16" s="6">
        <f>IF(RTD("tos.rtd",,AS$2,"."&amp;$A$2&amp;$AS$1&amp;"C"&amp;$A16)="N/A",0,RTD("tos.rtd",,AS$2,"."&amp;$A$2&amp;$AS$1&amp;"C"&amp;$A16))</f>
        <v>4890</v>
      </c>
      <c r="AT16" s="7">
        <f>-IF(RTD("tos.rtd",,AT$2,"."&amp;$A$2&amp;$AS$1&amp;"P"&amp;$A16)="N/A",0,RTD("tos.rtd",,AT$2,"."&amp;$A$2&amp;$AS$1&amp;"P"&amp;$A16))</f>
        <v>-13772</v>
      </c>
      <c r="AU16" s="6">
        <f>IF(RTD("tos.rtd",,AU$2,"."&amp;$A$2&amp;$AU$1&amp;"C"&amp;$A16)="N/A",0,RTD("tos.rtd",,AU$2,"."&amp;$A$2&amp;$AU$1&amp;"C"&amp;$A16))</f>
        <v>9177</v>
      </c>
      <c r="AV16" s="7">
        <f>-IF(RTD("tos.rtd",,AV$2,"."&amp;$A$2&amp;$AU$1&amp;"P"&amp;$A16)="N/A",0,RTD("tos.rtd",,AV$2,"."&amp;$A$2&amp;$AU$1&amp;"P"&amp;$A16))</f>
        <v>-13059</v>
      </c>
      <c r="AW16" s="6">
        <f>IF(RTD("tos.rtd",,AW$2,"."&amp;$A$2&amp;$AW$1&amp;"C"&amp;$A16)="N/A",0,RTD("tos.rtd",,AW$2,"."&amp;$A$2&amp;$AW$1&amp;"C"&amp;$A16))</f>
        <v>35960</v>
      </c>
      <c r="AX16" s="7">
        <f>-IF(RTD("tos.rtd",,AX$2,"."&amp;$A$2&amp;$AW$1&amp;"P"&amp;$A16)="N/A",0,RTD("tos.rtd",,AX$2,"."&amp;$A$2&amp;$AW$1&amp;"P"&amp;$A16))</f>
        <v>-11098</v>
      </c>
      <c r="AY16" s="1">
        <f t="shared" si="66"/>
        <v>12098</v>
      </c>
      <c r="AZ16" s="8">
        <f t="shared" si="35"/>
        <v>590</v>
      </c>
      <c r="BA16" s="6">
        <f>IF(RTD("tos.rtd",,BA$2,"."&amp;$A$2&amp;$AS$1&amp;"C"&amp;$A16)="N/A",0,RTD("tos.rtd",,BA$2,"."&amp;$A$2&amp;$AS$1&amp;"C"&amp;$A16))</f>
        <v>103857</v>
      </c>
      <c r="BB16" s="7">
        <f>-IF(RTD("tos.rtd",,BB$2,"."&amp;$A$2&amp;$AS$1&amp;"P"&amp;$A16)="N/A",0,RTD("tos.rtd",,BB$2,"."&amp;$A$2&amp;$AS$1&amp;"P"&amp;$A16))</f>
        <v>-223735</v>
      </c>
      <c r="BC16" s="6">
        <f>IF(RTD("tos.rtd",,BC$2,"."&amp;$A$2&amp;$AU$1&amp;"C"&amp;$A16)="N/A",0,RTD("tos.rtd",,BC$2,"."&amp;$A$2&amp;$AU$1&amp;"C"&amp;$A16))</f>
        <v>10565</v>
      </c>
      <c r="BD16" s="7">
        <f>-IF(RTD("tos.rtd",,BD$2,"."&amp;$A$2&amp;$AU$1&amp;"P"&amp;$A16)="N/A",0,RTD("tos.rtd",,BD$2,"."&amp;$A$2&amp;$AU$1&amp;"P"&amp;$A16))</f>
        <v>-48306</v>
      </c>
      <c r="BE16" s="6">
        <f>IF(RTD("tos.rtd",,BE$2,"."&amp;$A$2&amp;$AW$1&amp;"C"&amp;$A16)="N/A",0,RTD("tos.rtd",,BE$2,"."&amp;$A$2&amp;$AW$1&amp;"C"&amp;$A16))</f>
        <v>4058</v>
      </c>
      <c r="BF16" s="83">
        <f>-IF(RTD("tos.rtd",,BF$2,"."&amp;$A$2&amp;$AW$1&amp;"P"&amp;$A16)="N/A",0,RTD("tos.rtd",,BF$2,"."&amp;$A$2&amp;$AW$1&amp;"P"&amp;$A16))</f>
        <v>-11011</v>
      </c>
      <c r="BG16" s="32">
        <f ca="1">+Hoja2!Y17</f>
        <v>-67012</v>
      </c>
      <c r="BH16" s="7">
        <f t="shared" ca="1" si="36"/>
        <v>-231584</v>
      </c>
      <c r="BI16" s="8" t="str">
        <f t="shared" ca="1" si="37"/>
        <v/>
      </c>
      <c r="BJ16" s="3">
        <f ca="1">IF($BP$1=1,DX16,IF(RTD("tos.rtd",,BJ$2,"."&amp;$A$2&amp;$AS$1&amp;"C"&amp;$A16)="N/A",0,RTD("tos.rtd",,BJ$2,"."&amp;$A$2&amp;$AS$1&amp;"C"&amp;$A16)))</f>
        <v>5.1276367197269815E-2</v>
      </c>
      <c r="BK16" s="3">
        <f ca="1">IF($BP$1=1,DY16,-IF(RTD("tos.rtd",,BK$2,"."&amp;$A$2&amp;$AS$1&amp;"P"&amp;$A16)="N/A",0,RTD("tos.rtd",,BK$2,"."&amp;$A$2&amp;$AS$1&amp;"P"&amp;$A16)))</f>
        <v>-5.2723907010816563E-2</v>
      </c>
      <c r="BL16" s="3">
        <f ca="1">IF($BP$1=1,DZ16,IF(RTD("tos.rtd",,BL$2,"."&amp;$A$2&amp;$AU$1&amp;"C"&amp;$A16)="N/A",0,RTD("tos.rtd",,BL$2,"."&amp;$A$2&amp;$AU$1&amp;"C"&amp;$A16)))</f>
        <v>2.8466492800374017E-2</v>
      </c>
      <c r="BM16" s="3">
        <f ca="1">IF($BP$1=1,EA16,-IF(RTD("tos.rtd",,BM$2,"."&amp;$A$2&amp;$AU$1&amp;"P"&amp;$A16)="N/A",0,RTD("tos.rtd",,BM$2,"."&amp;$A$2&amp;$AU$1&amp;"P"&amp;$A16)))</f>
        <v>-2.9320038405214296E-2</v>
      </c>
      <c r="BN16" s="3">
        <f ca="1">IF($BP$1=1,EB16,IF(RTD("tos.rtd",,BN$2,"."&amp;$A$2&amp;$AW$1&amp;"C"&amp;$A16)="N/A",0,RTD("tos.rtd",,BN$2,"."&amp;$A$2&amp;$AW$1&amp;"C"&amp;$A16)))</f>
        <v>3.1459800814359111E-2</v>
      </c>
      <c r="BO16" s="3">
        <f ca="1">IF($BP$1=1,EC16,-IF(RTD("tos.rtd",,BO$2,"."&amp;$A$2&amp;$AW$1&amp;"P"&amp;$A16)="N/A",0,RTD("tos.rtd",,BO$2,"."&amp;$A$2&amp;$AW$1&amp;"P"&amp;$A16)))</f>
        <v>-3.0894807021843745E-2</v>
      </c>
      <c r="BQ16" s="3">
        <f t="shared" ca="1" si="38"/>
        <v>-167711487.87016523</v>
      </c>
      <c r="BR16" s="3" t="str">
        <f t="shared" ca="1" si="67"/>
        <v/>
      </c>
      <c r="BS16" s="3">
        <f t="shared" ca="1" si="39"/>
        <v>-42919355.347228244</v>
      </c>
      <c r="BT16" s="3" t="str">
        <f t="shared" ca="1" si="67"/>
        <v/>
      </c>
      <c r="BU16" s="3">
        <f t="shared" ca="1" si="40"/>
        <v>278156225.50982702</v>
      </c>
      <c r="BV16" s="3" t="str">
        <f t="shared" ca="1" si="41"/>
        <v/>
      </c>
      <c r="BX16" s="3">
        <f t="shared" ca="1" si="42"/>
        <v>-2282891285.0403471</v>
      </c>
      <c r="BY16" s="3" t="str">
        <f t="shared" ca="1" si="68"/>
        <v/>
      </c>
      <c r="BZ16" s="3">
        <f t="shared" ca="1" si="43"/>
        <v>-393578888.9634884</v>
      </c>
      <c r="CA16" s="3" t="str">
        <f t="shared" ca="1" si="69"/>
        <v>Cruce -</v>
      </c>
      <c r="CB16" s="3">
        <f t="shared" ca="1" si="44"/>
        <v>-74976726.418106645</v>
      </c>
      <c r="CC16" s="3" t="str">
        <f t="shared" ca="1" si="70"/>
        <v>Cruce -</v>
      </c>
      <c r="CD16" s="3">
        <f>IF(RTD("tos.rtd",,CD$2,"."&amp;$A$2&amp;$AS$1&amp;"C"&amp;$A16)="N/A",0,RTD("tos.rtd",,CD$2,"."&amp;$A$2&amp;$AS$1&amp;"C"&amp;$A16))</f>
        <v>0.99</v>
      </c>
      <c r="CE16" s="3">
        <f>-IF(RTD("tos.rtd",,CE$2,"."&amp;$A$2&amp;$AS$1&amp;"P"&amp;$A16)="N/A",0,RTD("tos.rtd",,CE$2,"."&amp;$A$2&amp;$AS$1&amp;"P"&amp;$A16))</f>
        <v>0.01</v>
      </c>
      <c r="CF16" s="3">
        <f>IF(RTD("tos.rtd",,CF$2,"."&amp;$A$2&amp;$AU$1&amp;"C"&amp;$A16)="N/A",0,RTD("tos.rtd",,CF$2,"."&amp;$A$2&amp;$AU$1&amp;"C"&amp;$A16))</f>
        <v>0.65</v>
      </c>
      <c r="CG16" s="3">
        <f>-IF(RTD("tos.rtd",,CG$2,"."&amp;$A$2&amp;$AU$1&amp;"P"&amp;$A16)="N/A",0,RTD("tos.rtd",,CG$2,"."&amp;$A$2&amp;$AU$1&amp;"P"&amp;$A16))</f>
        <v>0.35</v>
      </c>
      <c r="CH16" s="3">
        <f>IF(RTD("tos.rtd",,CH$2,"."&amp;$A$2&amp;$AW$1&amp;"C"&amp;$A16)="N/A",0,RTD("tos.rtd",,CH$2,"."&amp;$A$2&amp;$AW$1&amp;"C"&amp;$A16))</f>
        <v>0.59</v>
      </c>
      <c r="CI16" s="3">
        <f>-IF(RTD("tos.rtd",,CI$2,"."&amp;$A$2&amp;$AW$1&amp;"P"&amp;$A16)="N/A",0,RTD("tos.rtd",,CI$2,"."&amp;$A$2&amp;$AW$1&amp;"P"&amp;$A16))</f>
        <v>0.41</v>
      </c>
      <c r="CK16" s="3">
        <f t="shared" si="18"/>
        <v>470338.00000000006</v>
      </c>
      <c r="CL16" s="3"/>
      <c r="CM16" s="3">
        <f t="shared" si="19"/>
        <v>139440.00000000006</v>
      </c>
      <c r="CN16" s="3"/>
      <c r="CO16" s="3">
        <f t="shared" si="20"/>
        <v>1666622</v>
      </c>
      <c r="CP16" s="3">
        <f t="shared" si="45"/>
        <v>2276400</v>
      </c>
      <c r="CQ16" s="3">
        <f t="shared" si="46"/>
        <v>-119878</v>
      </c>
      <c r="CR16" s="3"/>
      <c r="CS16" s="3">
        <f t="shared" si="21"/>
        <v>-37741</v>
      </c>
      <c r="CT16" s="3"/>
      <c r="CU16" s="3">
        <f t="shared" si="22"/>
        <v>-6953</v>
      </c>
      <c r="CV16" s="3">
        <f t="shared" si="47"/>
        <v>-164572</v>
      </c>
      <c r="CW16" s="3">
        <f t="shared" ca="1" si="48"/>
        <v>67525382.29243356</v>
      </c>
      <c r="CX16" s="85" t="str">
        <f t="shared" ca="1" si="71"/>
        <v>Cruce +</v>
      </c>
      <c r="CY16" s="3">
        <f t="shared" ca="1" si="49"/>
        <v>-2751446900.4219422</v>
      </c>
      <c r="CZ16" s="85" t="str">
        <f t="shared" ca="1" si="72"/>
        <v/>
      </c>
      <c r="DA16" s="3">
        <f>IF(RTD("tos.rtd",,DA$2,"."&amp;$A$2&amp;$AS$1&amp;"C"&amp;$A16)="N/A",0,RTD("tos.rtd",,DA$2,"."&amp;$A$2&amp;$AS$1&amp;"C"&amp;$A16))</f>
        <v>4.0999999999999996</v>
      </c>
      <c r="DB16" s="3">
        <f>IF(RTD("tos.rtd",,DB$2,"."&amp;$A$2&amp;$AS$1&amp;"P"&amp;$A16)="N/A",0,RTD("tos.rtd",,DB$2,"."&amp;$A$2&amp;$AS$1&amp;"P"&amp;$A16))</f>
        <v>0.01</v>
      </c>
      <c r="DC16" s="3">
        <f>IF(RTD("tos.rtd",,DC$2,"."&amp;$A$2&amp;$AS$1&amp;"C"&amp;$A16)="N/A",0,RTD("tos.rtd",,DC$2,"."&amp;$A$2&amp;$AS$1&amp;"C"&amp;$A16))</f>
        <v>4.04</v>
      </c>
      <c r="DD16" s="3">
        <f>IF(RTD("tos.rtd",,DD$2,"."&amp;$A$2&amp;$AS$1&amp;"P"&amp;$A16)="N/A",0,RTD("tos.rtd",,DD$2,"."&amp;$A$2&amp;$AS$1&amp;"P"&amp;$A16))</f>
        <v>0.01</v>
      </c>
      <c r="DE16" s="3">
        <f>IF(RTD("tos.rtd",,DE$2,"."&amp;$A$2&amp;$AS$1&amp;"C"&amp;$A16)="N/A",0,RTD("tos.rtd",,DE$2,"."&amp;$A$2&amp;$AS$1&amp;"C"&amp;$A16))</f>
        <v>3.91</v>
      </c>
      <c r="DF16" s="3">
        <f>IF(RTD("tos.rtd",,DF$2,"."&amp;$A$2&amp;$AS$1&amp;"P"&amp;$A16)="N/A",0,RTD("tos.rtd",,DF$2,"."&amp;$A$2&amp;$AS$1&amp;"P"&amp;$A16))</f>
        <v>0</v>
      </c>
      <c r="DG16" s="86">
        <f t="shared" si="50"/>
        <v>-3.9700000000000273</v>
      </c>
      <c r="DH16" s="3">
        <f t="shared" si="5"/>
        <v>0</v>
      </c>
      <c r="DI16" s="3">
        <f t="shared" si="6"/>
        <v>0</v>
      </c>
      <c r="DJ16" s="3">
        <f t="shared" si="7"/>
        <v>0</v>
      </c>
      <c r="DK16" s="3">
        <f t="shared" si="8"/>
        <v>0</v>
      </c>
      <c r="DL16" s="3">
        <f t="shared" si="9"/>
        <v>0</v>
      </c>
      <c r="DM16" s="3">
        <f t="shared" si="10"/>
        <v>0</v>
      </c>
      <c r="DN16" s="63" t="str">
        <f t="shared" si="51"/>
        <v>UNKNOWN</v>
      </c>
      <c r="DO16" s="63" t="str">
        <f t="shared" si="52"/>
        <v>UNKNOWN</v>
      </c>
      <c r="DP16" s="3">
        <f t="shared" si="53"/>
        <v>0</v>
      </c>
      <c r="DQ16" s="3">
        <f t="shared" si="54"/>
        <v>0</v>
      </c>
      <c r="DR16" s="3">
        <f t="shared" ca="1" si="55"/>
        <v>0</v>
      </c>
      <c r="DS16" s="3">
        <f t="shared" si="56"/>
        <v>0</v>
      </c>
      <c r="DT16" s="3">
        <f t="shared" si="57"/>
        <v>0</v>
      </c>
      <c r="DU16" s="3">
        <f t="shared" si="58"/>
        <v>0</v>
      </c>
      <c r="DV16" s="3">
        <f t="shared" si="59"/>
        <v>-56</v>
      </c>
      <c r="DW16" s="3">
        <f t="shared" si="23"/>
        <v>-34658</v>
      </c>
      <c r="DX16" s="3">
        <f t="shared" ca="1" si="24"/>
        <v>5.1276367197269815E-2</v>
      </c>
      <c r="DY16" s="3">
        <f t="shared" ca="1" si="25"/>
        <v>-5.2723907010816563E-2</v>
      </c>
      <c r="DZ16" s="3">
        <f t="shared" ca="1" si="26"/>
        <v>2.8466492800374017E-2</v>
      </c>
      <c r="EA16" s="3">
        <f t="shared" ca="1" si="27"/>
        <v>-2.9320038405214296E-2</v>
      </c>
      <c r="EB16" s="3">
        <f t="shared" ca="1" si="28"/>
        <v>3.1459800814359111E-2</v>
      </c>
      <c r="EC16" s="3">
        <f t="shared" ca="1" si="29"/>
        <v>-3.0894807021843745E-2</v>
      </c>
      <c r="ED16" s="63">
        <f t="shared" si="60"/>
        <v>-34714</v>
      </c>
      <c r="EE16" s="59">
        <f t="shared" si="61"/>
        <v>0.36449999999999999</v>
      </c>
      <c r="EF16" s="59">
        <f t="shared" si="30"/>
        <v>0.37490000000000001</v>
      </c>
      <c r="EG16" s="59">
        <f t="shared" si="31"/>
        <v>0.1802</v>
      </c>
      <c r="EH16" s="59">
        <f t="shared" si="32"/>
        <v>0.17430000000000001</v>
      </c>
      <c r="EI16" s="59">
        <f t="shared" si="33"/>
        <v>0.1608</v>
      </c>
      <c r="EJ16" s="59">
        <f t="shared" si="34"/>
        <v>0.16420000000000001</v>
      </c>
      <c r="EK16" s="63">
        <f t="shared" ca="1" si="62"/>
        <v>643660865.19369125</v>
      </c>
      <c r="EL16" s="3" t="str">
        <f>RTD("tos.rtd",,EL$2,"."&amp;$A$2&amp;$AS$1&amp;"C"&amp;$A16)</f>
        <v>36.45%</v>
      </c>
      <c r="EM16" s="3" t="str">
        <f>RTD("tos.rtd",,EM$2,"."&amp;$A$2&amp;$AS$1&amp;"P"&amp;$A16)</f>
        <v>37.49%</v>
      </c>
      <c r="EN16" s="3" t="str">
        <f>RTD("tos.rtd",,EN$2,"."&amp;$A$2&amp;$AU$1&amp;"C"&amp;$A16)</f>
        <v>18.02%</v>
      </c>
      <c r="EO16" s="3" t="str">
        <f>RTD("tos.rtd",,EO$2,"."&amp;$A$2&amp;$AU$1&amp;"P"&amp;$A16)</f>
        <v>17.43%</v>
      </c>
      <c r="EP16" s="3" t="str">
        <f>RTD("tos.rtd",,EP$2,"."&amp;$A$2&amp;$AW$1&amp;"C"&amp;$A16)</f>
        <v>16.08%</v>
      </c>
      <c r="EQ16" s="3" t="str">
        <f>RTD("tos.rtd",,EQ$2,"."&amp;$A$2&amp;$AW$1&amp;"P"&amp;$A16)</f>
        <v>16.42%</v>
      </c>
      <c r="ES16" s="63" t="str">
        <f t="shared" si="63"/>
        <v>590,-34714.00</v>
      </c>
      <c r="ET16" s="63" t="str">
        <f t="shared" ca="1" si="64"/>
        <v>590,-2751446.90</v>
      </c>
      <c r="EU16" s="67">
        <v>589.98</v>
      </c>
      <c r="EV16" s="67" t="s">
        <v>148</v>
      </c>
      <c r="EW16" s="67">
        <v>516.45000000000005</v>
      </c>
      <c r="EX16" s="67" t="s">
        <v>149</v>
      </c>
      <c r="EY16" s="67">
        <v>5910</v>
      </c>
      <c r="EZ16" s="67" t="s">
        <v>150</v>
      </c>
      <c r="FA16" s="67">
        <v>21199.75</v>
      </c>
      <c r="FB16" s="67" t="s">
        <v>151</v>
      </c>
      <c r="FC16" s="67" t="s">
        <v>152</v>
      </c>
      <c r="FD16" s="67" t="s">
        <v>153</v>
      </c>
      <c r="FE16" s="68" t="s">
        <v>154</v>
      </c>
      <c r="FF16" s="68" t="s">
        <v>155</v>
      </c>
    </row>
    <row r="17" spans="1:162" s="63" customFormat="1" ht="13.5" thickBot="1" x14ac:dyDescent="0.25">
      <c r="A17" s="2">
        <f t="shared" si="65"/>
        <v>589</v>
      </c>
      <c r="B17" s="3">
        <f t="shared" si="13"/>
        <v>10655</v>
      </c>
      <c r="C17" s="3">
        <f t="shared" si="14"/>
        <v>10631</v>
      </c>
      <c r="D17" s="3">
        <f t="shared" si="15"/>
        <v>2726</v>
      </c>
      <c r="E17" s="3">
        <f t="shared" si="16"/>
        <v>24012</v>
      </c>
      <c r="F17" s="4">
        <f t="shared" si="17"/>
        <v>5921.5339158543366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5200</v>
      </c>
      <c r="AN17" s="1">
        <v>21970</v>
      </c>
      <c r="AO17" s="1">
        <v>589</v>
      </c>
      <c r="AP17" s="1">
        <v>36199</v>
      </c>
      <c r="AQ17" s="1">
        <v>-149891</v>
      </c>
      <c r="AR17" s="1"/>
      <c r="AS17" s="6">
        <f>IF(RTD("tos.rtd",,AS$2,"."&amp;$A$2&amp;$AS$1&amp;"C"&amp;$A17)="N/A",0,RTD("tos.rtd",,AS$2,"."&amp;$A$2&amp;$AS$1&amp;"C"&amp;$A17))</f>
        <v>2962</v>
      </c>
      <c r="AT17" s="7">
        <f>-IF(RTD("tos.rtd",,AT$2,"."&amp;$A$2&amp;$AS$1&amp;"P"&amp;$A17)="N/A",0,RTD("tos.rtd",,AT$2,"."&amp;$A$2&amp;$AS$1&amp;"P"&amp;$A17))</f>
        <v>-7693</v>
      </c>
      <c r="AU17" s="6">
        <f>IF(RTD("tos.rtd",,AU$2,"."&amp;$A$2&amp;$AU$1&amp;"C"&amp;$A17)="N/A",0,RTD("tos.rtd",,AU$2,"."&amp;$A$2&amp;$AU$1&amp;"C"&amp;$A17))</f>
        <v>6987</v>
      </c>
      <c r="AV17" s="7">
        <f>-IF(RTD("tos.rtd",,AV$2,"."&amp;$A$2&amp;$AU$1&amp;"P"&amp;$A17)="N/A",0,RTD("tos.rtd",,AV$2,"."&amp;$A$2&amp;$AU$1&amp;"P"&amp;$A17))</f>
        <v>-3644</v>
      </c>
      <c r="AW17" s="6">
        <f>IF(RTD("tos.rtd",,AW$2,"."&amp;$A$2&amp;$AW$1&amp;"C"&amp;$A17)="N/A",0,RTD("tos.rtd",,AW$2,"."&amp;$A$2&amp;$AW$1&amp;"C"&amp;$A17))</f>
        <v>1136</v>
      </c>
      <c r="AX17" s="7">
        <f>-IF(RTD("tos.rtd",,AX$2,"."&amp;$A$2&amp;$AW$1&amp;"P"&amp;$A17)="N/A",0,RTD("tos.rtd",,AX$2,"."&amp;$A$2&amp;$AW$1&amp;"P"&amp;$A17))</f>
        <v>-1590</v>
      </c>
      <c r="AY17" s="1">
        <f t="shared" si="66"/>
        <v>-1842</v>
      </c>
      <c r="AZ17" s="8">
        <f t="shared" si="35"/>
        <v>589</v>
      </c>
      <c r="BA17" s="6">
        <f>IF(RTD("tos.rtd",,BA$2,"."&amp;$A$2&amp;$AS$1&amp;"C"&amp;$A17)="N/A",0,RTD("tos.rtd",,BA$2,"."&amp;$A$2&amp;$AS$1&amp;"C"&amp;$A17))</f>
        <v>36199</v>
      </c>
      <c r="BB17" s="7">
        <f>-IF(RTD("tos.rtd",,BB$2,"."&amp;$A$2&amp;$AS$1&amp;"P"&amp;$A17)="N/A",0,RTD("tos.rtd",,BB$2,"."&amp;$A$2&amp;$AS$1&amp;"P"&amp;$A17))</f>
        <v>-150019</v>
      </c>
      <c r="BC17" s="6">
        <f>IF(RTD("tos.rtd",,BC$2,"."&amp;$A$2&amp;$AU$1&amp;"C"&amp;$A17)="N/A",0,RTD("tos.rtd",,BC$2,"."&amp;$A$2&amp;$AU$1&amp;"C"&amp;$A17))</f>
        <v>8673</v>
      </c>
      <c r="BD17" s="7">
        <f>-IF(RTD("tos.rtd",,BD$2,"."&amp;$A$2&amp;$AU$1&amp;"P"&amp;$A17)="N/A",0,RTD("tos.rtd",,BD$2,"."&amp;$A$2&amp;$AU$1&amp;"P"&amp;$A17))</f>
        <v>-9476</v>
      </c>
      <c r="BE17" s="6">
        <f>IF(RTD("tos.rtd",,BE$2,"."&amp;$A$2&amp;$AW$1&amp;"C"&amp;$A17)="N/A",0,RTD("tos.rtd",,BE$2,"."&amp;$A$2&amp;$AW$1&amp;"C"&amp;$A17))</f>
        <v>412</v>
      </c>
      <c r="BF17" s="83">
        <f>-IF(RTD("tos.rtd",,BF$2,"."&amp;$A$2&amp;$AW$1&amp;"P"&amp;$A17)="N/A",0,RTD("tos.rtd",,BF$2,"."&amp;$A$2&amp;$AW$1&amp;"P"&amp;$A17))</f>
        <v>-1597</v>
      </c>
      <c r="BG17" s="32">
        <f ca="1">+Hoja2!Y18</f>
        <v>-26463</v>
      </c>
      <c r="BH17" s="7">
        <f t="shared" ca="1" si="36"/>
        <v>-142271</v>
      </c>
      <c r="BI17" s="8" t="str">
        <f t="shared" ca="1" si="37"/>
        <v/>
      </c>
      <c r="BJ17" s="3">
        <f ca="1">IF($BP$1=1,DX17,IF(RTD("tos.rtd",,BJ$2,"."&amp;$A$2&amp;$AS$1&amp;"C"&amp;$A17)="N/A",0,RTD("tos.rtd",,BJ$2,"."&amp;$A$2&amp;$AS$1&amp;"C"&amp;$A17)))</f>
        <v>6.847260092626338E-3</v>
      </c>
      <c r="BK17" s="3">
        <f ca="1">IF($BP$1=1,DY17,-IF(RTD("tos.rtd",,BK$2,"."&amp;$A$2&amp;$AS$1&amp;"P"&amp;$A17)="N/A",0,RTD("tos.rtd",,BK$2,"."&amp;$A$2&amp;$AS$1&amp;"P"&amp;$A17)))</f>
        <v>-4.0944623700244827E-2</v>
      </c>
      <c r="BL17" s="3">
        <f ca="1">IF($BP$1=1,DZ17,IF(RTD("tos.rtd",,BL$2,"."&amp;$A$2&amp;$AU$1&amp;"C"&amp;$A17)="N/A",0,RTD("tos.rtd",,BL$2,"."&amp;$A$2&amp;$AU$1&amp;"C"&amp;$A17)))</f>
        <v>2.7225600078841485E-2</v>
      </c>
      <c r="BM17" s="3">
        <f ca="1">IF($BP$1=1,EA17,-IF(RTD("tos.rtd",,BM$2,"."&amp;$A$2&amp;$AU$1&amp;"P"&amp;$A17)="N/A",0,RTD("tos.rtd",,BM$2,"."&amp;$A$2&amp;$AU$1&amp;"P"&amp;$A17)))</f>
        <v>-2.8070886018218326E-2</v>
      </c>
      <c r="BN17" s="3">
        <f ca="1">IF($BP$1=1,EB17,IF(RTD("tos.rtd",,BN$2,"."&amp;$A$2&amp;$AW$1&amp;"C"&amp;$A17)="N/A",0,RTD("tos.rtd",,BN$2,"."&amp;$A$2&amp;$AW$1&amp;"C"&amp;$A17)))</f>
        <v>3.0077514337830104E-2</v>
      </c>
      <c r="BO17" s="3">
        <f ca="1">IF($BP$1=1,EC17,-IF(RTD("tos.rtd",,BO$2,"."&amp;$A$2&amp;$AW$1&amp;"P"&amp;$A17)="N/A",0,RTD("tos.rtd",,BO$2,"."&amp;$A$2&amp;$AW$1&amp;"P"&amp;$A17)))</f>
        <v>-2.9640242736464893E-2</v>
      </c>
      <c r="BQ17" s="3">
        <f t="shared" ca="1" si="38"/>
        <v>-103972173.50129798</v>
      </c>
      <c r="BR17" s="3" t="str">
        <f t="shared" ca="1" si="67"/>
        <v/>
      </c>
      <c r="BS17" s="3">
        <f t="shared" ca="1" si="39"/>
        <v>31023485.306375332</v>
      </c>
      <c r="BT17" s="3" t="str">
        <f t="shared" ca="1" si="67"/>
        <v>Cruce +</v>
      </c>
      <c r="BU17" s="3">
        <f t="shared" ca="1" si="40"/>
        <v>-4572267.8624170516</v>
      </c>
      <c r="BV17" s="3" t="str">
        <f t="shared" ca="1" si="41"/>
        <v>Cruce -</v>
      </c>
      <c r="BX17" s="3">
        <f t="shared" ca="1" si="42"/>
        <v>-2079619665.6391993</v>
      </c>
      <c r="BY17" s="3" t="str">
        <f t="shared" ca="1" si="68"/>
        <v/>
      </c>
      <c r="BZ17" s="3">
        <f t="shared" ca="1" si="43"/>
        <v>-10538882.87152119</v>
      </c>
      <c r="CA17" s="3" t="str">
        <f t="shared" ca="1" si="69"/>
        <v/>
      </c>
      <c r="CB17" s="3">
        <f t="shared" ca="1" si="44"/>
        <v>-12328090.610032815</v>
      </c>
      <c r="CC17" s="3" t="str">
        <f t="shared" ca="1" si="70"/>
        <v/>
      </c>
      <c r="CD17" s="3">
        <f>IF(RTD("tos.rtd",,CD$2,"."&amp;$A$2&amp;$AS$1&amp;"C"&amp;$A17)="N/A",0,RTD("tos.rtd",,CD$2,"."&amp;$A$2&amp;$AS$1&amp;"C"&amp;$A17))</f>
        <v>1</v>
      </c>
      <c r="CE17" s="3">
        <f>-IF(RTD("tos.rtd",,CE$2,"."&amp;$A$2&amp;$AS$1&amp;"P"&amp;$A17)="N/A",0,RTD("tos.rtd",,CE$2,"."&amp;$A$2&amp;$AS$1&amp;"P"&amp;$A17))</f>
        <v>0.01</v>
      </c>
      <c r="CF17" s="3">
        <f>IF(RTD("tos.rtd",,CF$2,"."&amp;$A$2&amp;$AU$1&amp;"C"&amp;$A17)="N/A",0,RTD("tos.rtd",,CF$2,"."&amp;$A$2&amp;$AU$1&amp;"C"&amp;$A17))</f>
        <v>0.68</v>
      </c>
      <c r="CG17" s="3">
        <f>-IF(RTD("tos.rtd",,CG$2,"."&amp;$A$2&amp;$AU$1&amp;"P"&amp;$A17)="N/A",0,RTD("tos.rtd",,CG$2,"."&amp;$A$2&amp;$AU$1&amp;"P"&amp;$A17))</f>
        <v>0.31</v>
      </c>
      <c r="CH17" s="3">
        <f>IF(RTD("tos.rtd",,CH$2,"."&amp;$A$2&amp;$AW$1&amp;"C"&amp;$A17)="N/A",0,RTD("tos.rtd",,CH$2,"."&amp;$A$2&amp;$AW$1&amp;"C"&amp;$A17))</f>
        <v>0.6</v>
      </c>
      <c r="CI17" s="3">
        <f>-IF(RTD("tos.rtd",,CI$2,"."&amp;$A$2&amp;$AW$1&amp;"P"&amp;$A17)="N/A",0,RTD("tos.rtd",,CI$2,"."&amp;$A$2&amp;$AW$1&amp;"P"&amp;$A17))</f>
        <v>0.4</v>
      </c>
      <c r="CK17" s="3">
        <f t="shared" si="18"/>
        <v>288507</v>
      </c>
      <c r="CL17" s="3"/>
      <c r="CM17" s="3">
        <f t="shared" si="19"/>
        <v>362152.00000000006</v>
      </c>
      <c r="CN17" s="3"/>
      <c r="CO17" s="3">
        <f t="shared" si="20"/>
        <v>4560</v>
      </c>
      <c r="CP17" s="3">
        <f t="shared" si="45"/>
        <v>655219</v>
      </c>
      <c r="CQ17" s="3">
        <f t="shared" si="46"/>
        <v>-113820</v>
      </c>
      <c r="CR17" s="3"/>
      <c r="CS17" s="3">
        <f t="shared" si="21"/>
        <v>-803</v>
      </c>
      <c r="CT17" s="3"/>
      <c r="CU17" s="3">
        <f t="shared" si="22"/>
        <v>-1185</v>
      </c>
      <c r="CV17" s="3">
        <f t="shared" si="47"/>
        <v>-115808</v>
      </c>
      <c r="CW17" s="3">
        <f t="shared" ca="1" si="48"/>
        <v>-77520956.057339713</v>
      </c>
      <c r="CX17" s="85" t="str">
        <f t="shared" ca="1" si="71"/>
        <v>Cruce -</v>
      </c>
      <c r="CY17" s="3">
        <f t="shared" ca="1" si="49"/>
        <v>-2102486639.1207533</v>
      </c>
      <c r="CZ17" s="85" t="str">
        <f t="shared" ca="1" si="72"/>
        <v/>
      </c>
      <c r="DA17" s="3">
        <f>IF(RTD("tos.rtd",,DA$2,"."&amp;$A$2&amp;$AS$1&amp;"C"&amp;$A17)="N/A",0,RTD("tos.rtd",,DA$2,"."&amp;$A$2&amp;$AS$1&amp;"C"&amp;$A17))</f>
        <v>4.9800000000000004</v>
      </c>
      <c r="DB17" s="3">
        <f>IF(RTD("tos.rtd",,DB$2,"."&amp;$A$2&amp;$AS$1&amp;"P"&amp;$A17)="N/A",0,RTD("tos.rtd",,DB$2,"."&amp;$A$2&amp;$AS$1&amp;"P"&amp;$A17))</f>
        <v>0.01</v>
      </c>
      <c r="DC17" s="3">
        <f>IF(RTD("tos.rtd",,DC$2,"."&amp;$A$2&amp;$AS$1&amp;"C"&amp;$A17)="N/A",0,RTD("tos.rtd",,DC$2,"."&amp;$A$2&amp;$AS$1&amp;"C"&amp;$A17))</f>
        <v>5.0199999999999996</v>
      </c>
      <c r="DD17" s="3">
        <f>IF(RTD("tos.rtd",,DD$2,"."&amp;$A$2&amp;$AS$1&amp;"P"&amp;$A17)="N/A",0,RTD("tos.rtd",,DD$2,"."&amp;$A$2&amp;$AS$1&amp;"P"&amp;$A17))</f>
        <v>0.01</v>
      </c>
      <c r="DE17" s="3">
        <f>IF(RTD("tos.rtd",,DE$2,"."&amp;$A$2&amp;$AS$1&amp;"C"&amp;$A17)="N/A",0,RTD("tos.rtd",,DE$2,"."&amp;$A$2&amp;$AS$1&amp;"C"&amp;$A17))</f>
        <v>4.92</v>
      </c>
      <c r="DF17" s="3">
        <f>IF(RTD("tos.rtd",,DF$2,"."&amp;$A$2&amp;$AS$1&amp;"P"&amp;$A17)="N/A",0,RTD("tos.rtd",,DF$2,"."&amp;$A$2&amp;$AS$1&amp;"P"&amp;$A17))</f>
        <v>0</v>
      </c>
      <c r="DG17" s="86">
        <f t="shared" si="50"/>
        <v>-4.9700000000000273</v>
      </c>
      <c r="DH17" s="3">
        <f t="shared" si="5"/>
        <v>0</v>
      </c>
      <c r="DI17" s="3">
        <f t="shared" si="6"/>
        <v>-128</v>
      </c>
      <c r="DJ17" s="3">
        <f t="shared" si="7"/>
        <v>0</v>
      </c>
      <c r="DK17" s="3">
        <f t="shared" si="8"/>
        <v>-128</v>
      </c>
      <c r="DL17" s="3">
        <f t="shared" si="9"/>
        <v>-128</v>
      </c>
      <c r="DM17" s="3">
        <f t="shared" si="10"/>
        <v>-128</v>
      </c>
      <c r="DN17" s="63" t="str">
        <f t="shared" si="51"/>
        <v>UNKNOWN</v>
      </c>
      <c r="DO17" s="63" t="str">
        <f t="shared" si="52"/>
        <v>BUY</v>
      </c>
      <c r="DP17" s="3">
        <f t="shared" si="53"/>
        <v>-1.28</v>
      </c>
      <c r="DQ17" s="3">
        <f t="shared" si="54"/>
        <v>-1.28</v>
      </c>
      <c r="DR17" s="3">
        <f t="shared" ca="1" si="55"/>
        <v>5.2409118336313378</v>
      </c>
      <c r="DS17" s="3">
        <f t="shared" si="56"/>
        <v>-1.28</v>
      </c>
      <c r="DT17" s="3">
        <f t="shared" si="57"/>
        <v>0</v>
      </c>
      <c r="DU17" s="3">
        <f t="shared" si="58"/>
        <v>-128</v>
      </c>
      <c r="DV17" s="3">
        <f t="shared" si="59"/>
        <v>5200</v>
      </c>
      <c r="DW17" s="3">
        <f t="shared" si="23"/>
        <v>21842</v>
      </c>
      <c r="DX17" s="3">
        <f t="shared" ca="1" si="24"/>
        <v>6.847260092626338E-3</v>
      </c>
      <c r="DY17" s="3">
        <f t="shared" ca="1" si="25"/>
        <v>-4.0944623700244827E-2</v>
      </c>
      <c r="DZ17" s="3">
        <f t="shared" ca="1" si="26"/>
        <v>2.7225600078841485E-2</v>
      </c>
      <c r="EA17" s="3">
        <f t="shared" ca="1" si="27"/>
        <v>-2.8070886018218326E-2</v>
      </c>
      <c r="EB17" s="3">
        <f t="shared" ca="1" si="28"/>
        <v>3.0077514337830104E-2</v>
      </c>
      <c r="EC17" s="3">
        <f t="shared" ca="1" si="29"/>
        <v>-2.9640242736464893E-2</v>
      </c>
      <c r="ED17" s="63">
        <f t="shared" si="60"/>
        <v>27042</v>
      </c>
      <c r="EE17" s="59">
        <f t="shared" si="61"/>
        <v>0.25</v>
      </c>
      <c r="EF17" s="59">
        <f t="shared" si="30"/>
        <v>0.45710000000000001</v>
      </c>
      <c r="EG17" s="59">
        <f t="shared" si="31"/>
        <v>0.18360000000000001</v>
      </c>
      <c r="EH17" s="59">
        <f t="shared" si="32"/>
        <v>0.17699999999999999</v>
      </c>
      <c r="EI17" s="59">
        <f t="shared" si="33"/>
        <v>0.16259999999999999</v>
      </c>
      <c r="EJ17" s="59">
        <f t="shared" si="34"/>
        <v>0.1656</v>
      </c>
      <c r="EK17" s="63">
        <f t="shared" ca="1" si="62"/>
        <v>-302952040.15139782</v>
      </c>
      <c r="EL17" s="3" t="str">
        <f>RTD("tos.rtd",,EL$2,"."&amp;$A$2&amp;$AS$1&amp;"C"&amp;$A17)</f>
        <v>0.00%</v>
      </c>
      <c r="EM17" s="3" t="str">
        <f>RTD("tos.rtd",,EM$2,"."&amp;$A$2&amp;$AS$1&amp;"P"&amp;$A17)</f>
        <v>45.71%</v>
      </c>
      <c r="EN17" s="3" t="str">
        <f>RTD("tos.rtd",,EN$2,"."&amp;$A$2&amp;$AU$1&amp;"C"&amp;$A17)</f>
        <v>18.36%</v>
      </c>
      <c r="EO17" s="3" t="str">
        <f>RTD("tos.rtd",,EO$2,"."&amp;$A$2&amp;$AU$1&amp;"P"&amp;$A17)</f>
        <v>17.70%</v>
      </c>
      <c r="EP17" s="3" t="str">
        <f>RTD("tos.rtd",,EP$2,"."&amp;$A$2&amp;$AW$1&amp;"C"&amp;$A17)</f>
        <v>16.26%</v>
      </c>
      <c r="EQ17" s="3" t="str">
        <f>RTD("tos.rtd",,EQ$2,"."&amp;$A$2&amp;$AW$1&amp;"P"&amp;$A17)</f>
        <v>16.56%</v>
      </c>
      <c r="ES17" s="63" t="str">
        <f t="shared" si="63"/>
        <v>589,27042.00</v>
      </c>
      <c r="ET17" s="63" t="str">
        <f t="shared" ca="1" si="64"/>
        <v>589,-2102486.64</v>
      </c>
      <c r="EU17" s="67">
        <v>589.87</v>
      </c>
      <c r="EV17" s="67" t="s">
        <v>156</v>
      </c>
      <c r="EW17" s="67">
        <v>516.22</v>
      </c>
      <c r="EX17" s="67" t="s">
        <v>157</v>
      </c>
      <c r="EY17" s="67">
        <v>5909</v>
      </c>
      <c r="EZ17" s="67" t="s">
        <v>158</v>
      </c>
      <c r="FA17" s="67">
        <v>21191.25</v>
      </c>
      <c r="FB17" s="67" t="s">
        <v>159</v>
      </c>
      <c r="FC17" s="67" t="s">
        <v>160</v>
      </c>
      <c r="FD17" s="67" t="s">
        <v>161</v>
      </c>
      <c r="FE17" s="68" t="s">
        <v>162</v>
      </c>
      <c r="FF17" s="68" t="s">
        <v>163</v>
      </c>
    </row>
    <row r="18" spans="1:162" s="63" customFormat="1" ht="13.5" thickBot="1" x14ac:dyDescent="0.25">
      <c r="A18" s="2">
        <f t="shared" si="65"/>
        <v>588</v>
      </c>
      <c r="B18" s="3">
        <f t="shared" si="13"/>
        <v>8052</v>
      </c>
      <c r="C18" s="3">
        <f t="shared" si="14"/>
        <v>8050</v>
      </c>
      <c r="D18" s="3">
        <f t="shared" si="15"/>
        <v>4924</v>
      </c>
      <c r="E18" s="3">
        <f t="shared" si="16"/>
        <v>21026</v>
      </c>
      <c r="F18" s="4">
        <f t="shared" si="17"/>
        <v>5911.4803777968582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-184</v>
      </c>
      <c r="AN18" s="1">
        <v>1483</v>
      </c>
      <c r="AO18" s="1">
        <v>588</v>
      </c>
      <c r="AP18" s="1">
        <v>17721</v>
      </c>
      <c r="AQ18" s="1">
        <v>-177115</v>
      </c>
      <c r="AR18" s="1"/>
      <c r="AS18" s="6">
        <f>IF(RTD("tos.rtd",,AS$2,"."&amp;$A$2&amp;$AS$1&amp;"C"&amp;$A18)="N/A",0,RTD("tos.rtd",,AS$2,"."&amp;$A$2&amp;$AS$1&amp;"C"&amp;$A18))</f>
        <v>2076</v>
      </c>
      <c r="AT18" s="7">
        <f>-IF(RTD("tos.rtd",,AT$2,"."&amp;$A$2&amp;$AS$1&amp;"P"&amp;$A18)="N/A",0,RTD("tos.rtd",,AT$2,"."&amp;$A$2&amp;$AS$1&amp;"P"&amp;$A18))</f>
        <v>-5976</v>
      </c>
      <c r="AU18" s="6">
        <f>IF(RTD("tos.rtd",,AU$2,"."&amp;$A$2&amp;$AU$1&amp;"C"&amp;$A18)="N/A",0,RTD("tos.rtd",,AU$2,"."&amp;$A$2&amp;$AU$1&amp;"C"&amp;$A18))</f>
        <v>2001</v>
      </c>
      <c r="AV18" s="7">
        <f>-IF(RTD("tos.rtd",,AV$2,"."&amp;$A$2&amp;$AU$1&amp;"P"&amp;$A18)="N/A",0,RTD("tos.rtd",,AV$2,"."&amp;$A$2&amp;$AU$1&amp;"P"&amp;$A18))</f>
        <v>-6049</v>
      </c>
      <c r="AW18" s="6">
        <f>IF(RTD("tos.rtd",,AW$2,"."&amp;$A$2&amp;$AW$1&amp;"C"&amp;$A18)="N/A",0,RTD("tos.rtd",,AW$2,"."&amp;$A$2&amp;$AW$1&amp;"C"&amp;$A18))</f>
        <v>2876</v>
      </c>
      <c r="AX18" s="7">
        <f>-IF(RTD("tos.rtd",,AX$2,"."&amp;$A$2&amp;$AW$1&amp;"P"&amp;$A18)="N/A",0,RTD("tos.rtd",,AX$2,"."&amp;$A$2&amp;$AW$1&amp;"P"&amp;$A18))</f>
        <v>-2048</v>
      </c>
      <c r="AY18" s="1">
        <f t="shared" si="66"/>
        <v>-7120</v>
      </c>
      <c r="AZ18" s="8">
        <f t="shared" si="35"/>
        <v>588</v>
      </c>
      <c r="BA18" s="6">
        <f>IF(RTD("tos.rtd",,BA$2,"."&amp;$A$2&amp;$AS$1&amp;"C"&amp;$A18)="N/A",0,RTD("tos.rtd",,BA$2,"."&amp;$A$2&amp;$AS$1&amp;"C"&amp;$A18))</f>
        <v>17721</v>
      </c>
      <c r="BB18" s="7">
        <f>-IF(RTD("tos.rtd",,BB$2,"."&amp;$A$2&amp;$AS$1&amp;"P"&amp;$A18)="N/A",0,RTD("tos.rtd",,BB$2,"."&amp;$A$2&amp;$AS$1&amp;"P"&amp;$A18))</f>
        <v>-177115</v>
      </c>
      <c r="BC18" s="6">
        <f>IF(RTD("tos.rtd",,BC$2,"."&amp;$A$2&amp;$AU$1&amp;"C"&amp;$A18)="N/A",0,RTD("tos.rtd",,BC$2,"."&amp;$A$2&amp;$AU$1&amp;"C"&amp;$A18))</f>
        <v>2556</v>
      </c>
      <c r="BD18" s="7">
        <f>-IF(RTD("tos.rtd",,BD$2,"."&amp;$A$2&amp;$AU$1&amp;"P"&amp;$A18)="N/A",0,RTD("tos.rtd",,BD$2,"."&amp;$A$2&amp;$AU$1&amp;"P"&amp;$A18))</f>
        <v>-10240</v>
      </c>
      <c r="BE18" s="6">
        <f>IF(RTD("tos.rtd",,BE$2,"."&amp;$A$2&amp;$AW$1&amp;"C"&amp;$A18)="N/A",0,RTD("tos.rtd",,BE$2,"."&amp;$A$2&amp;$AW$1&amp;"C"&amp;$A18))</f>
        <v>656</v>
      </c>
      <c r="BF18" s="83">
        <f>-IF(RTD("tos.rtd",,BF$2,"."&amp;$A$2&amp;$AW$1&amp;"P"&amp;$A18)="N/A",0,RTD("tos.rtd",,BF$2,"."&amp;$A$2&amp;$AW$1&amp;"P"&amp;$A18))</f>
        <v>-4090</v>
      </c>
      <c r="BG18" s="32">
        <f ca="1">+Hoja2!Y19</f>
        <v>-37204</v>
      </c>
      <c r="BH18" s="7">
        <f t="shared" ca="1" si="36"/>
        <v>-207716</v>
      </c>
      <c r="BI18" s="8" t="str">
        <f t="shared" ca="1" si="37"/>
        <v/>
      </c>
      <c r="BJ18" s="3">
        <f ca="1">IF($BP$1=1,DX18,IF(RTD("tos.rtd",,BJ$2,"."&amp;$A$2&amp;$AS$1&amp;"C"&amp;$A18)="N/A",0,RTD("tos.rtd",,BJ$2,"."&amp;$A$2&amp;$AS$1&amp;"C"&amp;$A18)))</f>
        <v>3.8249649991353128E-2</v>
      </c>
      <c r="BK18" s="3">
        <f ca="1">IF($BP$1=1,DY18,-IF(RTD("tos.rtd",,BK$2,"."&amp;$A$2&amp;$AS$1&amp;"P"&amp;$A18)="N/A",0,RTD("tos.rtd",,BK$2,"."&amp;$A$2&amp;$AS$1&amp;"P"&amp;$A18)))</f>
        <v>-3.324935879817674E-2</v>
      </c>
      <c r="BL18" s="3">
        <f ca="1">IF($BP$1=1,DZ18,IF(RTD("tos.rtd",,BL$2,"."&amp;$A$2&amp;$AU$1&amp;"C"&amp;$A18)="N/A",0,RTD("tos.rtd",,BL$2,"."&amp;$A$2&amp;$AU$1&amp;"C"&amp;$A18)))</f>
        <v>2.6041071445643139E-2</v>
      </c>
      <c r="BM18" s="3">
        <f ca="1">IF($BP$1=1,EA18,-IF(RTD("tos.rtd",,BM$2,"."&amp;$A$2&amp;$AU$1&amp;"P"&amp;$A18)="N/A",0,RTD("tos.rtd",,BM$2,"."&amp;$A$2&amp;$AU$1&amp;"P"&amp;$A18)))</f>
        <v>-2.6767254191157563E-2</v>
      </c>
      <c r="BN18" s="3">
        <f ca="1">IF($BP$1=1,EB18,IF(RTD("tos.rtd",,BN$2,"."&amp;$A$2&amp;$AW$1&amp;"C"&amp;$A18)="N/A",0,RTD("tos.rtd",,BN$2,"."&amp;$A$2&amp;$AW$1&amp;"C"&amp;$A18)))</f>
        <v>2.8611363033055438E-2</v>
      </c>
      <c r="BO18" s="3">
        <f ca="1">IF($BP$1=1,EC18,-IF(RTD("tos.rtd",,BO$2,"."&amp;$A$2&amp;$AW$1&amp;"P"&amp;$A18)="N/A",0,RTD("tos.rtd",,BO$2,"."&amp;$A$2&amp;$AW$1&amp;"P"&amp;$A18)))</f>
        <v>-2.8275489032086275E-2</v>
      </c>
      <c r="BQ18" s="3">
        <f t="shared" ca="1" si="38"/>
        <v>-42086223.536422521</v>
      </c>
      <c r="BR18" s="3" t="str">
        <f t="shared" ca="1" si="67"/>
        <v/>
      </c>
      <c r="BS18" s="3">
        <f t="shared" ca="1" si="39"/>
        <v>-38739926.87576732</v>
      </c>
      <c r="BT18" s="3" t="str">
        <f t="shared" ca="1" si="67"/>
        <v>Cruce -</v>
      </c>
      <c r="BU18" s="3">
        <f t="shared" ca="1" si="40"/>
        <v>8600594.908849705</v>
      </c>
      <c r="BV18" s="3" t="str">
        <f t="shared" ca="1" si="41"/>
        <v>Cruce +</v>
      </c>
      <c r="BX18" s="3">
        <f t="shared" ca="1" si="42"/>
        <v>-1838491415.0954785</v>
      </c>
      <c r="BY18" s="3" t="str">
        <f t="shared" ca="1" si="68"/>
        <v/>
      </c>
      <c r="BZ18" s="3">
        <f t="shared" ca="1" si="43"/>
        <v>-73218671.377518728</v>
      </c>
      <c r="CA18" s="3" t="str">
        <f t="shared" ca="1" si="69"/>
        <v/>
      </c>
      <c r="CB18" s="3">
        <f t="shared" ca="1" si="44"/>
        <v>-34178486.1089788</v>
      </c>
      <c r="CC18" s="3" t="str">
        <f t="shared" ca="1" si="70"/>
        <v/>
      </c>
      <c r="CD18" s="3">
        <f>IF(RTD("tos.rtd",,CD$2,"."&amp;$A$2&amp;$AS$1&amp;"C"&amp;$A18)="N/A",0,RTD("tos.rtd",,CD$2,"."&amp;$A$2&amp;$AS$1&amp;"C"&amp;$A18))</f>
        <v>0.98</v>
      </c>
      <c r="CE18" s="3">
        <f>-IF(RTD("tos.rtd",,CE$2,"."&amp;$A$2&amp;$AS$1&amp;"P"&amp;$A18)="N/A",0,RTD("tos.rtd",,CE$2,"."&amp;$A$2&amp;$AS$1&amp;"P"&amp;$A18))</f>
        <v>0.01</v>
      </c>
      <c r="CF18" s="3">
        <f>IF(RTD("tos.rtd",,CF$2,"."&amp;$A$2&amp;$AU$1&amp;"C"&amp;$A18)="N/A",0,RTD("tos.rtd",,CF$2,"."&amp;$A$2&amp;$AU$1&amp;"C"&amp;$A18))</f>
        <v>0.71</v>
      </c>
      <c r="CG18" s="3">
        <f>-IF(RTD("tos.rtd",,CG$2,"."&amp;$A$2&amp;$AU$1&amp;"P"&amp;$A18)="N/A",0,RTD("tos.rtd",,CG$2,"."&amp;$A$2&amp;$AU$1&amp;"P"&amp;$A18))</f>
        <v>0.28999999999999998</v>
      </c>
      <c r="CH18" s="3">
        <f>IF(RTD("tos.rtd",,CH$2,"."&amp;$A$2&amp;$AW$1&amp;"C"&amp;$A18)="N/A",0,RTD("tos.rtd",,CH$2,"."&amp;$A$2&amp;$AW$1&amp;"C"&amp;$A18))</f>
        <v>0.61</v>
      </c>
      <c r="CI18" s="3">
        <f>-IF(RTD("tos.rtd",,CI$2,"."&amp;$A$2&amp;$AW$1&amp;"P"&amp;$A18)="N/A",0,RTD("tos.rtd",,CI$2,"."&amp;$A$2&amp;$AW$1&amp;"P"&amp;$A18))</f>
        <v>0.39</v>
      </c>
      <c r="CK18" s="3">
        <f t="shared" si="18"/>
        <v>197472</v>
      </c>
      <c r="CL18" s="3"/>
      <c r="CM18" s="3">
        <f t="shared" si="19"/>
        <v>-33349.999999999971</v>
      </c>
      <c r="CN18" s="3"/>
      <c r="CO18" s="3">
        <f t="shared" si="20"/>
        <v>95564</v>
      </c>
      <c r="CP18" s="3">
        <f t="shared" si="45"/>
        <v>259686.00000000003</v>
      </c>
      <c r="CQ18" s="3">
        <f t="shared" si="46"/>
        <v>-159394</v>
      </c>
      <c r="CR18" s="3"/>
      <c r="CS18" s="3">
        <f t="shared" si="21"/>
        <v>-7684</v>
      </c>
      <c r="CT18" s="3"/>
      <c r="CU18" s="3">
        <f t="shared" si="22"/>
        <v>-3434</v>
      </c>
      <c r="CV18" s="3">
        <f t="shared" si="47"/>
        <v>-170512</v>
      </c>
      <c r="CW18" s="3">
        <f t="shared" ca="1" si="48"/>
        <v>-72225555.50334014</v>
      </c>
      <c r="CX18" s="85" t="str">
        <f t="shared" ca="1" si="71"/>
        <v/>
      </c>
      <c r="CY18" s="3">
        <f t="shared" ca="1" si="49"/>
        <v>-1945888572.5819759</v>
      </c>
      <c r="CZ18" s="85" t="str">
        <f t="shared" ca="1" si="72"/>
        <v/>
      </c>
      <c r="DA18" s="3">
        <f>IF(RTD("tos.rtd",,DA$2,"."&amp;$A$2&amp;$AS$1&amp;"C"&amp;$A18)="N/A",0,RTD("tos.rtd",,DA$2,"."&amp;$A$2&amp;$AS$1&amp;"C"&amp;$A18))</f>
        <v>6.16</v>
      </c>
      <c r="DB18" s="3">
        <f>IF(RTD("tos.rtd",,DB$2,"."&amp;$A$2&amp;$AS$1&amp;"P"&amp;$A18)="N/A",0,RTD("tos.rtd",,DB$2,"."&amp;$A$2&amp;$AS$1&amp;"P"&amp;$A18))</f>
        <v>0.01</v>
      </c>
      <c r="DC18" s="3">
        <f>IF(RTD("tos.rtd",,DC$2,"."&amp;$A$2&amp;$AS$1&amp;"C"&amp;$A18)="N/A",0,RTD("tos.rtd",,DC$2,"."&amp;$A$2&amp;$AS$1&amp;"C"&amp;$A18))</f>
        <v>6.06</v>
      </c>
      <c r="DD18" s="3">
        <f>IF(RTD("tos.rtd",,DD$2,"."&amp;$A$2&amp;$AS$1&amp;"P"&amp;$A18)="N/A",0,RTD("tos.rtd",,DD$2,"."&amp;$A$2&amp;$AS$1&amp;"P"&amp;$A18))</f>
        <v>0.01</v>
      </c>
      <c r="DE18" s="3">
        <f>IF(RTD("tos.rtd",,DE$2,"."&amp;$A$2&amp;$AS$1&amp;"C"&amp;$A18)="N/A",0,RTD("tos.rtd",,DE$2,"."&amp;$A$2&amp;$AS$1&amp;"C"&amp;$A18))</f>
        <v>5.92</v>
      </c>
      <c r="DF18" s="3">
        <f>IF(RTD("tos.rtd",,DF$2,"."&amp;$A$2&amp;$AS$1&amp;"P"&amp;$A18)="N/A",0,RTD("tos.rtd",,DF$2,"."&amp;$A$2&amp;$AS$1&amp;"P"&amp;$A18))</f>
        <v>0</v>
      </c>
      <c r="DG18" s="86">
        <f t="shared" si="50"/>
        <v>-5.9700000000000273</v>
      </c>
      <c r="DH18" s="3">
        <f t="shared" si="5"/>
        <v>0</v>
      </c>
      <c r="DI18" s="3">
        <f t="shared" si="6"/>
        <v>0</v>
      </c>
      <c r="DJ18" s="3">
        <f t="shared" si="7"/>
        <v>0</v>
      </c>
      <c r="DK18" s="3">
        <f t="shared" si="8"/>
        <v>0</v>
      </c>
      <c r="DL18" s="3">
        <f t="shared" si="9"/>
        <v>0</v>
      </c>
      <c r="DM18" s="3">
        <f t="shared" si="10"/>
        <v>0</v>
      </c>
      <c r="DN18" s="63" t="str">
        <f t="shared" si="51"/>
        <v>UNKNOWN</v>
      </c>
      <c r="DO18" s="63" t="str">
        <f t="shared" si="52"/>
        <v>UNKNOWN</v>
      </c>
      <c r="DP18" s="3">
        <f t="shared" si="53"/>
        <v>0</v>
      </c>
      <c r="DQ18" s="3">
        <f t="shared" si="54"/>
        <v>0</v>
      </c>
      <c r="DR18" s="3">
        <f t="shared" ca="1" si="55"/>
        <v>0</v>
      </c>
      <c r="DS18" s="3">
        <f t="shared" si="56"/>
        <v>0</v>
      </c>
      <c r="DT18" s="3">
        <f t="shared" si="57"/>
        <v>0</v>
      </c>
      <c r="DU18" s="3">
        <f t="shared" si="58"/>
        <v>0</v>
      </c>
      <c r="DV18" s="3">
        <f t="shared" si="59"/>
        <v>-184</v>
      </c>
      <c r="DW18" s="3">
        <f t="shared" si="23"/>
        <v>1483</v>
      </c>
      <c r="DX18" s="3">
        <f t="shared" ca="1" si="24"/>
        <v>3.8249649991353128E-2</v>
      </c>
      <c r="DY18" s="3">
        <f t="shared" ca="1" si="25"/>
        <v>-3.324935879817674E-2</v>
      </c>
      <c r="DZ18" s="3">
        <f t="shared" ca="1" si="26"/>
        <v>2.6041071445643139E-2</v>
      </c>
      <c r="EA18" s="3">
        <f t="shared" ca="1" si="27"/>
        <v>-2.6767254191157563E-2</v>
      </c>
      <c r="EB18" s="3">
        <f t="shared" ca="1" si="28"/>
        <v>2.8611363033055438E-2</v>
      </c>
      <c r="EC18" s="3">
        <f t="shared" ca="1" si="29"/>
        <v>-2.8275489032086275E-2</v>
      </c>
      <c r="ED18" s="63">
        <f t="shared" si="60"/>
        <v>1299</v>
      </c>
      <c r="EE18" s="59">
        <f t="shared" si="61"/>
        <v>0.64119999999999999</v>
      </c>
      <c r="EF18" s="59">
        <f t="shared" si="30"/>
        <v>0.53779999999999994</v>
      </c>
      <c r="EG18" s="59">
        <f t="shared" si="31"/>
        <v>0.1862</v>
      </c>
      <c r="EH18" s="59">
        <f t="shared" si="32"/>
        <v>0.1797</v>
      </c>
      <c r="EI18" s="59">
        <f t="shared" si="33"/>
        <v>0.1643</v>
      </c>
      <c r="EJ18" s="59">
        <f t="shared" si="34"/>
        <v>0.16700000000000001</v>
      </c>
      <c r="EK18" s="63">
        <f t="shared" ca="1" si="62"/>
        <v>-19879148.336322423</v>
      </c>
      <c r="EL18" s="3" t="str">
        <f>RTD("tos.rtd",,EL$2,"."&amp;$A$2&amp;$AS$1&amp;"C"&amp;$A18)</f>
        <v>64.12%</v>
      </c>
      <c r="EM18" s="3" t="str">
        <f>RTD("tos.rtd",,EM$2,"."&amp;$A$2&amp;$AS$1&amp;"P"&amp;$A18)</f>
        <v>53.78%</v>
      </c>
      <c r="EN18" s="3" t="str">
        <f>RTD("tos.rtd",,EN$2,"."&amp;$A$2&amp;$AU$1&amp;"C"&amp;$A18)</f>
        <v>18.62%</v>
      </c>
      <c r="EO18" s="3" t="str">
        <f>RTD("tos.rtd",,EO$2,"."&amp;$A$2&amp;$AU$1&amp;"P"&amp;$A18)</f>
        <v>17.97%</v>
      </c>
      <c r="EP18" s="3" t="str">
        <f>RTD("tos.rtd",,EP$2,"."&amp;$A$2&amp;$AW$1&amp;"C"&amp;$A18)</f>
        <v>16.43%</v>
      </c>
      <c r="EQ18" s="3" t="str">
        <f>RTD("tos.rtd",,EQ$2,"."&amp;$A$2&amp;$AW$1&amp;"P"&amp;$A18)</f>
        <v>16.70%</v>
      </c>
      <c r="ES18" s="63" t="str">
        <f t="shared" si="63"/>
        <v>588,1299.00</v>
      </c>
      <c r="ET18" s="63" t="str">
        <f t="shared" ca="1" si="64"/>
        <v>588,-1945888.57</v>
      </c>
      <c r="EU18" s="67">
        <v>589.78</v>
      </c>
      <c r="EV18" s="67" t="s">
        <v>164</v>
      </c>
      <c r="EW18" s="67">
        <v>516.30999999999995</v>
      </c>
      <c r="EX18" s="67" t="s">
        <v>165</v>
      </c>
      <c r="EY18" s="67">
        <v>5908.75</v>
      </c>
      <c r="EZ18" s="67" t="s">
        <v>166</v>
      </c>
      <c r="FA18" s="67">
        <v>21195</v>
      </c>
      <c r="FB18" s="67" t="s">
        <v>167</v>
      </c>
      <c r="FC18" s="67" t="s">
        <v>168</v>
      </c>
      <c r="FD18" s="67" t="s">
        <v>169</v>
      </c>
      <c r="FE18" s="68" t="s">
        <v>170</v>
      </c>
      <c r="FF18" s="68" t="s">
        <v>171</v>
      </c>
    </row>
    <row r="19" spans="1:162" s="63" customFormat="1" ht="13.5" thickBot="1" x14ac:dyDescent="0.25">
      <c r="A19" s="2">
        <f t="shared" si="65"/>
        <v>587</v>
      </c>
      <c r="B19" s="3">
        <f t="shared" si="13"/>
        <v>6640</v>
      </c>
      <c r="C19" s="3">
        <f t="shared" si="14"/>
        <v>6548</v>
      </c>
      <c r="D19" s="3">
        <f t="shared" si="15"/>
        <v>5245</v>
      </c>
      <c r="E19" s="3">
        <f t="shared" si="16"/>
        <v>18433</v>
      </c>
      <c r="F19" s="4">
        <f t="shared" si="17"/>
        <v>5901.4268397393807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-128</v>
      </c>
      <c r="AN19" s="1">
        <v>-377</v>
      </c>
      <c r="AO19" s="1">
        <v>587</v>
      </c>
      <c r="AP19" s="1">
        <v>5366</v>
      </c>
      <c r="AQ19" s="1">
        <v>-98945</v>
      </c>
      <c r="AR19" s="1"/>
      <c r="AS19" s="6">
        <f>IF(RTD("tos.rtd",,AS$2,"."&amp;$A$2&amp;$AS$1&amp;"C"&amp;$A19)="N/A",0,RTD("tos.rtd",,AS$2,"."&amp;$A$2&amp;$AS$1&amp;"C"&amp;$A19))</f>
        <v>1375</v>
      </c>
      <c r="AT19" s="7">
        <f>-IF(RTD("tos.rtd",,AT$2,"."&amp;$A$2&amp;$AS$1&amp;"P"&amp;$A19)="N/A",0,RTD("tos.rtd",,AT$2,"."&amp;$A$2&amp;$AS$1&amp;"P"&amp;$A19))</f>
        <v>-5265</v>
      </c>
      <c r="AU19" s="6">
        <f>IF(RTD("tos.rtd",,AU$2,"."&amp;$A$2&amp;$AU$1&amp;"C"&amp;$A19)="N/A",0,RTD("tos.rtd",,AU$2,"."&amp;$A$2&amp;$AU$1&amp;"C"&amp;$A19))</f>
        <v>1879</v>
      </c>
      <c r="AV19" s="7">
        <f>-IF(RTD("tos.rtd",,AV$2,"."&amp;$A$2&amp;$AU$1&amp;"P"&amp;$A19)="N/A",0,RTD("tos.rtd",,AV$2,"."&amp;$A$2&amp;$AU$1&amp;"P"&amp;$A19))</f>
        <v>-4669</v>
      </c>
      <c r="AW19" s="6">
        <f>IF(RTD("tos.rtd",,AW$2,"."&amp;$A$2&amp;$AW$1&amp;"C"&amp;$A19)="N/A",0,RTD("tos.rtd",,AW$2,"."&amp;$A$2&amp;$AW$1&amp;"C"&amp;$A19))</f>
        <v>2711</v>
      </c>
      <c r="AX19" s="7">
        <f>-IF(RTD("tos.rtd",,AX$2,"."&amp;$A$2&amp;$AW$1&amp;"P"&amp;$A19)="N/A",0,RTD("tos.rtd",,AX$2,"."&amp;$A$2&amp;$AW$1&amp;"P"&amp;$A19))</f>
        <v>-2534</v>
      </c>
      <c r="AY19" s="1">
        <f t="shared" si="66"/>
        <v>-6503</v>
      </c>
      <c r="AZ19" s="8">
        <f t="shared" si="35"/>
        <v>587</v>
      </c>
      <c r="BA19" s="6">
        <f>IF(RTD("tos.rtd",,BA$2,"."&amp;$A$2&amp;$AS$1&amp;"C"&amp;$A19)="N/A",0,RTD("tos.rtd",,BA$2,"."&amp;$A$2&amp;$AS$1&amp;"C"&amp;$A19))</f>
        <v>5366</v>
      </c>
      <c r="BB19" s="7">
        <f>-IF(RTD("tos.rtd",,BB$2,"."&amp;$A$2&amp;$AS$1&amp;"P"&amp;$A19)="N/A",0,RTD("tos.rtd",,BB$2,"."&amp;$A$2&amp;$AS$1&amp;"P"&amp;$A19))</f>
        <v>-98945</v>
      </c>
      <c r="BC19" s="6">
        <f>IF(RTD("tos.rtd",,BC$2,"."&amp;$A$2&amp;$AU$1&amp;"C"&amp;$A19)="N/A",0,RTD("tos.rtd",,BC$2,"."&amp;$A$2&amp;$AU$1&amp;"C"&amp;$A19))</f>
        <v>506</v>
      </c>
      <c r="BD19" s="7">
        <f>-IF(RTD("tos.rtd",,BD$2,"."&amp;$A$2&amp;$AU$1&amp;"P"&amp;$A19)="N/A",0,RTD("tos.rtd",,BD$2,"."&amp;$A$2&amp;$AU$1&amp;"P"&amp;$A19))</f>
        <v>-4760</v>
      </c>
      <c r="BE19" s="6">
        <f>IF(RTD("tos.rtd",,BE$2,"."&amp;$A$2&amp;$AW$1&amp;"C"&amp;$A19)="N/A",0,RTD("tos.rtd",,BE$2,"."&amp;$A$2&amp;$AW$1&amp;"C"&amp;$A19))</f>
        <v>73</v>
      </c>
      <c r="BF19" s="83">
        <f>-IF(RTD("tos.rtd",,BF$2,"."&amp;$A$2&amp;$AW$1&amp;"P"&amp;$A19)="N/A",0,RTD("tos.rtd",,BF$2,"."&amp;$A$2&amp;$AW$1&amp;"P"&amp;$A19))</f>
        <v>-890</v>
      </c>
      <c r="BG19" s="32">
        <f ca="1">+Hoja2!Y20</f>
        <v>-26325</v>
      </c>
      <c r="BH19" s="7">
        <f t="shared" ca="1" si="36"/>
        <v>-124975</v>
      </c>
      <c r="BI19" s="8" t="str">
        <f t="shared" ca="1" si="37"/>
        <v/>
      </c>
      <c r="BJ19" s="3">
        <f ca="1">IF($BP$1=1,DX19,IF(RTD("tos.rtd",,BJ$2,"."&amp;$A$2&amp;$AS$1&amp;"C"&amp;$A19)="N/A",0,RTD("tos.rtd",,BJ$2,"."&amp;$A$2&amp;$AS$1&amp;"C"&amp;$A19)))</f>
        <v>2.474156859946862E-4</v>
      </c>
      <c r="BK19" s="3">
        <f ca="1">IF($BP$1=1,DY19,-IF(RTD("tos.rtd",,BK$2,"."&amp;$A$2&amp;$AS$1&amp;"P"&amp;$A19)="N/A",0,RTD("tos.rtd",,BK$2,"."&amp;$A$2&amp;$AS$1&amp;"P"&amp;$A19)))</f>
        <v>-2.7854724557212621E-2</v>
      </c>
      <c r="BL19" s="3">
        <f ca="1">IF($BP$1=1,DZ19,IF(RTD("tos.rtd",,BL$2,"."&amp;$A$2&amp;$AU$1&amp;"C"&amp;$A19)="N/A",0,RTD("tos.rtd",,BL$2,"."&amp;$A$2&amp;$AU$1&amp;"C"&amp;$A19)))</f>
        <v>2.4735773215134715E-2</v>
      </c>
      <c r="BM19" s="3">
        <f ca="1">IF($BP$1=1,EA19,-IF(RTD("tos.rtd",,BM$2,"."&amp;$A$2&amp;$AU$1&amp;"P"&amp;$A19)="N/A",0,RTD("tos.rtd",,BM$2,"."&amp;$A$2&amp;$AU$1&amp;"P"&amp;$A19)))</f>
        <v>-2.5450783455590428E-2</v>
      </c>
      <c r="BN19" s="3">
        <f ca="1">IF($BP$1=1,EB19,IF(RTD("tos.rtd",,BN$2,"."&amp;$A$2&amp;$AW$1&amp;"C"&amp;$A19)="N/A",0,RTD("tos.rtd",,BN$2,"."&amp;$A$2&amp;$AW$1&amp;"C"&amp;$A19)))</f>
        <v>2.7084552101772769E-2</v>
      </c>
      <c r="BO19" s="3">
        <f ca="1">IF($BP$1=1,EC19,-IF(RTD("tos.rtd",,BO$2,"."&amp;$A$2&amp;$AW$1&amp;"P"&amp;$A19)="N/A",0,RTD("tos.rtd",,BO$2,"."&amp;$A$2&amp;$AW$1&amp;"P"&amp;$A19)))</f>
        <v>-2.6827801800756446E-2</v>
      </c>
      <c r="BQ19" s="3">
        <f t="shared" ca="1" si="38"/>
        <v>-51619959.483007565</v>
      </c>
      <c r="BR19" s="3" t="str">
        <f t="shared" ca="1" si="67"/>
        <v/>
      </c>
      <c r="BS19" s="3">
        <f t="shared" ca="1" si="39"/>
        <v>-25525525.972796414</v>
      </c>
      <c r="BT19" s="3" t="str">
        <f t="shared" ca="1" si="67"/>
        <v/>
      </c>
      <c r="BU19" s="3">
        <f t="shared" ca="1" si="40"/>
        <v>1920846.6083792783</v>
      </c>
      <c r="BV19" s="3" t="str">
        <f t="shared" ca="1" si="41"/>
        <v/>
      </c>
      <c r="BX19" s="3">
        <f t="shared" ca="1" si="42"/>
        <v>-971879647.90049732</v>
      </c>
      <c r="BY19" s="3" t="str">
        <f t="shared" ca="1" si="68"/>
        <v/>
      </c>
      <c r="BZ19" s="3">
        <f t="shared" ca="1" si="43"/>
        <v>-38324501.40337877</v>
      </c>
      <c r="CA19" s="3" t="str">
        <f t="shared" ca="1" si="69"/>
        <v/>
      </c>
      <c r="CB19" s="3">
        <f t="shared" ca="1" si="44"/>
        <v>-7726176.6579285031</v>
      </c>
      <c r="CC19" s="3" t="str">
        <f t="shared" ca="1" si="70"/>
        <v/>
      </c>
      <c r="CD19" s="3">
        <f>IF(RTD("tos.rtd",,CD$2,"."&amp;$A$2&amp;$AS$1&amp;"C"&amp;$A19)="N/A",0,RTD("tos.rtd",,CD$2,"."&amp;$A$2&amp;$AS$1&amp;"C"&amp;$A19))</f>
        <v>1</v>
      </c>
      <c r="CE19" s="3">
        <f>-IF(RTD("tos.rtd",,CE$2,"."&amp;$A$2&amp;$AS$1&amp;"P"&amp;$A19)="N/A",0,RTD("tos.rtd",,CE$2,"."&amp;$A$2&amp;$AS$1&amp;"P"&amp;$A19))</f>
        <v>0.01</v>
      </c>
      <c r="CF19" s="3">
        <f>IF(RTD("tos.rtd",,CF$2,"."&amp;$A$2&amp;$AU$1&amp;"C"&amp;$A19)="N/A",0,RTD("tos.rtd",,CF$2,"."&amp;$A$2&amp;$AU$1&amp;"C"&amp;$A19))</f>
        <v>0.73</v>
      </c>
      <c r="CG19" s="3">
        <f>-IF(RTD("tos.rtd",,CG$2,"."&amp;$A$2&amp;$AU$1&amp;"P"&amp;$A19)="N/A",0,RTD("tos.rtd",,CG$2,"."&amp;$A$2&amp;$AU$1&amp;"P"&amp;$A19))</f>
        <v>0.26</v>
      </c>
      <c r="CH19" s="3">
        <f>IF(RTD("tos.rtd",,CH$2,"."&amp;$A$2&amp;$AW$1&amp;"C"&amp;$A19)="N/A",0,RTD("tos.rtd",,CH$2,"."&amp;$A$2&amp;$AW$1&amp;"C"&amp;$A19))</f>
        <v>0.63</v>
      </c>
      <c r="CI19" s="3">
        <f>-IF(RTD("tos.rtd",,CI$2,"."&amp;$A$2&amp;$AW$1&amp;"P"&amp;$A19)="N/A",0,RTD("tos.rtd",,CI$2,"."&amp;$A$2&amp;$AW$1&amp;"P"&amp;$A19))</f>
        <v>0.38</v>
      </c>
      <c r="CK19" s="3">
        <f t="shared" si="18"/>
        <v>132235</v>
      </c>
      <c r="CL19" s="3"/>
      <c r="CM19" s="3">
        <f t="shared" si="19"/>
        <v>15773</v>
      </c>
      <c r="CN19" s="3"/>
      <c r="CO19" s="3">
        <f t="shared" si="20"/>
        <v>74501</v>
      </c>
      <c r="CP19" s="3">
        <f t="shared" si="45"/>
        <v>222509</v>
      </c>
      <c r="CQ19" s="3">
        <f t="shared" si="46"/>
        <v>-93579</v>
      </c>
      <c r="CR19" s="3"/>
      <c r="CS19" s="3">
        <f t="shared" si="21"/>
        <v>-4254</v>
      </c>
      <c r="CT19" s="3"/>
      <c r="CU19" s="3">
        <f t="shared" si="22"/>
        <v>-817</v>
      </c>
      <c r="CV19" s="3">
        <f t="shared" si="47"/>
        <v>-98650</v>
      </c>
      <c r="CW19" s="3">
        <f t="shared" ca="1" si="48"/>
        <v>-75224638.847424701</v>
      </c>
      <c r="CX19" s="85" t="str">
        <f t="shared" ca="1" si="71"/>
        <v/>
      </c>
      <c r="CY19" s="3">
        <f t="shared" ca="1" si="49"/>
        <v>-1017930325.9618045</v>
      </c>
      <c r="CZ19" s="85" t="str">
        <f t="shared" ca="1" si="72"/>
        <v/>
      </c>
      <c r="DA19" s="3">
        <f>IF(RTD("tos.rtd",,DA$2,"."&amp;$A$2&amp;$AS$1&amp;"C"&amp;$A19)="N/A",0,RTD("tos.rtd",,DA$2,"."&amp;$A$2&amp;$AS$1&amp;"C"&amp;$A19))</f>
        <v>7.12</v>
      </c>
      <c r="DB19" s="3">
        <f>IF(RTD("tos.rtd",,DB$2,"."&amp;$A$2&amp;$AS$1&amp;"P"&amp;$A19)="N/A",0,RTD("tos.rtd",,DB$2,"."&amp;$A$2&amp;$AS$1&amp;"P"&amp;$A19))</f>
        <v>0.01</v>
      </c>
      <c r="DC19" s="3">
        <f>IF(RTD("tos.rtd",,DC$2,"."&amp;$A$2&amp;$AS$1&amp;"C"&amp;$A19)="N/A",0,RTD("tos.rtd",,DC$2,"."&amp;$A$2&amp;$AS$1&amp;"C"&amp;$A19))</f>
        <v>7.02</v>
      </c>
      <c r="DD19" s="3">
        <f>IF(RTD("tos.rtd",,DD$2,"."&amp;$A$2&amp;$AS$1&amp;"P"&amp;$A19)="N/A",0,RTD("tos.rtd",,DD$2,"."&amp;$A$2&amp;$AS$1&amp;"P"&amp;$A19))</f>
        <v>0.01</v>
      </c>
      <c r="DE19" s="3">
        <f>IF(RTD("tos.rtd",,DE$2,"."&amp;$A$2&amp;$AS$1&amp;"C"&amp;$A19)="N/A",0,RTD("tos.rtd",,DE$2,"."&amp;$A$2&amp;$AS$1&amp;"C"&amp;$A19))</f>
        <v>6.92</v>
      </c>
      <c r="DF19" s="3">
        <f>IF(RTD("tos.rtd",,DF$2,"."&amp;$A$2&amp;$AS$1&amp;"P"&amp;$A19)="N/A",0,RTD("tos.rtd",,DF$2,"."&amp;$A$2&amp;$AS$1&amp;"P"&amp;$A19))</f>
        <v>0</v>
      </c>
      <c r="DG19" s="86">
        <f t="shared" si="50"/>
        <v>-6.9700000000000273</v>
      </c>
      <c r="DH19" s="3">
        <f t="shared" si="5"/>
        <v>0</v>
      </c>
      <c r="DI19" s="3">
        <f t="shared" si="6"/>
        <v>0</v>
      </c>
      <c r="DJ19" s="3">
        <f t="shared" si="7"/>
        <v>0</v>
      </c>
      <c r="DK19" s="3">
        <f t="shared" si="8"/>
        <v>0</v>
      </c>
      <c r="DL19" s="3">
        <f t="shared" si="9"/>
        <v>0</v>
      </c>
      <c r="DM19" s="3">
        <f t="shared" si="10"/>
        <v>0</v>
      </c>
      <c r="DN19" s="63" t="str">
        <f t="shared" si="51"/>
        <v>UNKNOWN</v>
      </c>
      <c r="DO19" s="63" t="str">
        <f t="shared" si="52"/>
        <v>UNKNOWN</v>
      </c>
      <c r="DP19" s="3">
        <f t="shared" si="53"/>
        <v>0</v>
      </c>
      <c r="DQ19" s="3">
        <f t="shared" si="54"/>
        <v>0</v>
      </c>
      <c r="DR19" s="3">
        <f t="shared" ca="1" si="55"/>
        <v>0</v>
      </c>
      <c r="DS19" s="3">
        <f t="shared" si="56"/>
        <v>0</v>
      </c>
      <c r="DT19" s="3">
        <f t="shared" si="57"/>
        <v>0</v>
      </c>
      <c r="DU19" s="3">
        <f t="shared" si="58"/>
        <v>0</v>
      </c>
      <c r="DV19" s="3">
        <f t="shared" si="59"/>
        <v>-128</v>
      </c>
      <c r="DW19" s="3">
        <f t="shared" si="23"/>
        <v>-377</v>
      </c>
      <c r="DX19" s="3">
        <f t="shared" ca="1" si="24"/>
        <v>2.474156859946862E-4</v>
      </c>
      <c r="DY19" s="3">
        <f t="shared" ca="1" si="25"/>
        <v>-2.7854724557212621E-2</v>
      </c>
      <c r="DZ19" s="3">
        <f t="shared" ca="1" si="26"/>
        <v>2.4735773215134715E-2</v>
      </c>
      <c r="EA19" s="3">
        <f t="shared" ca="1" si="27"/>
        <v>-2.5450783455590428E-2</v>
      </c>
      <c r="EB19" s="3">
        <f t="shared" ca="1" si="28"/>
        <v>2.7084552101772769E-2</v>
      </c>
      <c r="EC19" s="3">
        <f t="shared" ca="1" si="29"/>
        <v>-2.6827801800756446E-2</v>
      </c>
      <c r="ED19" s="63">
        <f t="shared" si="60"/>
        <v>-505</v>
      </c>
      <c r="EE19" s="59">
        <f t="shared" si="61"/>
        <v>0.25</v>
      </c>
      <c r="EF19" s="59">
        <f t="shared" si="30"/>
        <v>0.61739999999999995</v>
      </c>
      <c r="EG19" s="59">
        <f t="shared" si="31"/>
        <v>0.18970000000000001</v>
      </c>
      <c r="EH19" s="59">
        <f t="shared" si="32"/>
        <v>0.1822</v>
      </c>
      <c r="EI19" s="59">
        <f t="shared" si="33"/>
        <v>0.16589999999999999</v>
      </c>
      <c r="EJ19" s="59">
        <f t="shared" si="34"/>
        <v>0.16839999999999999</v>
      </c>
      <c r="EK19" s="63">
        <f t="shared" ca="1" si="62"/>
        <v>3693665.2345172847</v>
      </c>
      <c r="EL19" s="3" t="str">
        <f>RTD("tos.rtd",,EL$2,"."&amp;$A$2&amp;$AS$1&amp;"C"&amp;$A19)</f>
        <v>0.00%</v>
      </c>
      <c r="EM19" s="3" t="str">
        <f>RTD("tos.rtd",,EM$2,"."&amp;$A$2&amp;$AS$1&amp;"P"&amp;$A19)</f>
        <v>61.74%</v>
      </c>
      <c r="EN19" s="3" t="str">
        <f>RTD("tos.rtd",,EN$2,"."&amp;$A$2&amp;$AU$1&amp;"C"&amp;$A19)</f>
        <v>18.97%</v>
      </c>
      <c r="EO19" s="3" t="str">
        <f>RTD("tos.rtd",,EO$2,"."&amp;$A$2&amp;$AU$1&amp;"P"&amp;$A19)</f>
        <v>18.22%</v>
      </c>
      <c r="EP19" s="3" t="str">
        <f>RTD("tos.rtd",,EP$2,"."&amp;$A$2&amp;$AW$1&amp;"C"&amp;$A19)</f>
        <v>16.59%</v>
      </c>
      <c r="EQ19" s="3" t="str">
        <f>RTD("tos.rtd",,EQ$2,"."&amp;$A$2&amp;$AW$1&amp;"P"&amp;$A19)</f>
        <v>16.84%</v>
      </c>
      <c r="ES19" s="63" t="str">
        <f t="shared" si="63"/>
        <v>587,-505.00</v>
      </c>
      <c r="ET19" s="63" t="str">
        <f t="shared" ca="1" si="64"/>
        <v>587,-1017930.33</v>
      </c>
      <c r="EU19" s="67">
        <v>589.99</v>
      </c>
      <c r="EV19" s="67" t="s">
        <v>172</v>
      </c>
      <c r="EW19" s="67">
        <v>516.27</v>
      </c>
      <c r="EX19" s="67" t="s">
        <v>173</v>
      </c>
      <c r="EY19" s="67">
        <v>5910</v>
      </c>
      <c r="EZ19" s="67" t="s">
        <v>174</v>
      </c>
      <c r="FA19" s="67">
        <v>21198</v>
      </c>
      <c r="FB19" s="67" t="s">
        <v>175</v>
      </c>
      <c r="FC19" s="67" t="s">
        <v>176</v>
      </c>
      <c r="FD19" s="67" t="s">
        <v>177</v>
      </c>
      <c r="FE19" s="68" t="s">
        <v>178</v>
      </c>
      <c r="FF19" s="68" t="s">
        <v>179</v>
      </c>
    </row>
    <row r="20" spans="1:162" s="63" customFormat="1" ht="13.5" thickBot="1" x14ac:dyDescent="0.25">
      <c r="A20" s="2">
        <f t="shared" si="65"/>
        <v>586</v>
      </c>
      <c r="B20" s="3">
        <f t="shared" si="13"/>
        <v>8587</v>
      </c>
      <c r="C20" s="3">
        <f t="shared" si="14"/>
        <v>4389</v>
      </c>
      <c r="D20" s="3">
        <f t="shared" si="15"/>
        <v>3351</v>
      </c>
      <c r="E20" s="3">
        <f t="shared" si="16"/>
        <v>16327</v>
      </c>
      <c r="F20" s="4">
        <f t="shared" si="17"/>
        <v>5891.3733016819033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-288</v>
      </c>
      <c r="AN20" s="1">
        <v>4230</v>
      </c>
      <c r="AO20" s="1">
        <v>586</v>
      </c>
      <c r="AP20" s="1">
        <v>2811</v>
      </c>
      <c r="AQ20" s="1">
        <v>-91080</v>
      </c>
      <c r="AR20" s="1"/>
      <c r="AS20" s="6">
        <f>IF(RTD("tos.rtd",,AS$2,"."&amp;$A$2&amp;$AS$1&amp;"C"&amp;$A20)="N/A",0,RTD("tos.rtd",,AS$2,"."&amp;$A$2&amp;$AS$1&amp;"C"&amp;$A20))</f>
        <v>954</v>
      </c>
      <c r="AT20" s="7">
        <f>-IF(RTD("tos.rtd",,AT$2,"."&amp;$A$2&amp;$AS$1&amp;"P"&amp;$A20)="N/A",0,RTD("tos.rtd",,AT$2,"."&amp;$A$2&amp;$AS$1&amp;"P"&amp;$A20))</f>
        <v>-7633</v>
      </c>
      <c r="AU20" s="6">
        <f>IF(RTD("tos.rtd",,AU$2,"."&amp;$A$2&amp;$AU$1&amp;"C"&amp;$A20)="N/A",0,RTD("tos.rtd",,AU$2,"."&amp;$A$2&amp;$AU$1&amp;"C"&amp;$A20))</f>
        <v>1917</v>
      </c>
      <c r="AV20" s="7">
        <f>-IF(RTD("tos.rtd",,AV$2,"."&amp;$A$2&amp;$AU$1&amp;"P"&amp;$A20)="N/A",0,RTD("tos.rtd",,AV$2,"."&amp;$A$2&amp;$AU$1&amp;"P"&amp;$A20))</f>
        <v>-2472</v>
      </c>
      <c r="AW20" s="6">
        <f>IF(RTD("tos.rtd",,AW$2,"."&amp;$A$2&amp;$AW$1&amp;"C"&amp;$A20)="N/A",0,RTD("tos.rtd",,AW$2,"."&amp;$A$2&amp;$AW$1&amp;"C"&amp;$A20))</f>
        <v>1762</v>
      </c>
      <c r="AX20" s="7">
        <f>-IF(RTD("tos.rtd",,AX$2,"."&amp;$A$2&amp;$AW$1&amp;"P"&amp;$A20)="N/A",0,RTD("tos.rtd",,AX$2,"."&amp;$A$2&amp;$AW$1&amp;"P"&amp;$A20))</f>
        <v>-1589</v>
      </c>
      <c r="AY20" s="1">
        <f t="shared" si="66"/>
        <v>-7061</v>
      </c>
      <c r="AZ20" s="8">
        <f t="shared" si="35"/>
        <v>586</v>
      </c>
      <c r="BA20" s="6">
        <f>IF(RTD("tos.rtd",,BA$2,"."&amp;$A$2&amp;$AS$1&amp;"C"&amp;$A20)="N/A",0,RTD("tos.rtd",,BA$2,"."&amp;$A$2&amp;$AS$1&amp;"C"&amp;$A20))</f>
        <v>2811</v>
      </c>
      <c r="BB20" s="7">
        <f>-IF(RTD("tos.rtd",,BB$2,"."&amp;$A$2&amp;$AS$1&amp;"P"&amp;$A20)="N/A",0,RTD("tos.rtd",,BB$2,"."&amp;$A$2&amp;$AS$1&amp;"P"&amp;$A20))</f>
        <v>-91080</v>
      </c>
      <c r="BC20" s="6">
        <f>IF(RTD("tos.rtd",,BC$2,"."&amp;$A$2&amp;$AU$1&amp;"C"&amp;$A20)="N/A",0,RTD("tos.rtd",,BC$2,"."&amp;$A$2&amp;$AU$1&amp;"C"&amp;$A20))</f>
        <v>446</v>
      </c>
      <c r="BD20" s="7">
        <f>-IF(RTD("tos.rtd",,BD$2,"."&amp;$A$2&amp;$AU$1&amp;"P"&amp;$A20)="N/A",0,RTD("tos.rtd",,BD$2,"."&amp;$A$2&amp;$AU$1&amp;"P"&amp;$A20))</f>
        <v>-7012</v>
      </c>
      <c r="BE20" s="6">
        <f>IF(RTD("tos.rtd",,BE$2,"."&amp;$A$2&amp;$AW$1&amp;"C"&amp;$A20)="N/A",0,RTD("tos.rtd",,BE$2,"."&amp;$A$2&amp;$AW$1&amp;"C"&amp;$A20))</f>
        <v>32</v>
      </c>
      <c r="BF20" s="83">
        <f>-IF(RTD("tos.rtd",,BF$2,"."&amp;$A$2&amp;$AW$1&amp;"P"&amp;$A20)="N/A",0,RTD("tos.rtd",,BF$2,"."&amp;$A$2&amp;$AW$1&amp;"P"&amp;$A20))</f>
        <v>-625</v>
      </c>
      <c r="BG20" s="32">
        <f ca="1">+Hoja2!Y21</f>
        <v>-17524</v>
      </c>
      <c r="BH20" s="7">
        <f t="shared" ca="1" si="36"/>
        <v>-112952</v>
      </c>
      <c r="BI20" s="8" t="str">
        <f t="shared" ca="1" si="37"/>
        <v/>
      </c>
      <c r="BJ20" s="3">
        <f ca="1">IF($BP$1=1,DX20,IF(RTD("tos.rtd",,BJ$2,"."&amp;$A$2&amp;$AS$1&amp;"C"&amp;$A20)="N/A",0,RTD("tos.rtd",,BJ$2,"."&amp;$A$2&amp;$AS$1&amp;"C"&amp;$A20)))</f>
        <v>2.8818913678676509E-2</v>
      </c>
      <c r="BK20" s="3">
        <f ca="1">IF($BP$1=1,DY20,-IF(RTD("tos.rtd",,BK$2,"."&amp;$A$2&amp;$AS$1&amp;"P"&amp;$A20)="N/A",0,RTD("tos.rtd",,BK$2,"."&amp;$A$2&amp;$AS$1&amp;"P"&amp;$A20)))</f>
        <v>-2.387557029271577E-2</v>
      </c>
      <c r="BL20" s="3">
        <f ca="1">IF($BP$1=1,DZ20,IF(RTD("tos.rtd",,BL$2,"."&amp;$A$2&amp;$AU$1&amp;"C"&amp;$A20)="N/A",0,RTD("tos.rtd",,BL$2,"."&amp;$A$2&amp;$AU$1&amp;"C"&amp;$A20)))</f>
        <v>2.347769196708183E-2</v>
      </c>
      <c r="BM20" s="3">
        <f ca="1">IF($BP$1=1,EA20,-IF(RTD("tos.rtd",,BM$2,"."&amp;$A$2&amp;$AU$1&amp;"P"&amp;$A20)="N/A",0,RTD("tos.rtd",,BM$2,"."&amp;$A$2&amp;$AU$1&amp;"P"&amp;$A20)))</f>
        <v>-2.4098651333424162E-2</v>
      </c>
      <c r="BN20" s="3">
        <f ca="1">IF($BP$1=1,EB20,IF(RTD("tos.rtd",,BN$2,"."&amp;$A$2&amp;$AW$1&amp;"C"&amp;$A20)="N/A",0,RTD("tos.rtd",,BN$2,"."&amp;$A$2&amp;$AW$1&amp;"C"&amp;$A20)))</f>
        <v>2.5501667222828216E-2</v>
      </c>
      <c r="BO20" s="3">
        <f ca="1">IF($BP$1=1,EC20,-IF(RTD("tos.rtd",,BO$2,"."&amp;$A$2&amp;$AW$1&amp;"P"&amp;$A20)="N/A",0,RTD("tos.rtd",,BO$2,"."&amp;$A$2&amp;$AW$1&amp;"P"&amp;$A20)))</f>
        <v>-2.5314894203806351E-2</v>
      </c>
      <c r="BQ20" s="3">
        <f t="shared" ca="1" si="38"/>
        <v>-54595497.543408751</v>
      </c>
      <c r="BR20" s="3" t="str">
        <f t="shared" ca="1" si="67"/>
        <v/>
      </c>
      <c r="BS20" s="3">
        <f t="shared" ca="1" si="39"/>
        <v>-5138583.3305875845</v>
      </c>
      <c r="BT20" s="3" t="str">
        <f t="shared" ca="1" si="67"/>
        <v/>
      </c>
      <c r="BU20" s="3">
        <f t="shared" ca="1" si="40"/>
        <v>1661185.4623134173</v>
      </c>
      <c r="BV20" s="3" t="str">
        <f t="shared" ca="1" si="41"/>
        <v/>
      </c>
      <c r="BX20" s="3">
        <f t="shared" ca="1" si="42"/>
        <v>-738614712.67290556</v>
      </c>
      <c r="BY20" s="3" t="str">
        <f t="shared" ca="1" si="68"/>
        <v/>
      </c>
      <c r="BZ20" s="3">
        <f t="shared" ca="1" si="43"/>
        <v>-55921923.931306668</v>
      </c>
      <c r="CA20" s="3" t="str">
        <f t="shared" ca="1" si="69"/>
        <v/>
      </c>
      <c r="CB20" s="3">
        <f t="shared" ca="1" si="44"/>
        <v>-5294035.9652376287</v>
      </c>
      <c r="CC20" s="3" t="str">
        <f t="shared" ca="1" si="70"/>
        <v/>
      </c>
      <c r="CD20" s="3">
        <f>IF(RTD("tos.rtd",,CD$2,"."&amp;$A$2&amp;$AS$1&amp;"C"&amp;$A20)="N/A",0,RTD("tos.rtd",,CD$2,"."&amp;$A$2&amp;$AS$1&amp;"C"&amp;$A20))</f>
        <v>0.98</v>
      </c>
      <c r="CE20" s="3">
        <f>-IF(RTD("tos.rtd",,CE$2,"."&amp;$A$2&amp;$AS$1&amp;"P"&amp;$A20)="N/A",0,RTD("tos.rtd",,CE$2,"."&amp;$A$2&amp;$AS$1&amp;"P"&amp;$A20))</f>
        <v>0.01</v>
      </c>
      <c r="CF20" s="3">
        <f>IF(RTD("tos.rtd",,CF$2,"."&amp;$A$2&amp;$AU$1&amp;"C"&amp;$A20)="N/A",0,RTD("tos.rtd",,CF$2,"."&amp;$A$2&amp;$AU$1&amp;"C"&amp;$A20))</f>
        <v>0.76</v>
      </c>
      <c r="CG20" s="3">
        <f>-IF(RTD("tos.rtd",,CG$2,"."&amp;$A$2&amp;$AU$1&amp;"P"&amp;$A20)="N/A",0,RTD("tos.rtd",,CG$2,"."&amp;$A$2&amp;$AU$1&amp;"P"&amp;$A20))</f>
        <v>0.23</v>
      </c>
      <c r="CH20" s="3">
        <f>IF(RTD("tos.rtd",,CH$2,"."&amp;$A$2&amp;$AW$1&amp;"C"&amp;$A20)="N/A",0,RTD("tos.rtd",,CH$2,"."&amp;$A$2&amp;$AW$1&amp;"C"&amp;$A20))</f>
        <v>0.64</v>
      </c>
      <c r="CI20" s="3">
        <f>-IF(RTD("tos.rtd",,CI$2,"."&amp;$A$2&amp;$AW$1&amp;"P"&amp;$A20)="N/A",0,RTD("tos.rtd",,CI$2,"."&amp;$A$2&amp;$AW$1&amp;"P"&amp;$A20))</f>
        <v>0.36</v>
      </c>
      <c r="CK20" s="3">
        <f t="shared" si="18"/>
        <v>85859</v>
      </c>
      <c r="CL20" s="3"/>
      <c r="CM20" s="3">
        <f t="shared" si="19"/>
        <v>88836</v>
      </c>
      <c r="CN20" s="3"/>
      <c r="CO20" s="3">
        <f t="shared" si="20"/>
        <v>55564</v>
      </c>
      <c r="CP20" s="3">
        <f t="shared" si="45"/>
        <v>230259</v>
      </c>
      <c r="CQ20" s="3">
        <f t="shared" si="46"/>
        <v>-88269</v>
      </c>
      <c r="CR20" s="3"/>
      <c r="CS20" s="3">
        <f t="shared" si="21"/>
        <v>-6566</v>
      </c>
      <c r="CT20" s="3"/>
      <c r="CU20" s="3">
        <f t="shared" si="22"/>
        <v>-593</v>
      </c>
      <c r="CV20" s="3">
        <f t="shared" si="47"/>
        <v>-95428</v>
      </c>
      <c r="CW20" s="3">
        <f t="shared" ca="1" si="48"/>
        <v>-58072895.411682919</v>
      </c>
      <c r="CX20" s="85" t="str">
        <f t="shared" ca="1" si="71"/>
        <v/>
      </c>
      <c r="CY20" s="3">
        <f t="shared" ca="1" si="49"/>
        <v>-799830672.5694499</v>
      </c>
      <c r="CZ20" s="85" t="str">
        <f t="shared" ca="1" si="72"/>
        <v/>
      </c>
      <c r="DA20" s="3">
        <f>IF(RTD("tos.rtd",,DA$2,"."&amp;$A$2&amp;$AS$1&amp;"C"&amp;$A20)="N/A",0,RTD("tos.rtd",,DA$2,"."&amp;$A$2&amp;$AS$1&amp;"C"&amp;$A20))</f>
        <v>8.3699999999999992</v>
      </c>
      <c r="DB20" s="3">
        <f>IF(RTD("tos.rtd",,DB$2,"."&amp;$A$2&amp;$AS$1&amp;"P"&amp;$A20)="N/A",0,RTD("tos.rtd",,DB$2,"."&amp;$A$2&amp;$AS$1&amp;"P"&amp;$A20))</f>
        <v>0.01</v>
      </c>
      <c r="DC20" s="3">
        <f>IF(RTD("tos.rtd",,DC$2,"."&amp;$A$2&amp;$AS$1&amp;"C"&amp;$A20)="N/A",0,RTD("tos.rtd",,DC$2,"."&amp;$A$2&amp;$AS$1&amp;"C"&amp;$A20))</f>
        <v>8.09</v>
      </c>
      <c r="DD20" s="3">
        <f>IF(RTD("tos.rtd",,DD$2,"."&amp;$A$2&amp;$AS$1&amp;"P"&amp;$A20)="N/A",0,RTD("tos.rtd",,DD$2,"."&amp;$A$2&amp;$AS$1&amp;"P"&amp;$A20))</f>
        <v>0.01</v>
      </c>
      <c r="DE20" s="3">
        <f>IF(RTD("tos.rtd",,DE$2,"."&amp;$A$2&amp;$AS$1&amp;"C"&amp;$A20)="N/A",0,RTD("tos.rtd",,DE$2,"."&amp;$A$2&amp;$AS$1&amp;"C"&amp;$A20))</f>
        <v>7.91</v>
      </c>
      <c r="DF20" s="3">
        <f>IF(RTD("tos.rtd",,DF$2,"."&amp;$A$2&amp;$AS$1&amp;"P"&amp;$A20)="N/A",0,RTD("tos.rtd",,DF$2,"."&amp;$A$2&amp;$AS$1&amp;"P"&amp;$A20))</f>
        <v>0</v>
      </c>
      <c r="DG20" s="86">
        <f t="shared" si="50"/>
        <v>-7.9700000000000273</v>
      </c>
      <c r="DH20" s="3">
        <f t="shared" si="5"/>
        <v>0</v>
      </c>
      <c r="DI20" s="3">
        <f t="shared" si="6"/>
        <v>0</v>
      </c>
      <c r="DJ20" s="3">
        <f t="shared" si="7"/>
        <v>0</v>
      </c>
      <c r="DK20" s="3">
        <f t="shared" si="8"/>
        <v>0</v>
      </c>
      <c r="DL20" s="3">
        <f t="shared" si="9"/>
        <v>0</v>
      </c>
      <c r="DM20" s="3">
        <f t="shared" si="10"/>
        <v>0</v>
      </c>
      <c r="DN20" s="63" t="str">
        <f t="shared" si="51"/>
        <v>UNKNOWN</v>
      </c>
      <c r="DO20" s="63" t="str">
        <f t="shared" si="52"/>
        <v>UNKNOWN</v>
      </c>
      <c r="DP20" s="3">
        <f t="shared" si="53"/>
        <v>0</v>
      </c>
      <c r="DQ20" s="3">
        <f t="shared" si="54"/>
        <v>0</v>
      </c>
      <c r="DR20" s="3">
        <f t="shared" ca="1" si="55"/>
        <v>0</v>
      </c>
      <c r="DS20" s="3">
        <f t="shared" si="56"/>
        <v>0</v>
      </c>
      <c r="DT20" s="3">
        <f t="shared" si="57"/>
        <v>0</v>
      </c>
      <c r="DU20" s="3">
        <f t="shared" si="58"/>
        <v>0</v>
      </c>
      <c r="DV20" s="3">
        <f t="shared" si="59"/>
        <v>-288</v>
      </c>
      <c r="DW20" s="3">
        <f t="shared" si="23"/>
        <v>4230</v>
      </c>
      <c r="DX20" s="3">
        <f t="shared" ca="1" si="24"/>
        <v>2.8818913678676509E-2</v>
      </c>
      <c r="DY20" s="3">
        <f t="shared" ca="1" si="25"/>
        <v>-2.387557029271577E-2</v>
      </c>
      <c r="DZ20" s="3">
        <f t="shared" ca="1" si="26"/>
        <v>2.347769196708183E-2</v>
      </c>
      <c r="EA20" s="3">
        <f t="shared" ca="1" si="27"/>
        <v>-2.4098651333424162E-2</v>
      </c>
      <c r="EB20" s="3">
        <f t="shared" ca="1" si="28"/>
        <v>2.5501667222828216E-2</v>
      </c>
      <c r="EC20" s="3">
        <f t="shared" ca="1" si="29"/>
        <v>-2.5314894203806351E-2</v>
      </c>
      <c r="ED20" s="63">
        <f t="shared" si="60"/>
        <v>3942</v>
      </c>
      <c r="EE20" s="59">
        <f t="shared" si="61"/>
        <v>0.874</v>
      </c>
      <c r="EF20" s="59">
        <f t="shared" si="30"/>
        <v>0.69610000000000005</v>
      </c>
      <c r="EG20" s="59">
        <f t="shared" si="31"/>
        <v>0.19270000000000001</v>
      </c>
      <c r="EH20" s="59">
        <f t="shared" si="32"/>
        <v>0.18490000000000001</v>
      </c>
      <c r="EI20" s="59">
        <f t="shared" si="33"/>
        <v>0.1676</v>
      </c>
      <c r="EJ20" s="59">
        <f t="shared" si="34"/>
        <v>0.1699</v>
      </c>
      <c r="EK20" s="63">
        <f t="shared" ca="1" si="62"/>
        <v>-38558789.587741271</v>
      </c>
      <c r="EL20" s="3" t="str">
        <f>RTD("tos.rtd",,EL$2,"."&amp;$A$2&amp;$AS$1&amp;"C"&amp;$A20)</f>
        <v>87.40%</v>
      </c>
      <c r="EM20" s="3" t="str">
        <f>RTD("tos.rtd",,EM$2,"."&amp;$A$2&amp;$AS$1&amp;"P"&amp;$A20)</f>
        <v>69.61%</v>
      </c>
      <c r="EN20" s="3" t="str">
        <f>RTD("tos.rtd",,EN$2,"."&amp;$A$2&amp;$AU$1&amp;"C"&amp;$A20)</f>
        <v>19.27%</v>
      </c>
      <c r="EO20" s="3" t="str">
        <f>RTD("tos.rtd",,EO$2,"."&amp;$A$2&amp;$AU$1&amp;"P"&amp;$A20)</f>
        <v>18.49%</v>
      </c>
      <c r="EP20" s="3" t="str">
        <f>RTD("tos.rtd",,EP$2,"."&amp;$A$2&amp;$AW$1&amp;"C"&amp;$A20)</f>
        <v>16.76%</v>
      </c>
      <c r="EQ20" s="3" t="str">
        <f>RTD("tos.rtd",,EQ$2,"."&amp;$A$2&amp;$AW$1&amp;"P"&amp;$A20)</f>
        <v>16.99%</v>
      </c>
      <c r="ES20" s="63" t="str">
        <f t="shared" si="63"/>
        <v>586,3942.00</v>
      </c>
      <c r="ET20" s="63" t="str">
        <f t="shared" ca="1" si="64"/>
        <v>586,-799830.67</v>
      </c>
      <c r="EU20" s="67">
        <v>589.89</v>
      </c>
      <c r="EV20" s="67" t="s">
        <v>180</v>
      </c>
      <c r="EW20" s="67">
        <v>516.30999999999995</v>
      </c>
      <c r="EX20" s="67" t="s">
        <v>181</v>
      </c>
      <c r="EY20" s="67">
        <v>5909</v>
      </c>
      <c r="EZ20" s="67" t="s">
        <v>182</v>
      </c>
      <c r="FA20" s="67">
        <v>21194</v>
      </c>
      <c r="FB20" s="67" t="s">
        <v>183</v>
      </c>
      <c r="FC20" s="67" t="s">
        <v>184</v>
      </c>
      <c r="FD20" s="67" t="s">
        <v>185</v>
      </c>
      <c r="FE20" s="68" t="s">
        <v>186</v>
      </c>
      <c r="FF20" s="68" t="s">
        <v>187</v>
      </c>
    </row>
    <row r="21" spans="1:162" s="63" customFormat="1" ht="13.5" thickBot="1" x14ac:dyDescent="0.25">
      <c r="A21" s="2">
        <f t="shared" si="65"/>
        <v>585</v>
      </c>
      <c r="B21" s="33">
        <f t="shared" si="13"/>
        <v>13736</v>
      </c>
      <c r="C21" s="33">
        <f t="shared" si="14"/>
        <v>24665</v>
      </c>
      <c r="D21" s="33">
        <f t="shared" si="15"/>
        <v>33775</v>
      </c>
      <c r="E21" s="33">
        <f t="shared" si="16"/>
        <v>72176</v>
      </c>
      <c r="F21" s="34">
        <f t="shared" si="17"/>
        <v>5881.3197636244258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175</v>
      </c>
      <c r="AN21" s="12">
        <v>-14276</v>
      </c>
      <c r="AO21" s="12">
        <v>585</v>
      </c>
      <c r="AP21" s="12">
        <v>3131</v>
      </c>
      <c r="AQ21" s="12">
        <v>-74595</v>
      </c>
      <c r="AR21" s="12"/>
      <c r="AS21" s="13">
        <f>IF(RTD("tos.rtd",,AS$2,"."&amp;$A$2&amp;$AS$1&amp;"C"&amp;$A21)="N/A",0,RTD("tos.rtd",,AS$2,"."&amp;$A$2&amp;$AS$1&amp;"C"&amp;$A21))</f>
        <v>1373</v>
      </c>
      <c r="AT21" s="29">
        <f>-IF(RTD("tos.rtd",,AT$2,"."&amp;$A$2&amp;$AS$1&amp;"P"&amp;$A21)="N/A",0,RTD("tos.rtd",,AT$2,"."&amp;$A$2&amp;$AS$1&amp;"P"&amp;$A21))</f>
        <v>-12363</v>
      </c>
      <c r="AU21" s="13">
        <f>IF(RTD("tos.rtd",,AU$2,"."&amp;$A$2&amp;$AU$1&amp;"C"&amp;$A21)="N/A",0,RTD("tos.rtd",,AU$2,"."&amp;$A$2&amp;$AU$1&amp;"C"&amp;$A21))</f>
        <v>12638</v>
      </c>
      <c r="AV21" s="29">
        <f>-IF(RTD("tos.rtd",,AV$2,"."&amp;$A$2&amp;$AU$1&amp;"P"&amp;$A21)="N/A",0,RTD("tos.rtd",,AV$2,"."&amp;$A$2&amp;$AU$1&amp;"P"&amp;$A21))</f>
        <v>-12027</v>
      </c>
      <c r="AW21" s="13">
        <f>IF(RTD("tos.rtd",,AW$2,"."&amp;$A$2&amp;$AW$1&amp;"C"&amp;$A21)="N/A",0,RTD("tos.rtd",,AW$2,"."&amp;$A$2&amp;$AW$1&amp;"C"&amp;$A21))</f>
        <v>18873</v>
      </c>
      <c r="AX21" s="29">
        <f>-IF(RTD("tos.rtd",,AX$2,"."&amp;$A$2&amp;$AW$1&amp;"P"&amp;$A21)="N/A",0,RTD("tos.rtd",,AX$2,"."&amp;$A$2&amp;$AW$1&amp;"P"&amp;$A21))</f>
        <v>-14902</v>
      </c>
      <c r="AY21" s="1">
        <f t="shared" si="66"/>
        <v>-6408</v>
      </c>
      <c r="AZ21" s="8">
        <f t="shared" si="35"/>
        <v>585</v>
      </c>
      <c r="BA21" s="13">
        <f>IF(RTD("tos.rtd",,BA$2,"."&amp;$A$2&amp;$AS$1&amp;"C"&amp;$A21)="N/A",0,RTD("tos.rtd",,BA$2,"."&amp;$A$2&amp;$AS$1&amp;"C"&amp;$A21))</f>
        <v>3131</v>
      </c>
      <c r="BB21" s="29">
        <f>-IF(RTD("tos.rtd",,BB$2,"."&amp;$A$2&amp;$AS$1&amp;"P"&amp;$A21)="N/A",0,RTD("tos.rtd",,BB$2,"."&amp;$A$2&amp;$AS$1&amp;"P"&amp;$A21))</f>
        <v>-74595</v>
      </c>
      <c r="BC21" s="13">
        <f>IF(RTD("tos.rtd",,BC$2,"."&amp;$A$2&amp;$AU$1&amp;"C"&amp;$A21)="N/A",0,RTD("tos.rtd",,BC$2,"."&amp;$A$2&amp;$AU$1&amp;"C"&amp;$A21))</f>
        <v>2136</v>
      </c>
      <c r="BD21" s="29">
        <f>-IF(RTD("tos.rtd",,BD$2,"."&amp;$A$2&amp;$AU$1&amp;"P"&amp;$A21)="N/A",0,RTD("tos.rtd",,BD$2,"."&amp;$A$2&amp;$AU$1&amp;"P"&amp;$A21))</f>
        <v>-26498</v>
      </c>
      <c r="BE21" s="13">
        <f>IF(RTD("tos.rtd",,BE$2,"."&amp;$A$2&amp;$AW$1&amp;"C"&amp;$A21)="N/A",0,RTD("tos.rtd",,BE$2,"."&amp;$A$2&amp;$AW$1&amp;"C"&amp;$A21))</f>
        <v>8209</v>
      </c>
      <c r="BF21" s="12">
        <f>-IF(RTD("tos.rtd",,BF$2,"."&amp;$A$2&amp;$AW$1&amp;"P"&amp;$A21)="N/A",0,RTD("tos.rtd",,BF$2,"."&amp;$A$2&amp;$AW$1&amp;"P"&amp;$A21))</f>
        <v>-10660</v>
      </c>
      <c r="BG21" s="100">
        <f ca="1">+Hoja2!Y22</f>
        <v>-61802</v>
      </c>
      <c r="BH21" s="29">
        <f t="shared" ca="1" si="36"/>
        <v>-160079</v>
      </c>
      <c r="BI21" s="8" t="str">
        <f t="shared" ca="1" si="37"/>
        <v/>
      </c>
      <c r="BJ21" s="3">
        <f ca="1">IF($BP$1=1,DX21,IF(RTD("tos.rtd",,BJ$2,"."&amp;$A$2&amp;$AS$1&amp;"C"&amp;$A21)="N/A",0,RTD("tos.rtd",,BJ$2,"."&amp;$A$2&amp;$AS$1&amp;"C"&amp;$A21)))</f>
        <v>2.8775435580352673E-6</v>
      </c>
      <c r="BK21" s="3">
        <f ca="1">IF($BP$1=1,DY21,-IF(RTD("tos.rtd",,BK$2,"."&amp;$A$2&amp;$AS$1&amp;"P"&amp;$A21)="N/A",0,RTD("tos.rtd",,BK$2,"."&amp;$A$2&amp;$AS$1&amp;"P"&amp;$A21)))</f>
        <v>-2.0828807461723723E-2</v>
      </c>
      <c r="BL21" s="3">
        <f ca="1">IF($BP$1=1,DZ21,IF(RTD("tos.rtd",,BL$2,"."&amp;$A$2&amp;$AU$1&amp;"C"&amp;$A21)="N/A",0,RTD("tos.rtd",,BL$2,"."&amp;$A$2&amp;$AU$1&amp;"C"&amp;$A21)))</f>
        <v>2.2219785355973434E-2</v>
      </c>
      <c r="BM21" s="3">
        <f ca="1">IF($BP$1=1,EA21,-IF(RTD("tos.rtd",,BM$2,"."&amp;$A$2&amp;$AU$1&amp;"P"&amp;$A21)="N/A",0,RTD("tos.rtd",,BM$2,"."&amp;$A$2&amp;$AU$1&amp;"P"&amp;$A21)))</f>
        <v>-2.2775947327503671E-2</v>
      </c>
      <c r="BN21" s="3">
        <f ca="1">IF($BP$1=1,EB21,IF(RTD("tos.rtd",,BN$2,"."&amp;$A$2&amp;$AW$1&amp;"C"&amp;$A21)="N/A",0,RTD("tos.rtd",,BN$2,"."&amp;$A$2&amp;$AW$1&amp;"C"&amp;$A21)))</f>
        <v>2.3893930576591511E-2</v>
      </c>
      <c r="BO21" s="3">
        <f ca="1">IF($BP$1=1,EC21,-IF(RTD("tos.rtd",,BO$2,"."&amp;$A$2&amp;$AW$1&amp;"P"&amp;$A21)="N/A",0,RTD("tos.rtd",,BO$2,"."&amp;$A$2&amp;$AW$1&amp;"P"&amp;$A21)))</f>
        <v>-2.3766838929221188E-2</v>
      </c>
      <c r="BQ21" s="3">
        <f t="shared" ca="1" si="38"/>
        <v>-90847008.724571213</v>
      </c>
      <c r="BR21" s="3" t="str">
        <f t="shared" ca="1" si="67"/>
        <v/>
      </c>
      <c r="BS21" s="3">
        <f t="shared" ca="1" si="39"/>
        <v>2429852.093652457</v>
      </c>
      <c r="BT21" s="3" t="str">
        <f t="shared" ca="1" si="67"/>
        <v>Cruce +</v>
      </c>
      <c r="BU21" s="3">
        <f t="shared" ca="1" si="40"/>
        <v>34142861.054319158</v>
      </c>
      <c r="BV21" s="3" t="str">
        <f t="shared" ca="1" si="41"/>
        <v/>
      </c>
      <c r="BX21" s="3">
        <f t="shared" ca="1" si="42"/>
        <v>-548151524.26495409</v>
      </c>
      <c r="BY21" s="3" t="str">
        <f t="shared" ca="1" si="68"/>
        <v/>
      </c>
      <c r="BZ21" s="3">
        <f t="shared" ca="1" si="43"/>
        <v>-196176613.10194302</v>
      </c>
      <c r="CA21" s="3" t="str">
        <f t="shared" ca="1" si="69"/>
        <v/>
      </c>
      <c r="CB21" s="3">
        <f t="shared" ca="1" si="44"/>
        <v>-20183435.890870661</v>
      </c>
      <c r="CC21" s="3" t="str">
        <f t="shared" ca="1" si="70"/>
        <v/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</v>
      </c>
      <c r="CF21" s="3">
        <f>IF(RTD("tos.rtd",,CF$2,"."&amp;$A$2&amp;$AU$1&amp;"C"&amp;$A21)="N/A",0,RTD("tos.rtd",,CF$2,"."&amp;$A$2&amp;$AU$1&amp;"C"&amp;$A21))</f>
        <v>0.78</v>
      </c>
      <c r="CG21" s="3">
        <f>-IF(RTD("tos.rtd",,CG$2,"."&amp;$A$2&amp;$AU$1&amp;"P"&amp;$A21)="N/A",0,RTD("tos.rtd",,CG$2,"."&amp;$A$2&amp;$AU$1&amp;"P"&amp;$A21))</f>
        <v>0.21</v>
      </c>
      <c r="CH21" s="3">
        <f>IF(RTD("tos.rtd",,CH$2,"."&amp;$A$2&amp;$AW$1&amp;"C"&amp;$A21)="N/A",0,RTD("tos.rtd",,CH$2,"."&amp;$A$2&amp;$AW$1&amp;"C"&amp;$A21))</f>
        <v>0.65</v>
      </c>
      <c r="CI21" s="3">
        <f>-IF(RTD("tos.rtd",,CI$2,"."&amp;$A$2&amp;$AW$1&amp;"P"&amp;$A21)="N/A",0,RTD("tos.rtd",,CI$2,"."&amp;$A$2&amp;$AW$1&amp;"P"&amp;$A21))</f>
        <v>0.35</v>
      </c>
      <c r="CK21" s="3">
        <f t="shared" si="18"/>
        <v>137300</v>
      </c>
      <c r="CL21" s="3"/>
      <c r="CM21" s="3">
        <f t="shared" si="19"/>
        <v>733197.00000000012</v>
      </c>
      <c r="CN21" s="3"/>
      <c r="CO21" s="3">
        <f t="shared" si="20"/>
        <v>705175</v>
      </c>
      <c r="CP21" s="3">
        <f t="shared" si="45"/>
        <v>1575672</v>
      </c>
      <c r="CQ21" s="3">
        <f t="shared" si="46"/>
        <v>-71464</v>
      </c>
      <c r="CR21" s="3"/>
      <c r="CS21" s="3">
        <f t="shared" si="21"/>
        <v>-24362</v>
      </c>
      <c r="CT21" s="3"/>
      <c r="CU21" s="3">
        <f t="shared" si="22"/>
        <v>-2451</v>
      </c>
      <c r="CV21" s="3">
        <f t="shared" si="47"/>
        <v>-98277</v>
      </c>
      <c r="CW21" s="3">
        <f t="shared" ca="1" si="48"/>
        <v>-54274295.576599598</v>
      </c>
      <c r="CX21" s="85" t="str">
        <f t="shared" ca="1" si="71"/>
        <v/>
      </c>
      <c r="CY21" s="3">
        <f t="shared" ca="1" si="49"/>
        <v>-764511573.2577678</v>
      </c>
      <c r="CZ21" s="85" t="str">
        <f t="shared" ca="1" si="72"/>
        <v/>
      </c>
      <c r="DA21" s="3">
        <f>IF(RTD("tos.rtd",,DA$2,"."&amp;$A$2&amp;$AS$1&amp;"C"&amp;$A21)="N/A",0,RTD("tos.rtd",,DA$2,"."&amp;$A$2&amp;$AS$1&amp;"C"&amp;$A21))</f>
        <v>9.32</v>
      </c>
      <c r="DB21" s="3">
        <f>IF(RTD("tos.rtd",,DB$2,"."&amp;$A$2&amp;$AS$1&amp;"P"&amp;$A21)="N/A",0,RTD("tos.rtd",,DB$2,"."&amp;$A$2&amp;$AS$1&amp;"P"&amp;$A21))</f>
        <v>0.01</v>
      </c>
      <c r="DC21" s="3">
        <f>IF(RTD("tos.rtd",,DC$2,"."&amp;$A$2&amp;$AS$1&amp;"C"&amp;$A21)="N/A",0,RTD("tos.rtd",,DC$2,"."&amp;$A$2&amp;$AS$1&amp;"C"&amp;$A21))</f>
        <v>9.0299999999999994</v>
      </c>
      <c r="DD21" s="3">
        <f>IF(RTD("tos.rtd",,DD$2,"."&amp;$A$2&amp;$AS$1&amp;"P"&amp;$A21)="N/A",0,RTD("tos.rtd",,DD$2,"."&amp;$A$2&amp;$AS$1&amp;"P"&amp;$A21))</f>
        <v>0.01</v>
      </c>
      <c r="DE21" s="3">
        <f>IF(RTD("tos.rtd",,DE$2,"."&amp;$A$2&amp;$AS$1&amp;"C"&amp;$A21)="N/A",0,RTD("tos.rtd",,DE$2,"."&amp;$A$2&amp;$AS$1&amp;"C"&amp;$A21))</f>
        <v>8.89</v>
      </c>
      <c r="DF21" s="3">
        <f>IF(RTD("tos.rtd",,DF$2,"."&amp;$A$2&amp;$AS$1&amp;"P"&amp;$A21)="N/A",0,RTD("tos.rtd",,DF$2,"."&amp;$A$2&amp;$AS$1&amp;"P"&amp;$A21))</f>
        <v>0</v>
      </c>
      <c r="DG21" s="86">
        <f t="shared" si="50"/>
        <v>-8.9700000000000273</v>
      </c>
      <c r="DH21" s="3">
        <f t="shared" si="5"/>
        <v>0</v>
      </c>
      <c r="DI21" s="3">
        <f t="shared" si="6"/>
        <v>0</v>
      </c>
      <c r="DJ21" s="3">
        <f t="shared" si="7"/>
        <v>0</v>
      </c>
      <c r="DK21" s="3">
        <f t="shared" si="8"/>
        <v>0</v>
      </c>
      <c r="DL21" s="3">
        <f t="shared" si="9"/>
        <v>0</v>
      </c>
      <c r="DM21" s="3">
        <f t="shared" si="10"/>
        <v>0</v>
      </c>
      <c r="DN21" s="63" t="str">
        <f t="shared" si="51"/>
        <v>UNKNOWN</v>
      </c>
      <c r="DO21" s="63" t="str">
        <f t="shared" si="52"/>
        <v>UNKNOWN</v>
      </c>
      <c r="DP21" s="3">
        <f t="shared" si="53"/>
        <v>0</v>
      </c>
      <c r="DQ21" s="3">
        <f t="shared" si="54"/>
        <v>0</v>
      </c>
      <c r="DR21" s="3">
        <f t="shared" ca="1" si="55"/>
        <v>0</v>
      </c>
      <c r="DS21" s="3">
        <f t="shared" si="56"/>
        <v>0</v>
      </c>
      <c r="DT21" s="3">
        <f t="shared" si="57"/>
        <v>0</v>
      </c>
      <c r="DU21" s="3">
        <f t="shared" si="58"/>
        <v>0</v>
      </c>
      <c r="DV21" s="3">
        <f t="shared" si="59"/>
        <v>175</v>
      </c>
      <c r="DW21" s="3">
        <f t="shared" si="23"/>
        <v>-14276</v>
      </c>
      <c r="DX21" s="3">
        <f t="shared" ca="1" si="24"/>
        <v>2.8775435580352673E-6</v>
      </c>
      <c r="DY21" s="3">
        <f t="shared" ca="1" si="25"/>
        <v>-2.0828807461723723E-2</v>
      </c>
      <c r="DZ21" s="3">
        <f t="shared" ca="1" si="26"/>
        <v>2.2219785355973434E-2</v>
      </c>
      <c r="EA21" s="3">
        <f t="shared" ca="1" si="27"/>
        <v>-2.2775947327503671E-2</v>
      </c>
      <c r="EB21" s="3">
        <f t="shared" ca="1" si="28"/>
        <v>2.3893930576591511E-2</v>
      </c>
      <c r="EC21" s="3">
        <f t="shared" ca="1" si="29"/>
        <v>-2.3766838929221188E-2</v>
      </c>
      <c r="ED21" s="63">
        <f t="shared" si="60"/>
        <v>-14101</v>
      </c>
      <c r="EE21" s="59">
        <f t="shared" si="61"/>
        <v>0.25</v>
      </c>
      <c r="EF21" s="59">
        <f t="shared" si="30"/>
        <v>0.77410000000000001</v>
      </c>
      <c r="EG21" s="59">
        <f t="shared" si="31"/>
        <v>0.1958</v>
      </c>
      <c r="EH21" s="59">
        <f t="shared" si="32"/>
        <v>0.18720000000000001</v>
      </c>
      <c r="EI21" s="59">
        <f t="shared" si="33"/>
        <v>0.1694</v>
      </c>
      <c r="EJ21" s="59">
        <f t="shared" si="34"/>
        <v>0.17150000000000001</v>
      </c>
      <c r="EK21" s="63">
        <f t="shared" ca="1" si="62"/>
        <v>104906090.09223254</v>
      </c>
      <c r="EL21" s="3" t="str">
        <f>RTD("tos.rtd",,EL$2,"."&amp;$A$2&amp;$AS$1&amp;"C"&amp;$A21)</f>
        <v>--</v>
      </c>
      <c r="EM21" s="3" t="str">
        <f>RTD("tos.rtd",,EM$2,"."&amp;$A$2&amp;$AS$1&amp;"P"&amp;$A21)</f>
        <v>77.41%</v>
      </c>
      <c r="EN21" s="3" t="str">
        <f>RTD("tos.rtd",,EN$2,"."&amp;$A$2&amp;$AU$1&amp;"C"&amp;$A21)</f>
        <v>19.58%</v>
      </c>
      <c r="EO21" s="3" t="str">
        <f>RTD("tos.rtd",,EO$2,"."&amp;$A$2&amp;$AU$1&amp;"P"&amp;$A21)</f>
        <v>18.72%</v>
      </c>
      <c r="EP21" s="3" t="str">
        <f>RTD("tos.rtd",,EP$2,"."&amp;$A$2&amp;$AW$1&amp;"C"&amp;$A21)</f>
        <v>16.94%</v>
      </c>
      <c r="EQ21" s="3" t="str">
        <f>RTD("tos.rtd",,EQ$2,"."&amp;$A$2&amp;$AW$1&amp;"P"&amp;$A21)</f>
        <v>17.15%</v>
      </c>
      <c r="ES21" s="63" t="str">
        <f t="shared" si="63"/>
        <v>585,-14101.00</v>
      </c>
      <c r="ET21" s="63" t="str">
        <f t="shared" ca="1" si="64"/>
        <v>585,-764511.57</v>
      </c>
      <c r="EU21" s="67">
        <v>589.87</v>
      </c>
      <c r="EV21" s="67" t="s">
        <v>188</v>
      </c>
      <c r="EW21" s="67">
        <v>516.26</v>
      </c>
      <c r="EX21" s="67" t="s">
        <v>189</v>
      </c>
      <c r="EY21" s="67">
        <v>5908.75</v>
      </c>
      <c r="EZ21" s="67" t="s">
        <v>190</v>
      </c>
      <c r="FA21" s="67">
        <v>21192.25</v>
      </c>
      <c r="FB21" s="67" t="s">
        <v>191</v>
      </c>
      <c r="FC21" s="67" t="s">
        <v>192</v>
      </c>
      <c r="FD21" s="67" t="s">
        <v>193</v>
      </c>
      <c r="FE21" s="68" t="s">
        <v>194</v>
      </c>
      <c r="FF21" s="68" t="s">
        <v>195</v>
      </c>
    </row>
    <row r="22" spans="1:162" s="63" customFormat="1" ht="13.5" thickBot="1" x14ac:dyDescent="0.25">
      <c r="A22" s="2">
        <f t="shared" si="65"/>
        <v>584</v>
      </c>
      <c r="B22" s="3">
        <f t="shared" si="13"/>
        <v>5938</v>
      </c>
      <c r="C22" s="3">
        <f t="shared" si="14"/>
        <v>3309</v>
      </c>
      <c r="D22" s="3">
        <f t="shared" si="15"/>
        <v>1631</v>
      </c>
      <c r="E22" s="3">
        <f t="shared" si="16"/>
        <v>10878</v>
      </c>
      <c r="F22" s="14">
        <f t="shared" si="17"/>
        <v>5871.2662255669484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119</v>
      </c>
      <c r="AN22" s="1">
        <v>-5080</v>
      </c>
      <c r="AO22" s="1">
        <v>584</v>
      </c>
      <c r="AP22" s="1">
        <v>783</v>
      </c>
      <c r="AQ22" s="1">
        <v>-33258</v>
      </c>
      <c r="AR22" s="1"/>
      <c r="AS22" s="6">
        <f>IF(RTD("tos.rtd",,AS$2,"."&amp;$A$2&amp;$AS$1&amp;"C"&amp;$A22)="N/A",0,RTD("tos.rtd",,AS$2,"."&amp;$A$2&amp;$AS$1&amp;"C"&amp;$A22))</f>
        <v>905</v>
      </c>
      <c r="AT22" s="7">
        <f>-IF(RTD("tos.rtd",,AT$2,"."&amp;$A$2&amp;$AS$1&amp;"P"&amp;$A22)="N/A",0,RTD("tos.rtd",,AT$2,"."&amp;$A$2&amp;$AS$1&amp;"P"&amp;$A22))</f>
        <v>-5033</v>
      </c>
      <c r="AU22" s="6">
        <f>IF(RTD("tos.rtd",,AU$2,"."&amp;$A$2&amp;$AU$1&amp;"C"&amp;$A22)="N/A",0,RTD("tos.rtd",,AU$2,"."&amp;$A$2&amp;$AU$1&amp;"C"&amp;$A22))</f>
        <v>1541</v>
      </c>
      <c r="AV22" s="7">
        <f>-IF(RTD("tos.rtd",,AV$2,"."&amp;$A$2&amp;$AU$1&amp;"P"&amp;$A22)="N/A",0,RTD("tos.rtd",,AV$2,"."&amp;$A$2&amp;$AU$1&amp;"P"&amp;$A22))</f>
        <v>-1768</v>
      </c>
      <c r="AW22" s="6">
        <f>IF(RTD("tos.rtd",,AW$2,"."&amp;$A$2&amp;$AW$1&amp;"C"&amp;$A22)="N/A",0,RTD("tos.rtd",,AW$2,"."&amp;$A$2&amp;$AW$1&amp;"C"&amp;$A22))</f>
        <v>918</v>
      </c>
      <c r="AX22" s="7">
        <f>-IF(RTD("tos.rtd",,AX$2,"."&amp;$A$2&amp;$AW$1&amp;"P"&amp;$A22)="N/A",0,RTD("tos.rtd",,AX$2,"."&amp;$A$2&amp;$AW$1&amp;"P"&amp;$A22))</f>
        <v>-713</v>
      </c>
      <c r="AY22" s="1">
        <f t="shared" si="66"/>
        <v>-4150</v>
      </c>
      <c r="AZ22" s="8">
        <f t="shared" si="35"/>
        <v>584</v>
      </c>
      <c r="BA22" s="6">
        <f>IF(RTD("tos.rtd",,BA$2,"."&amp;$A$2&amp;$AS$1&amp;"C"&amp;$A22)="N/A",0,RTD("tos.rtd",,BA$2,"."&amp;$A$2&amp;$AS$1&amp;"C"&amp;$A22))</f>
        <v>783</v>
      </c>
      <c r="BB22" s="7">
        <f>-IF(RTD("tos.rtd",,BB$2,"."&amp;$A$2&amp;$AS$1&amp;"P"&amp;$A22)="N/A",0,RTD("tos.rtd",,BB$2,"."&amp;$A$2&amp;$AS$1&amp;"P"&amp;$A22))</f>
        <v>-33258</v>
      </c>
      <c r="BC22" s="6">
        <f>IF(RTD("tos.rtd",,BC$2,"."&amp;$A$2&amp;$AU$1&amp;"C"&amp;$A22)="N/A",0,RTD("tos.rtd",,BC$2,"."&amp;$A$2&amp;$AU$1&amp;"C"&amp;$A22))</f>
        <v>1530</v>
      </c>
      <c r="BD22" s="7">
        <f>-IF(RTD("tos.rtd",,BD$2,"."&amp;$A$2&amp;$AU$1&amp;"P"&amp;$A22)="N/A",0,RTD("tos.rtd",,BD$2,"."&amp;$A$2&amp;$AU$1&amp;"P"&amp;$A22))</f>
        <v>-3163</v>
      </c>
      <c r="BE22" s="6">
        <f>IF(RTD("tos.rtd",,BE$2,"."&amp;$A$2&amp;$AW$1&amp;"C"&amp;$A22)="N/A",0,RTD("tos.rtd",,BE$2,"."&amp;$A$2&amp;$AW$1&amp;"C"&amp;$A22))</f>
        <v>30</v>
      </c>
      <c r="BF22" s="83">
        <f>-IF(RTD("tos.rtd",,BF$2,"."&amp;$A$2&amp;$AW$1&amp;"P"&amp;$A22)="N/A",0,RTD("tos.rtd",,BF$2,"."&amp;$A$2&amp;$AW$1&amp;"P"&amp;$A22))</f>
        <v>-636</v>
      </c>
      <c r="BG22" s="32">
        <f ca="1">+Hoja2!Y23</f>
        <v>-16290</v>
      </c>
      <c r="BH22" s="7">
        <f t="shared" ca="1" si="36"/>
        <v>-51004</v>
      </c>
      <c r="BI22" s="8" t="str">
        <f t="shared" ca="1" si="37"/>
        <v/>
      </c>
      <c r="BJ22" s="3">
        <f ca="1">IF($BP$1=1,DX22,IF(RTD("tos.rtd",,BJ$2,"."&amp;$A$2&amp;$AS$1&amp;"C"&amp;$A22)="N/A",0,RTD("tos.rtd",,BJ$2,"."&amp;$A$2&amp;$AS$1&amp;"C"&amp;$A22)))</f>
        <v>2.0212826492902907E-7</v>
      </c>
      <c r="BK22" s="3">
        <f ca="1">IF($BP$1=1,DY22,-IF(RTD("tos.rtd",,BK$2,"."&amp;$A$2&amp;$AS$1&amp;"P"&amp;$A22)="N/A",0,RTD("tos.rtd",,BK$2,"."&amp;$A$2&amp;$AS$1&amp;"P"&amp;$A22)))</f>
        <v>-1.8425735630142506E-2</v>
      </c>
      <c r="BL22" s="3">
        <f ca="1">IF($BP$1=1,DZ22,IF(RTD("tos.rtd",,BL$2,"."&amp;$A$2&amp;$AU$1&amp;"C"&amp;$A22)="N/A",0,RTD("tos.rtd",,BL$2,"."&amp;$A$2&amp;$AU$1&amp;"C"&amp;$A22)))</f>
        <v>2.0993043583348307E-2</v>
      </c>
      <c r="BM22" s="3">
        <f ca="1">IF($BP$1=1,EA22,-IF(RTD("tos.rtd",,BM$2,"."&amp;$A$2&amp;$AU$1&amp;"P"&amp;$A22)="N/A",0,RTD("tos.rtd",,BM$2,"."&amp;$A$2&amp;$AU$1&amp;"P"&amp;$A22)))</f>
        <v>-2.1443831921927642E-2</v>
      </c>
      <c r="BN22" s="3">
        <f ca="1">IF($BP$1=1,EB22,IF(RTD("tos.rtd",,BN$2,"."&amp;$A$2&amp;$AW$1&amp;"C"&amp;$A22)="N/A",0,RTD("tos.rtd",,BN$2,"."&amp;$A$2&amp;$AW$1&amp;"C"&amp;$A22)))</f>
        <v>2.2297039388677782E-2</v>
      </c>
      <c r="BO22" s="3">
        <f ca="1">IF($BP$1=1,EC22,-IF(RTD("tos.rtd",,BO$2,"."&amp;$A$2&amp;$AW$1&amp;"P"&amp;$A22)="N/A",0,RTD("tos.rtd",,BO$2,"."&amp;$A$2&amp;$AW$1&amp;"P"&amp;$A22)))</f>
        <v>-2.2219174841990912E-2</v>
      </c>
      <c r="BQ22" s="3">
        <f t="shared" ca="1" si="38"/>
        <v>-32717486.368369725</v>
      </c>
      <c r="BR22" s="3" t="str">
        <f t="shared" ca="1" si="67"/>
        <v/>
      </c>
      <c r="BS22" s="3">
        <f t="shared" ca="1" si="39"/>
        <v>-1962421.9051782507</v>
      </c>
      <c r="BT22" s="3" t="str">
        <f t="shared" ca="1" si="67"/>
        <v>Cruce -</v>
      </c>
      <c r="BU22" s="3">
        <f t="shared" ca="1" si="40"/>
        <v>1632199.2928249938</v>
      </c>
      <c r="BV22" s="3" t="str">
        <f t="shared" ca="1" si="41"/>
        <v/>
      </c>
      <c r="BX22" s="3">
        <f t="shared" ca="1" si="42"/>
        <v>-216197104.5033825</v>
      </c>
      <c r="BY22" s="3" t="str">
        <f t="shared" ca="1" si="68"/>
        <v/>
      </c>
      <c r="BZ22" s="3">
        <f t="shared" ca="1" si="43"/>
        <v>-12597613.131440135</v>
      </c>
      <c r="CA22" s="3" t="str">
        <f t="shared" ca="1" si="69"/>
        <v/>
      </c>
      <c r="CB22" s="3">
        <f t="shared" ca="1" si="44"/>
        <v>-4749569.2201065114</v>
      </c>
      <c r="CC22" s="3" t="str">
        <f t="shared" ca="1" si="70"/>
        <v/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</v>
      </c>
      <c r="CF22" s="3">
        <f>IF(RTD("tos.rtd",,CF$2,"."&amp;$A$2&amp;$AU$1&amp;"C"&amp;$A22)="N/A",0,RTD("tos.rtd",,CF$2,"."&amp;$A$2&amp;$AU$1&amp;"C"&amp;$A22))</f>
        <v>0.8</v>
      </c>
      <c r="CG22" s="3">
        <f>-IF(RTD("tos.rtd",,CG$2,"."&amp;$A$2&amp;$AU$1&amp;"P"&amp;$A22)="N/A",0,RTD("tos.rtd",,CG$2,"."&amp;$A$2&amp;$AU$1&amp;"P"&amp;$A22))</f>
        <v>0.19</v>
      </c>
      <c r="CH22" s="3">
        <f>IF(RTD("tos.rtd",,CH$2,"."&amp;$A$2&amp;$AW$1&amp;"C"&amp;$A22)="N/A",0,RTD("tos.rtd",,CH$2,"."&amp;$A$2&amp;$AW$1&amp;"C"&amp;$A22))</f>
        <v>0.66</v>
      </c>
      <c r="CI22" s="3">
        <f>-IF(RTD("tos.rtd",,CI$2,"."&amp;$A$2&amp;$AW$1&amp;"P"&amp;$A22)="N/A",0,RTD("tos.rtd",,CI$2,"."&amp;$A$2&amp;$AW$1&amp;"P"&amp;$A22))</f>
        <v>0.34</v>
      </c>
      <c r="CK22" s="3">
        <f t="shared" si="18"/>
        <v>90500</v>
      </c>
      <c r="CL22" s="3"/>
      <c r="CM22" s="3">
        <f t="shared" si="19"/>
        <v>89688.000000000015</v>
      </c>
      <c r="CN22" s="3"/>
      <c r="CO22" s="3">
        <f t="shared" si="20"/>
        <v>36346</v>
      </c>
      <c r="CP22" s="3">
        <f t="shared" si="45"/>
        <v>216534</v>
      </c>
      <c r="CQ22" s="3">
        <f t="shared" si="46"/>
        <v>-32475</v>
      </c>
      <c r="CR22" s="3"/>
      <c r="CS22" s="3">
        <f t="shared" si="21"/>
        <v>-1633</v>
      </c>
      <c r="CT22" s="3"/>
      <c r="CU22" s="3">
        <f t="shared" si="22"/>
        <v>-606</v>
      </c>
      <c r="CV22" s="3">
        <f t="shared" si="47"/>
        <v>-34714</v>
      </c>
      <c r="CW22" s="3">
        <f t="shared" ca="1" si="48"/>
        <v>-33047708.980722982</v>
      </c>
      <c r="CX22" s="85" t="str">
        <f t="shared" ca="1" si="71"/>
        <v/>
      </c>
      <c r="CY22" s="3">
        <f t="shared" ca="1" si="49"/>
        <v>-233544286.85492915</v>
      </c>
      <c r="CZ22" s="85" t="str">
        <f t="shared" ca="1" si="72"/>
        <v/>
      </c>
      <c r="DA22" s="3">
        <f>IF(RTD("tos.rtd",,DA$2,"."&amp;$A$2&amp;$AS$1&amp;"C"&amp;$A22)="N/A",0,RTD("tos.rtd",,DA$2,"."&amp;$A$2&amp;$AS$1&amp;"C"&amp;$A22))</f>
        <v>10.36</v>
      </c>
      <c r="DB22" s="3">
        <f>IF(RTD("tos.rtd",,DB$2,"."&amp;$A$2&amp;$AS$1&amp;"P"&amp;$A22)="N/A",0,RTD("tos.rtd",,DB$2,"."&amp;$A$2&amp;$AS$1&amp;"P"&amp;$A22))</f>
        <v>0.01</v>
      </c>
      <c r="DC22" s="3">
        <f>IF(RTD("tos.rtd",,DC$2,"."&amp;$A$2&amp;$AS$1&amp;"C"&amp;$A22)="N/A",0,RTD("tos.rtd",,DC$2,"."&amp;$A$2&amp;$AS$1&amp;"C"&amp;$A22))</f>
        <v>10</v>
      </c>
      <c r="DD22" s="3">
        <f>IF(RTD("tos.rtd",,DD$2,"."&amp;$A$2&amp;$AS$1&amp;"P"&amp;$A22)="N/A",0,RTD("tos.rtd",,DD$2,"."&amp;$A$2&amp;$AS$1&amp;"P"&amp;$A22))</f>
        <v>0.01</v>
      </c>
      <c r="DE22" s="3">
        <f>IF(RTD("tos.rtd",,DE$2,"."&amp;$A$2&amp;$AS$1&amp;"C"&amp;$A22)="N/A",0,RTD("tos.rtd",,DE$2,"."&amp;$A$2&amp;$AS$1&amp;"C"&amp;$A22))</f>
        <v>9.92</v>
      </c>
      <c r="DF22" s="3">
        <f>IF(RTD("tos.rtd",,DF$2,"."&amp;$A$2&amp;$AS$1&amp;"P"&amp;$A22)="N/A",0,RTD("tos.rtd",,DF$2,"."&amp;$A$2&amp;$AS$1&amp;"P"&amp;$A22))</f>
        <v>0</v>
      </c>
      <c r="DG22" s="86">
        <f t="shared" si="50"/>
        <v>-9.9700000000000273</v>
      </c>
      <c r="DH22" s="3">
        <f t="shared" si="5"/>
        <v>0</v>
      </c>
      <c r="DI22" s="3">
        <f t="shared" si="6"/>
        <v>0</v>
      </c>
      <c r="DJ22" s="3">
        <f t="shared" si="7"/>
        <v>0</v>
      </c>
      <c r="DK22" s="3">
        <f t="shared" si="8"/>
        <v>0</v>
      </c>
      <c r="DL22" s="3">
        <f t="shared" si="9"/>
        <v>0</v>
      </c>
      <c r="DM22" s="3">
        <f t="shared" si="10"/>
        <v>0</v>
      </c>
      <c r="DN22" s="63" t="str">
        <f t="shared" si="51"/>
        <v>UNKNOWN</v>
      </c>
      <c r="DO22" s="63" t="str">
        <f t="shared" si="52"/>
        <v>UNKNOWN</v>
      </c>
      <c r="DP22" s="3">
        <f t="shared" si="53"/>
        <v>0</v>
      </c>
      <c r="DQ22" s="3">
        <f t="shared" si="54"/>
        <v>0</v>
      </c>
      <c r="DR22" s="3">
        <f t="shared" ca="1" si="55"/>
        <v>0</v>
      </c>
      <c r="DS22" s="3">
        <f t="shared" si="56"/>
        <v>0</v>
      </c>
      <c r="DT22" s="3">
        <f t="shared" si="57"/>
        <v>0</v>
      </c>
      <c r="DU22" s="3">
        <f t="shared" si="58"/>
        <v>0</v>
      </c>
      <c r="DV22" s="3">
        <f t="shared" si="59"/>
        <v>119</v>
      </c>
      <c r="DW22" s="3">
        <f t="shared" si="23"/>
        <v>-5080</v>
      </c>
      <c r="DX22" s="3">
        <f t="shared" ca="1" si="24"/>
        <v>2.0212826492902907E-7</v>
      </c>
      <c r="DY22" s="3">
        <f t="shared" ca="1" si="25"/>
        <v>-1.8425735630142506E-2</v>
      </c>
      <c r="DZ22" s="3">
        <f t="shared" ca="1" si="26"/>
        <v>2.0993043583348307E-2</v>
      </c>
      <c r="EA22" s="3">
        <f t="shared" ca="1" si="27"/>
        <v>-2.1443831921927642E-2</v>
      </c>
      <c r="EB22" s="3">
        <f t="shared" ca="1" si="28"/>
        <v>2.2297039388677782E-2</v>
      </c>
      <c r="EC22" s="3">
        <f t="shared" ca="1" si="29"/>
        <v>-2.2219174841990912E-2</v>
      </c>
      <c r="ED22" s="63">
        <f t="shared" si="60"/>
        <v>-4961</v>
      </c>
      <c r="EE22" s="59">
        <f t="shared" si="61"/>
        <v>0.25</v>
      </c>
      <c r="EF22" s="59">
        <f t="shared" si="30"/>
        <v>0.85150000000000003</v>
      </c>
      <c r="EG22" s="59">
        <f t="shared" si="31"/>
        <v>0.19869999999999999</v>
      </c>
      <c r="EH22" s="59">
        <f t="shared" si="32"/>
        <v>0.1898</v>
      </c>
      <c r="EI22" s="59">
        <f t="shared" si="33"/>
        <v>0.1711</v>
      </c>
      <c r="EJ22" s="59">
        <f t="shared" si="34"/>
        <v>0.17299999999999999</v>
      </c>
      <c r="EK22" s="63">
        <f t="shared" ca="1" si="62"/>
        <v>33023087.88122436</v>
      </c>
      <c r="EL22" s="3" t="str">
        <f>RTD("tos.rtd",,EL$2,"."&amp;$A$2&amp;$AS$1&amp;"C"&amp;$A22)</f>
        <v>--</v>
      </c>
      <c r="EM22" s="3" t="str">
        <f>RTD("tos.rtd",,EM$2,"."&amp;$A$2&amp;$AS$1&amp;"P"&amp;$A22)</f>
        <v>85.15%</v>
      </c>
      <c r="EN22" s="3" t="str">
        <f>RTD("tos.rtd",,EN$2,"."&amp;$A$2&amp;$AU$1&amp;"C"&amp;$A22)</f>
        <v>19.87%</v>
      </c>
      <c r="EO22" s="3" t="str">
        <f>RTD("tos.rtd",,EO$2,"."&amp;$A$2&amp;$AU$1&amp;"P"&amp;$A22)</f>
        <v>18.98%</v>
      </c>
      <c r="EP22" s="3" t="str">
        <f>RTD("tos.rtd",,EP$2,"."&amp;$A$2&amp;$AW$1&amp;"C"&amp;$A22)</f>
        <v>17.11%</v>
      </c>
      <c r="EQ22" s="3" t="str">
        <f>RTD("tos.rtd",,EQ$2,"."&amp;$A$2&amp;$AW$1&amp;"P"&amp;$A22)</f>
        <v>17.30%</v>
      </c>
      <c r="ES22" s="63" t="str">
        <f t="shared" si="63"/>
        <v>584,-4961.00</v>
      </c>
      <c r="ET22" s="63" t="str">
        <f t="shared" ca="1" si="64"/>
        <v>584,-233544.29</v>
      </c>
      <c r="EU22" s="67">
        <v>589.79999999999995</v>
      </c>
      <c r="EV22" s="67" t="s">
        <v>196</v>
      </c>
      <c r="EW22" s="67">
        <v>516.29</v>
      </c>
      <c r="EX22" s="67" t="s">
        <v>197</v>
      </c>
      <c r="EY22" s="67">
        <v>5909.25</v>
      </c>
      <c r="EZ22" s="67" t="s">
        <v>198</v>
      </c>
      <c r="FA22" s="67">
        <v>21193.5</v>
      </c>
      <c r="FB22" s="67" t="s">
        <v>199</v>
      </c>
      <c r="FC22" s="67" t="s">
        <v>200</v>
      </c>
      <c r="FD22" s="67" t="s">
        <v>201</v>
      </c>
      <c r="FE22" s="68" t="s">
        <v>202</v>
      </c>
      <c r="FF22" s="68" t="s">
        <v>203</v>
      </c>
    </row>
    <row r="23" spans="1:162" s="63" customFormat="1" ht="13.5" thickBot="1" x14ac:dyDescent="0.25">
      <c r="A23" s="2">
        <f t="shared" si="65"/>
        <v>583</v>
      </c>
      <c r="B23" s="3">
        <f t="shared" ref="B23:B29" si="101">+IF($A$1="ABS",AS23-AT23,AS23+AT23)</f>
        <v>5066</v>
      </c>
      <c r="C23" s="3">
        <f t="shared" ref="C23:C29" si="102">+IF($A$1="ABS",AU23-AV23,AU23+AV23)</f>
        <v>7816</v>
      </c>
      <c r="D23" s="3">
        <f t="shared" ref="D23:D29" si="103">+IF($A$1="ABS",AW23-AX23,AW23+AX23)</f>
        <v>2982</v>
      </c>
      <c r="E23" s="3">
        <f t="shared" ref="E23:E29" si="104">SUM(B23:D23)</f>
        <v>15864</v>
      </c>
      <c r="F23" s="4">
        <f t="shared" ref="F23:F29" si="105">+$F$3/$A$3*A23</f>
        <v>5861.21268750947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36</v>
      </c>
      <c r="AN23" s="1">
        <v>-1147</v>
      </c>
      <c r="AO23" s="1">
        <v>583</v>
      </c>
      <c r="AP23" s="1">
        <v>535</v>
      </c>
      <c r="AQ23" s="1">
        <v>-25371</v>
      </c>
      <c r="AR23" s="1"/>
      <c r="AS23" s="6">
        <f>IF(RTD("tos.rtd",,AS$2,"."&amp;$A$2&amp;$AS$1&amp;"C"&amp;$A23)="N/A",0,RTD("tos.rtd",,AS$2,"."&amp;$A$2&amp;$AS$1&amp;"C"&amp;$A23))</f>
        <v>654</v>
      </c>
      <c r="AT23" s="7">
        <f>-IF(RTD("tos.rtd",,AT$2,"."&amp;$A$2&amp;$AS$1&amp;"P"&amp;$A23)="N/A",0,RTD("tos.rtd",,AT$2,"."&amp;$A$2&amp;$AS$1&amp;"P"&amp;$A23))</f>
        <v>-4412</v>
      </c>
      <c r="AU23" s="6">
        <f>IF(RTD("tos.rtd",,AU$2,"."&amp;$A$2&amp;$AU$1&amp;"C"&amp;$A23)="N/A",0,RTD("tos.rtd",,AU$2,"."&amp;$A$2&amp;$AU$1&amp;"C"&amp;$A23))</f>
        <v>823</v>
      </c>
      <c r="AV23" s="7">
        <f>-IF(RTD("tos.rtd",,AV$2,"."&amp;$A$2&amp;$AU$1&amp;"P"&amp;$A23)="N/A",0,RTD("tos.rtd",,AV$2,"."&amp;$A$2&amp;$AU$1&amp;"P"&amp;$A23))</f>
        <v>-6993</v>
      </c>
      <c r="AW23" s="6">
        <f>IF(RTD("tos.rtd",,AW$2,"."&amp;$A$2&amp;$AW$1&amp;"C"&amp;$A23)="N/A",0,RTD("tos.rtd",,AW$2,"."&amp;$A$2&amp;$AW$1&amp;"C"&amp;$A23))</f>
        <v>1321</v>
      </c>
      <c r="AX23" s="7">
        <f>-IF(RTD("tos.rtd",,AX$2,"."&amp;$A$2&amp;$AW$1&amp;"P"&amp;$A23)="N/A",0,RTD("tos.rtd",,AX$2,"."&amp;$A$2&amp;$AW$1&amp;"P"&amp;$A23))</f>
        <v>-1661</v>
      </c>
      <c r="AY23" s="1">
        <f t="shared" ref="AY23:AY29" si="106">SUM(AS23:AX23)</f>
        <v>-10268</v>
      </c>
      <c r="AZ23" s="8">
        <f t="shared" si="35"/>
        <v>583</v>
      </c>
      <c r="BA23" s="6">
        <f>IF(RTD("tos.rtd",,BA$2,"."&amp;$A$2&amp;$AS$1&amp;"C"&amp;$A23)="N/A",0,RTD("tos.rtd",,BA$2,"."&amp;$A$2&amp;$AS$1&amp;"C"&amp;$A23))</f>
        <v>535</v>
      </c>
      <c r="BB23" s="7">
        <f>-IF(RTD("tos.rtd",,BB$2,"."&amp;$A$2&amp;$AS$1&amp;"P"&amp;$A23)="N/A",0,RTD("tos.rtd",,BB$2,"."&amp;$A$2&amp;$AS$1&amp;"P"&amp;$A23))</f>
        <v>-25371</v>
      </c>
      <c r="BC23" s="6">
        <f>IF(RTD("tos.rtd",,BC$2,"."&amp;$A$2&amp;$AU$1&amp;"C"&amp;$A23)="N/A",0,RTD("tos.rtd",,BC$2,"."&amp;$A$2&amp;$AU$1&amp;"C"&amp;$A23))</f>
        <v>363</v>
      </c>
      <c r="BD23" s="7">
        <f>-IF(RTD("tos.rtd",,BD$2,"."&amp;$A$2&amp;$AU$1&amp;"P"&amp;$A23)="N/A",0,RTD("tos.rtd",,BD$2,"."&amp;$A$2&amp;$AU$1&amp;"P"&amp;$A23))</f>
        <v>-3675</v>
      </c>
      <c r="BE23" s="6">
        <f>IF(RTD("tos.rtd",,BE$2,"."&amp;$A$2&amp;$AW$1&amp;"C"&amp;$A23)="N/A",0,RTD("tos.rtd",,BE$2,"."&amp;$A$2&amp;$AW$1&amp;"C"&amp;$A23))</f>
        <v>31</v>
      </c>
      <c r="BF23" s="83">
        <f>-IF(RTD("tos.rtd",,BF$2,"."&amp;$A$2&amp;$AW$1&amp;"P"&amp;$A23)="N/A",0,RTD("tos.rtd",,BF$2,"."&amp;$A$2&amp;$AW$1&amp;"P"&amp;$A23))</f>
        <v>-711</v>
      </c>
      <c r="BG23" s="32">
        <f ca="1">+Hoja2!Y24</f>
        <v>-13337</v>
      </c>
      <c r="BH23" s="7">
        <f t="shared" ca="1" si="36"/>
        <v>-42165</v>
      </c>
      <c r="BI23" s="8" t="str">
        <f t="shared" ca="1" si="37"/>
        <v/>
      </c>
      <c r="BJ23" s="3">
        <f ca="1">IF($BP$1=1,DX23,IF(RTD("tos.rtd",,BJ$2,"."&amp;$A$2&amp;$AS$1&amp;"C"&amp;$A23)="N/A",0,RTD("tos.rtd",,BJ$2,"."&amp;$A$2&amp;$AS$1&amp;"C"&amp;$A23)))</f>
        <v>1.0647724307386129E-8</v>
      </c>
      <c r="BK23" s="3">
        <f ca="1">IF($BP$1=1,DY23,-IF(RTD("tos.rtd",,BK$2,"."&amp;$A$2&amp;$AS$1&amp;"P"&amp;$A23)="N/A",0,RTD("tos.rtd",,BK$2,"."&amp;$A$2&amp;$AS$1&amp;"P"&amp;$A23)))</f>
        <v>-1.6485481828371076E-2</v>
      </c>
      <c r="BL23" s="3">
        <f ca="1">IF($BP$1=1,DZ23,IF(RTD("tos.rtd",,BL$2,"."&amp;$A$2&amp;$AU$1&amp;"C"&amp;$A23)="N/A",0,RTD("tos.rtd",,BL$2,"."&amp;$A$2&amp;$AU$1&amp;"C"&amp;$A23)))</f>
        <v>1.9787403961042831E-2</v>
      </c>
      <c r="BM23" s="3">
        <f ca="1">IF($BP$1=1,EA23,-IF(RTD("tos.rtd",,BM$2,"."&amp;$A$2&amp;$AU$1&amp;"P"&amp;$A23)="N/A",0,RTD("tos.rtd",,BM$2,"."&amp;$A$2&amp;$AU$1&amp;"P"&amp;$A23)))</f>
        <v>-2.0155836255669121E-2</v>
      </c>
      <c r="BN23" s="3">
        <f ca="1">IF($BP$1=1,EB23,IF(RTD("tos.rtd",,BN$2,"."&amp;$A$2&amp;$AW$1&amp;"C"&amp;$A23)="N/A",0,RTD("tos.rtd",,BN$2,"."&amp;$A$2&amp;$AW$1&amp;"C"&amp;$A23)))</f>
        <v>2.0719300199279117E-2</v>
      </c>
      <c r="BO23" s="3">
        <f ca="1">IF($BP$1=1,EC23,-IF(RTD("tos.rtd",,BO$2,"."&amp;$A$2&amp;$AW$1&amp;"P"&amp;$A23)="N/A",0,RTD("tos.rtd",,BO$2,"."&amp;$A$2&amp;$AW$1&amp;"P"&amp;$A23)))</f>
        <v>-2.0684952571493234E-2</v>
      </c>
      <c r="BQ23" s="3">
        <f t="shared" ref="BQ23:BQ29" ca="1" si="107">+$A$3*$A$3*AS23*BJ23-$A$3*$A$3*AT23*BK23</f>
        <v>-25660559.880601913</v>
      </c>
      <c r="BR23" s="3" t="str">
        <f t="shared" ca="1" si="67"/>
        <v/>
      </c>
      <c r="BS23" s="3">
        <f t="shared" ref="BS23:BS29" ca="1" si="108">+$A$3*$A$3*AU23*BL23-$A$3*$A$3*AV23*BM23</f>
        <v>-43981761.55061812</v>
      </c>
      <c r="BT23" s="3" t="str">
        <f t="shared" ca="1" si="67"/>
        <v/>
      </c>
      <c r="BU23" s="3">
        <f t="shared" ref="BU23:BU29" ca="1" si="109">+$A$3*$A$3*AW23*BN23-$A$3*$A$3*AX23*BO23</f>
        <v>-2465196.2819358949</v>
      </c>
      <c r="BV23" s="3" t="str">
        <f t="shared" ca="1" si="41"/>
        <v>Cruce -</v>
      </c>
      <c r="BX23" s="3">
        <f t="shared" ref="BX23:BX29" ca="1" si="110">+$A$3*$A$3*BA23*BJ23-$A$3*$A$3*BB23*BK23</f>
        <v>-147559863.59799671</v>
      </c>
      <c r="BY23" s="3" t="str">
        <f t="shared" ca="1" si="68"/>
        <v/>
      </c>
      <c r="BZ23" s="3">
        <f t="shared" ref="BZ23:BZ29" ca="1" si="111">+$A$3*$A$3*BC23*BL23-$A$3*$A$3*BD23*BM23</f>
        <v>-23598770.488843046</v>
      </c>
      <c r="CA23" s="3" t="str">
        <f t="shared" ca="1" si="69"/>
        <v/>
      </c>
      <c r="CB23" s="3">
        <f t="shared" ref="CB23:CB29" ca="1" si="112">+$A$3*$A$3*BE23*BN23-$A$3*$A$3*BF23*BO23</f>
        <v>-4962032.2845272468</v>
      </c>
      <c r="CC23" s="3" t="str">
        <f t="shared" ca="1" si="70"/>
        <v/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</v>
      </c>
      <c r="CF23" s="3">
        <f>IF(RTD("tos.rtd",,CF$2,"."&amp;$A$2&amp;$AU$1&amp;"C"&amp;$A23)="N/A",0,RTD("tos.rtd",,CF$2,"."&amp;$A$2&amp;$AU$1&amp;"C"&amp;$A23))</f>
        <v>0.82</v>
      </c>
      <c r="CG23" s="3">
        <f>-IF(RTD("tos.rtd",,CG$2,"."&amp;$A$2&amp;$AU$1&amp;"P"&amp;$A23)="N/A",0,RTD("tos.rtd",,CG$2,"."&amp;$A$2&amp;$AU$1&amp;"P"&amp;$A23))</f>
        <v>0.17</v>
      </c>
      <c r="CH23" s="3">
        <f>IF(RTD("tos.rtd",,CH$2,"."&amp;$A$2&amp;$AW$1&amp;"C"&amp;$A23)="N/A",0,RTD("tos.rtd",,CH$2,"."&amp;$A$2&amp;$AW$1&amp;"C"&amp;$A23))</f>
        <v>0.67</v>
      </c>
      <c r="CI23" s="3">
        <f>-IF(RTD("tos.rtd",,CI$2,"."&amp;$A$2&amp;$AW$1&amp;"P"&amp;$A23)="N/A",0,RTD("tos.rtd",,CI$2,"."&amp;$A$2&amp;$AW$1&amp;"P"&amp;$A23))</f>
        <v>0.33</v>
      </c>
      <c r="CK23" s="3">
        <f t="shared" ref="CK23:CK29" si="113">+AS23*CD23*100+AT23*CE23*100</f>
        <v>65400</v>
      </c>
      <c r="CL23" s="3"/>
      <c r="CM23" s="3">
        <f t="shared" ref="CM23:CM29" si="114">+AU23*CF23*100+AV23*CG23*100</f>
        <v>-51395.000000000015</v>
      </c>
      <c r="CN23" s="3"/>
      <c r="CO23" s="3">
        <f t="shared" ref="CO23:CO29" si="115">+AW23*CH23*100+AX23*CI23*100</f>
        <v>33694</v>
      </c>
      <c r="CP23" s="3">
        <f t="shared" ref="CP23:CP29" si="116">+CK23+CM23+CO23</f>
        <v>47698.999999999985</v>
      </c>
      <c r="CQ23" s="3">
        <f t="shared" ref="CQ23:CQ29" si="117">+BA23+BB23</f>
        <v>-24836</v>
      </c>
      <c r="CR23" s="3"/>
      <c r="CS23" s="3">
        <f t="shared" ref="CS23:CS29" si="118">+BC23+BD23</f>
        <v>-3312</v>
      </c>
      <c r="CT23" s="3"/>
      <c r="CU23" s="3">
        <f t="shared" ref="CU23:CU29" si="119">+BE23+BF23</f>
        <v>-680</v>
      </c>
      <c r="CV23" s="3">
        <f t="shared" ref="CV23:CV29" si="120">+CQ23+CS23+CU23</f>
        <v>-28828</v>
      </c>
      <c r="CW23" s="3">
        <f t="shared" ref="CW23:CW29" ca="1" si="121">+BQ23+BS23+BU23</f>
        <v>-72107517.713155925</v>
      </c>
      <c r="CX23" s="85" t="str">
        <f t="shared" ca="1" si="71"/>
        <v/>
      </c>
      <c r="CY23" s="3">
        <f t="shared" ref="CY23:CY29" ca="1" si="122">+BX23+BZ23+CB23</f>
        <v>-176120666.37136701</v>
      </c>
      <c r="CZ23" s="85" t="str">
        <f t="shared" ca="1" si="72"/>
        <v/>
      </c>
      <c r="DA23" s="3">
        <f>IF(RTD("tos.rtd",,DA$2,"."&amp;$A$2&amp;$AS$1&amp;"C"&amp;$A23)="N/A",0,RTD("tos.rtd",,DA$2,"."&amp;$A$2&amp;$AS$1&amp;"C"&amp;$A23))</f>
        <v>11.37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11.03</v>
      </c>
      <c r="DD23" s="3">
        <f>IF(RTD("tos.rtd",,DD$2,"."&amp;$A$2&amp;$AS$1&amp;"P"&amp;$A23)="N/A",0,RTD("tos.rtd",,DD$2,"."&amp;$A$2&amp;$AS$1&amp;"P"&amp;$A23))</f>
        <v>0.01</v>
      </c>
      <c r="DE23" s="3">
        <f>IF(RTD("tos.rtd",,DE$2,"."&amp;$A$2&amp;$AS$1&amp;"C"&amp;$A23)="N/A",0,RTD("tos.rtd",,DE$2,"."&amp;$A$2&amp;$AS$1&amp;"C"&amp;$A23))</f>
        <v>10.91</v>
      </c>
      <c r="DF23" s="3">
        <f>IF(RTD("tos.rtd",,DF$2,"."&amp;$A$2&amp;$AS$1&amp;"P"&amp;$A23)="N/A",0,RTD("tos.rtd",,DF$2,"."&amp;$A$2&amp;$AS$1&amp;"P"&amp;$A23))</f>
        <v>0</v>
      </c>
      <c r="DG23" s="86">
        <f t="shared" si="50"/>
        <v>-10.970000000000027</v>
      </c>
      <c r="DH23" s="3">
        <f t="shared" si="5"/>
        <v>0</v>
      </c>
      <c r="DI23" s="3">
        <f t="shared" si="6"/>
        <v>0</v>
      </c>
      <c r="DJ23" s="3">
        <f t="shared" si="7"/>
        <v>0</v>
      </c>
      <c r="DK23" s="3">
        <f t="shared" si="8"/>
        <v>0</v>
      </c>
      <c r="DL23" s="3">
        <f t="shared" si="9"/>
        <v>0</v>
      </c>
      <c r="DM23" s="3">
        <f t="shared" si="10"/>
        <v>0</v>
      </c>
      <c r="DN23" s="63" t="str">
        <f t="shared" si="51"/>
        <v>UNKNOWN</v>
      </c>
      <c r="DO23" s="63" t="str">
        <f t="shared" si="52"/>
        <v>UNKNOWN</v>
      </c>
      <c r="DP23" s="3">
        <f t="shared" si="53"/>
        <v>0</v>
      </c>
      <c r="DQ23" s="3">
        <f t="shared" si="54"/>
        <v>0</v>
      </c>
      <c r="DR23" s="3">
        <f t="shared" ca="1" si="55"/>
        <v>0</v>
      </c>
      <c r="DS23" s="3">
        <f t="shared" si="56"/>
        <v>0</v>
      </c>
      <c r="DT23" s="3">
        <f t="shared" si="57"/>
        <v>0</v>
      </c>
      <c r="DU23" s="3">
        <f t="shared" si="58"/>
        <v>0</v>
      </c>
      <c r="DV23" s="3">
        <f t="shared" si="59"/>
        <v>36</v>
      </c>
      <c r="DW23" s="3">
        <f t="shared" si="23"/>
        <v>-1147</v>
      </c>
      <c r="DX23" s="3">
        <f t="shared" ca="1" si="24"/>
        <v>1.0647724307386129E-8</v>
      </c>
      <c r="DY23" s="3">
        <f t="shared" ca="1" si="25"/>
        <v>-1.6485481828371076E-2</v>
      </c>
      <c r="DZ23" s="3">
        <f t="shared" ca="1" si="26"/>
        <v>1.9787403961042831E-2</v>
      </c>
      <c r="EA23" s="3">
        <f t="shared" ca="1" si="27"/>
        <v>-2.0155836255669121E-2</v>
      </c>
      <c r="EB23" s="3">
        <f t="shared" ca="1" si="28"/>
        <v>2.0719300199279117E-2</v>
      </c>
      <c r="EC23" s="3">
        <f t="shared" ca="1" si="29"/>
        <v>-2.0684952571493234E-2</v>
      </c>
      <c r="ED23" s="63">
        <f t="shared" si="60"/>
        <v>-1111</v>
      </c>
      <c r="EE23" s="59">
        <f t="shared" ref="EE23:EE29" si="123">IFERROR(VALUE(IF(OR(EL23="--",EL23="0.00%"),$EE$1,EL23)),$EE$1)</f>
        <v>0.25</v>
      </c>
      <c r="EF23" s="59">
        <f t="shared" ref="EF23:EF29" si="124">IFERROR(VALUE(IF(OR(EM23="--",EM23="0.00%"),$EE$1,EM23)),$EE$1)</f>
        <v>0.9284</v>
      </c>
      <c r="EG23" s="59">
        <f t="shared" ref="EG23:EG29" si="125">IFERROR(VALUE(IF(OR(EN23="--",EN23="0.00%"),$EE$1,EN23)),$EE$1)</f>
        <v>0.20169999999999999</v>
      </c>
      <c r="EH23" s="59">
        <f t="shared" ref="EH23:EH29" si="126">IFERROR(VALUE(IF(OR(EO23="--",EO23="0.00%"),$EE$1,EO23)),$EE$1)</f>
        <v>0.19189999999999999</v>
      </c>
      <c r="EI23" s="59">
        <f t="shared" ref="EI23:EI29" si="127">IFERROR(VALUE(IF(OR(EP23="--",EP23="0.00%"),$EE$1,EP23)),$EE$1)</f>
        <v>0.1729</v>
      </c>
      <c r="EJ23" s="59">
        <f t="shared" ref="EJ23:EJ29" si="128">IFERROR(VALUE(IF(OR(EQ23="--",EQ23="0.00%"),$EE$1,EQ23)),$EE$1)</f>
        <v>0.1744</v>
      </c>
      <c r="EK23" s="63">
        <f t="shared" ca="1" si="62"/>
        <v>6671048.4128774405</v>
      </c>
      <c r="EL23" s="3" t="str">
        <f>RTD("tos.rtd",,EL$2,"."&amp;$A$2&amp;$AS$1&amp;"C"&amp;$A23)</f>
        <v>0.00%</v>
      </c>
      <c r="EM23" s="3" t="str">
        <f>RTD("tos.rtd",,EM$2,"."&amp;$A$2&amp;$AS$1&amp;"P"&amp;$A23)</f>
        <v>92.84%</v>
      </c>
      <c r="EN23" s="3" t="str">
        <f>RTD("tos.rtd",,EN$2,"."&amp;$A$2&amp;$AU$1&amp;"C"&amp;$A23)</f>
        <v>20.17%</v>
      </c>
      <c r="EO23" s="3" t="str">
        <f>RTD("tos.rtd",,EO$2,"."&amp;$A$2&amp;$AU$1&amp;"P"&amp;$A23)</f>
        <v>19.19%</v>
      </c>
      <c r="EP23" s="3" t="str">
        <f>RTD("tos.rtd",,EP$2,"."&amp;$A$2&amp;$AW$1&amp;"C"&amp;$A23)</f>
        <v>17.29%</v>
      </c>
      <c r="EQ23" s="3" t="str">
        <f>RTD("tos.rtd",,EQ$2,"."&amp;$A$2&amp;$AW$1&amp;"P"&amp;$A23)</f>
        <v>17.44%</v>
      </c>
      <c r="ES23" s="63" t="str">
        <f t="shared" si="63"/>
        <v>583,-1111.00</v>
      </c>
      <c r="ET23" s="63" t="str">
        <f t="shared" ca="1" si="64"/>
        <v>583,-176120.67</v>
      </c>
      <c r="EU23" s="67">
        <v>589.91999999999996</v>
      </c>
      <c r="EV23" s="67" t="s">
        <v>204</v>
      </c>
      <c r="EW23" s="67">
        <v>516.27</v>
      </c>
      <c r="EX23" s="67" t="s">
        <v>205</v>
      </c>
      <c r="EY23" s="67">
        <v>5909.25</v>
      </c>
      <c r="EZ23" s="67" t="s">
        <v>206</v>
      </c>
      <c r="FA23" s="67">
        <v>21193</v>
      </c>
      <c r="FB23" s="67" t="s">
        <v>207</v>
      </c>
      <c r="FC23" s="67" t="s">
        <v>208</v>
      </c>
      <c r="FD23" s="67" t="s">
        <v>209</v>
      </c>
      <c r="FE23" s="68" t="s">
        <v>210</v>
      </c>
      <c r="FF23" s="68" t="s">
        <v>211</v>
      </c>
    </row>
    <row r="24" spans="1:162" s="63" customFormat="1" ht="13.5" thickBot="1" x14ac:dyDescent="0.25">
      <c r="A24" s="2">
        <f t="shared" si="65"/>
        <v>582</v>
      </c>
      <c r="B24" s="3">
        <f t="shared" si="101"/>
        <v>4934</v>
      </c>
      <c r="C24" s="3">
        <f t="shared" si="102"/>
        <v>3378</v>
      </c>
      <c r="D24" s="3">
        <f t="shared" si="103"/>
        <v>2981</v>
      </c>
      <c r="E24" s="3">
        <f t="shared" si="104"/>
        <v>11293</v>
      </c>
      <c r="F24" s="4">
        <f t="shared" si="105"/>
        <v>5851.1591494519926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-6</v>
      </c>
      <c r="AN24" s="1">
        <v>-1812</v>
      </c>
      <c r="AO24" s="1">
        <v>582</v>
      </c>
      <c r="AP24" s="1">
        <v>549</v>
      </c>
      <c r="AQ24" s="1">
        <v>-18238</v>
      </c>
      <c r="AR24" s="1"/>
      <c r="AS24" s="6">
        <f>IF(RTD("tos.rtd",,AS$2,"."&amp;$A$2&amp;$AS$1&amp;"C"&amp;$A24)="N/A",0,RTD("tos.rtd",,AS$2,"."&amp;$A$2&amp;$AS$1&amp;"C"&amp;$A24))</f>
        <v>740</v>
      </c>
      <c r="AT24" s="7">
        <f>-IF(RTD("tos.rtd",,AT$2,"."&amp;$A$2&amp;$AS$1&amp;"P"&amp;$A24)="N/A",0,RTD("tos.rtd",,AT$2,"."&amp;$A$2&amp;$AS$1&amp;"P"&amp;$A24))</f>
        <v>-4194</v>
      </c>
      <c r="AU24" s="6">
        <f>IF(RTD("tos.rtd",,AU$2,"."&amp;$A$2&amp;$AU$1&amp;"C"&amp;$A24)="N/A",0,RTD("tos.rtd",,AU$2,"."&amp;$A$2&amp;$AU$1&amp;"C"&amp;$A24))</f>
        <v>1015</v>
      </c>
      <c r="AV24" s="7">
        <f>-IF(RTD("tos.rtd",,AV$2,"."&amp;$A$2&amp;$AU$1&amp;"P"&amp;$A24)="N/A",0,RTD("tos.rtd",,AV$2,"."&amp;$A$2&amp;$AU$1&amp;"P"&amp;$A24))</f>
        <v>-2363</v>
      </c>
      <c r="AW24" s="6">
        <f>IF(RTD("tos.rtd",,AW$2,"."&amp;$A$2&amp;$AW$1&amp;"C"&amp;$A24)="N/A",0,RTD("tos.rtd",,AW$2,"."&amp;$A$2&amp;$AW$1&amp;"C"&amp;$A24))</f>
        <v>1724</v>
      </c>
      <c r="AX24" s="7">
        <f>-IF(RTD("tos.rtd",,AX$2,"."&amp;$A$2&amp;$AW$1&amp;"P"&amp;$A24)="N/A",0,RTD("tos.rtd",,AX$2,"."&amp;$A$2&amp;$AW$1&amp;"P"&amp;$A24))</f>
        <v>-1257</v>
      </c>
      <c r="AY24" s="1">
        <f t="shared" si="106"/>
        <v>-4335</v>
      </c>
      <c r="AZ24" s="8">
        <f t="shared" si="35"/>
        <v>582</v>
      </c>
      <c r="BA24" s="6">
        <f>IF(RTD("tos.rtd",,BA$2,"."&amp;$A$2&amp;$AS$1&amp;"C"&amp;$A24)="N/A",0,RTD("tos.rtd",,BA$2,"."&amp;$A$2&amp;$AS$1&amp;"C"&amp;$A24))</f>
        <v>549</v>
      </c>
      <c r="BB24" s="7">
        <f>-IF(RTD("tos.rtd",,BB$2,"."&amp;$A$2&amp;$AS$1&amp;"P"&amp;$A24)="N/A",0,RTD("tos.rtd",,BB$2,"."&amp;$A$2&amp;$AS$1&amp;"P"&amp;$A24))</f>
        <v>-18238</v>
      </c>
      <c r="BC24" s="6">
        <f>IF(RTD("tos.rtd",,BC$2,"."&amp;$A$2&amp;$AU$1&amp;"C"&amp;$A24)="N/A",0,RTD("tos.rtd",,BC$2,"."&amp;$A$2&amp;$AU$1&amp;"C"&amp;$A24))</f>
        <v>165</v>
      </c>
      <c r="BD24" s="7">
        <f>-IF(RTD("tos.rtd",,BD$2,"."&amp;$A$2&amp;$AU$1&amp;"P"&amp;$A24)="N/A",0,RTD("tos.rtd",,BD$2,"."&amp;$A$2&amp;$AU$1&amp;"P"&amp;$A24))</f>
        <v>-2463</v>
      </c>
      <c r="BE24" s="6">
        <f>IF(RTD("tos.rtd",,BE$2,"."&amp;$A$2&amp;$AW$1&amp;"C"&amp;$A24)="N/A",0,RTD("tos.rtd",,BE$2,"."&amp;$A$2&amp;$AW$1&amp;"C"&amp;$A24))</f>
        <v>17</v>
      </c>
      <c r="BF24" s="83">
        <f>-IF(RTD("tos.rtd",,BF$2,"."&amp;$A$2&amp;$AW$1&amp;"P"&amp;$A24)="N/A",0,RTD("tos.rtd",,BF$2,"."&amp;$A$2&amp;$AW$1&amp;"P"&amp;$A24))</f>
        <v>-336</v>
      </c>
      <c r="BG24" s="32">
        <f ca="1">+Hoja2!Y25</f>
        <v>-14073</v>
      </c>
      <c r="BH24" s="7">
        <f t="shared" ca="1" si="36"/>
        <v>-34379</v>
      </c>
      <c r="BI24" s="8" t="str">
        <f t="shared" ca="1" si="37"/>
        <v/>
      </c>
      <c r="BJ24" s="3">
        <f ca="1">IF($BP$1=1,DX24,IF(RTD("tos.rtd",,BJ$2,"."&amp;$A$2&amp;$AS$1&amp;"C"&amp;$A24)="N/A",0,RTD("tos.rtd",,BJ$2,"."&amp;$A$2&amp;$AS$1&amp;"C"&amp;$A24)))</f>
        <v>4.200207221616114E-10</v>
      </c>
      <c r="BK24" s="3">
        <f ca="1">IF($BP$1=1,DY24,-IF(RTD("tos.rtd",,BK$2,"."&amp;$A$2&amp;$AS$1&amp;"P"&amp;$A24)="N/A",0,RTD("tos.rtd",,BK$2,"."&amp;$A$2&amp;$AS$1&amp;"P"&amp;$A24)))</f>
        <v>-1.4884682793085104E-2</v>
      </c>
      <c r="BL24" s="3">
        <f ca="1">IF($BP$1=1,DZ24,IF(RTD("tos.rtd",,BL$2,"."&amp;$A$2&amp;$AU$1&amp;"C"&amp;$A24)="N/A",0,RTD("tos.rtd",,BL$2,"."&amp;$A$2&amp;$AU$1&amp;"C"&amp;$A24)))</f>
        <v>1.8625165388281704E-2</v>
      </c>
      <c r="BM24" s="3">
        <f ca="1">IF($BP$1=1,EA24,-IF(RTD("tos.rtd",,BM$2,"."&amp;$A$2&amp;$AU$1&amp;"P"&amp;$A24)="N/A",0,RTD("tos.rtd",,BM$2,"."&amp;$A$2&amp;$AU$1&amp;"P"&amp;$A24)))</f>
        <v>-1.8883889432521228E-2</v>
      </c>
      <c r="BN24" s="3">
        <f ca="1">IF($BP$1=1,EB24,IF(RTD("tos.rtd",,BN$2,"."&amp;$A$2&amp;$AW$1&amp;"C"&amp;$A24)="N/A",0,RTD("tos.rtd",,BN$2,"."&amp;$A$2&amp;$AW$1&amp;"C"&amp;$A24)))</f>
        <v>1.918240841793737E-2</v>
      </c>
      <c r="BO24" s="3">
        <f ca="1">IF($BP$1=1,EC24,-IF(RTD("tos.rtd",,BO$2,"."&amp;$A$2&amp;$AW$1&amp;"P"&amp;$A24)="N/A",0,RTD("tos.rtd",,BO$2,"."&amp;$A$2&amp;$AW$1&amp;"P"&amp;$A24)))</f>
        <v>-1.9172519461314881E-2</v>
      </c>
      <c r="BQ24" s="3">
        <f t="shared" ca="1" si="107"/>
        <v>-22024042.098962814</v>
      </c>
      <c r="BR24" s="3" t="str">
        <f t="shared" ca="1" si="67"/>
        <v/>
      </c>
      <c r="BS24" s="3">
        <f t="shared" ca="1" si="108"/>
        <v>-9073350.6786453538</v>
      </c>
      <c r="BT24" s="3" t="str">
        <f t="shared" ca="1" si="67"/>
        <v/>
      </c>
      <c r="BU24" s="3">
        <f t="shared" ca="1" si="109"/>
        <v>3164836.2622919586</v>
      </c>
      <c r="BV24" s="3" t="str">
        <f t="shared" ca="1" si="41"/>
        <v>Cruce +</v>
      </c>
      <c r="BX24" s="3">
        <f t="shared" ca="1" si="110"/>
        <v>-95773600.729516506</v>
      </c>
      <c r="BY24" s="3" t="str">
        <f t="shared" ca="1" si="68"/>
        <v/>
      </c>
      <c r="BZ24" s="3">
        <f t="shared" ca="1" si="111"/>
        <v>-15324895.289531048</v>
      </c>
      <c r="CA24" s="3" t="str">
        <f t="shared" ca="1" si="69"/>
        <v/>
      </c>
      <c r="CB24" s="3">
        <f t="shared" ca="1" si="112"/>
        <v>-2157679.5894483081</v>
      </c>
      <c r="CC24" s="3" t="str">
        <f t="shared" ca="1" si="70"/>
        <v/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</v>
      </c>
      <c r="CF24" s="3">
        <f>IF(RTD("tos.rtd",,CF$2,"."&amp;$A$2&amp;$AU$1&amp;"C"&amp;$A24)="N/A",0,RTD("tos.rtd",,CF$2,"."&amp;$A$2&amp;$AU$1&amp;"C"&amp;$A24))</f>
        <v>0.84</v>
      </c>
      <c r="CG24" s="3">
        <f>-IF(RTD("tos.rtd",,CG$2,"."&amp;$A$2&amp;$AU$1&amp;"P"&amp;$A24)="N/A",0,RTD("tos.rtd",,CG$2,"."&amp;$A$2&amp;$AU$1&amp;"P"&amp;$A24))</f>
        <v>0.15</v>
      </c>
      <c r="CH24" s="3">
        <f>IF(RTD("tos.rtd",,CH$2,"."&amp;$A$2&amp;$AW$1&amp;"C"&amp;$A24)="N/A",0,RTD("tos.rtd",,CH$2,"."&amp;$A$2&amp;$AW$1&amp;"C"&amp;$A24))</f>
        <v>0.68</v>
      </c>
      <c r="CI24" s="3">
        <f>-IF(RTD("tos.rtd",,CI$2,"."&amp;$A$2&amp;$AW$1&amp;"P"&amp;$A24)="N/A",0,RTD("tos.rtd",,CI$2,"."&amp;$A$2&amp;$AW$1&amp;"P"&amp;$A24))</f>
        <v>0.32</v>
      </c>
      <c r="CK24" s="3">
        <f t="shared" si="113"/>
        <v>74000</v>
      </c>
      <c r="CL24" s="3"/>
      <c r="CM24" s="3">
        <f t="shared" si="114"/>
        <v>49815</v>
      </c>
      <c r="CN24" s="3"/>
      <c r="CO24" s="3">
        <f t="shared" si="115"/>
        <v>77008.000000000015</v>
      </c>
      <c r="CP24" s="3">
        <f t="shared" si="116"/>
        <v>200823</v>
      </c>
      <c r="CQ24" s="3">
        <f t="shared" si="117"/>
        <v>-17689</v>
      </c>
      <c r="CR24" s="3"/>
      <c r="CS24" s="3">
        <f t="shared" si="118"/>
        <v>-2298</v>
      </c>
      <c r="CT24" s="3"/>
      <c r="CU24" s="3">
        <f t="shared" si="119"/>
        <v>-319</v>
      </c>
      <c r="CV24" s="3">
        <f t="shared" si="120"/>
        <v>-20306</v>
      </c>
      <c r="CW24" s="3">
        <f t="shared" ca="1" si="121"/>
        <v>-27932556.515316211</v>
      </c>
      <c r="CX24" s="85" t="str">
        <f t="shared" ca="1" si="71"/>
        <v/>
      </c>
      <c r="CY24" s="3">
        <f t="shared" ca="1" si="122"/>
        <v>-113256175.60849586</v>
      </c>
      <c r="CZ24" s="85" t="str">
        <f t="shared" ca="1" si="72"/>
        <v/>
      </c>
      <c r="DA24" s="3">
        <f>IF(RTD("tos.rtd",,DA$2,"."&amp;$A$2&amp;$AS$1&amp;"C"&amp;$A24)="N/A",0,RTD("tos.rtd",,DA$2,"."&amp;$A$2&amp;$AS$1&amp;"C"&amp;$A24))</f>
        <v>12.47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12.04</v>
      </c>
      <c r="DD24" s="3">
        <f>IF(RTD("tos.rtd",,DD$2,"."&amp;$A$2&amp;$AS$1&amp;"P"&amp;$A24)="N/A",0,RTD("tos.rtd",,DD$2,"."&amp;$A$2&amp;$AS$1&amp;"P"&amp;$A24))</f>
        <v>0.01</v>
      </c>
      <c r="DE24" s="3">
        <f>IF(RTD("tos.rtd",,DE$2,"."&amp;$A$2&amp;$AS$1&amp;"C"&amp;$A24)="N/A",0,RTD("tos.rtd",,DE$2,"."&amp;$A$2&amp;$AS$1&amp;"C"&amp;$A24))</f>
        <v>11.9</v>
      </c>
      <c r="DF24" s="3">
        <f>IF(RTD("tos.rtd",,DF$2,"."&amp;$A$2&amp;$AS$1&amp;"P"&amp;$A24)="N/A",0,RTD("tos.rtd",,DF$2,"."&amp;$A$2&amp;$AS$1&amp;"P"&amp;$A24))</f>
        <v>0</v>
      </c>
      <c r="DG24" s="86">
        <f t="shared" si="50"/>
        <v>-11.970000000000027</v>
      </c>
      <c r="DH24" s="3">
        <f t="shared" si="5"/>
        <v>0</v>
      </c>
      <c r="DI24" s="3">
        <f t="shared" si="6"/>
        <v>0</v>
      </c>
      <c r="DJ24" s="3">
        <f t="shared" si="7"/>
        <v>0</v>
      </c>
      <c r="DK24" s="3">
        <f t="shared" si="8"/>
        <v>0</v>
      </c>
      <c r="DL24" s="3">
        <f t="shared" si="9"/>
        <v>0</v>
      </c>
      <c r="DM24" s="3">
        <f t="shared" si="10"/>
        <v>0</v>
      </c>
      <c r="DN24" s="63" t="str">
        <f t="shared" si="51"/>
        <v>UNKNOWN</v>
      </c>
      <c r="DO24" s="63" t="str">
        <f t="shared" si="52"/>
        <v>UNKNOWN</v>
      </c>
      <c r="DP24" s="3">
        <f t="shared" si="53"/>
        <v>0</v>
      </c>
      <c r="DQ24" s="3">
        <f t="shared" si="54"/>
        <v>0</v>
      </c>
      <c r="DR24" s="3">
        <f t="shared" ca="1" si="55"/>
        <v>0</v>
      </c>
      <c r="DS24" s="3">
        <f t="shared" si="56"/>
        <v>0</v>
      </c>
      <c r="DT24" s="3">
        <f t="shared" si="57"/>
        <v>0</v>
      </c>
      <c r="DU24" s="3">
        <f t="shared" si="58"/>
        <v>0</v>
      </c>
      <c r="DV24" s="3">
        <f t="shared" si="59"/>
        <v>-6</v>
      </c>
      <c r="DW24" s="3">
        <f t="shared" si="23"/>
        <v>-1812</v>
      </c>
      <c r="DX24" s="3">
        <f t="shared" ca="1" si="24"/>
        <v>4.200207221616114E-10</v>
      </c>
      <c r="DY24" s="3">
        <f t="shared" ca="1" si="25"/>
        <v>-1.4884682793085104E-2</v>
      </c>
      <c r="DZ24" s="3">
        <f t="shared" ca="1" si="26"/>
        <v>1.8625165388281704E-2</v>
      </c>
      <c r="EA24" s="3">
        <f t="shared" ca="1" si="27"/>
        <v>-1.8883889432521228E-2</v>
      </c>
      <c r="EB24" s="3">
        <f t="shared" ca="1" si="28"/>
        <v>1.918240841793737E-2</v>
      </c>
      <c r="EC24" s="3">
        <f t="shared" ca="1" si="29"/>
        <v>-1.9172519461314881E-2</v>
      </c>
      <c r="ED24" s="63">
        <f t="shared" si="60"/>
        <v>-1818</v>
      </c>
      <c r="EE24" s="59">
        <f t="shared" si="123"/>
        <v>0.25</v>
      </c>
      <c r="EF24" s="59">
        <f t="shared" si="124"/>
        <v>1.0046999999999999</v>
      </c>
      <c r="EG24" s="59">
        <f t="shared" si="125"/>
        <v>0.2044</v>
      </c>
      <c r="EH24" s="59">
        <f t="shared" si="126"/>
        <v>0.1943</v>
      </c>
      <c r="EI24" s="59">
        <f t="shared" si="127"/>
        <v>0.17460000000000001</v>
      </c>
      <c r="EJ24" s="59">
        <f t="shared" si="128"/>
        <v>0.17610000000000001</v>
      </c>
      <c r="EK24" s="63">
        <f t="shared" ca="1" si="62"/>
        <v>9515394.4869546909</v>
      </c>
      <c r="EL24" s="3" t="str">
        <f>RTD("tos.rtd",,EL$2,"."&amp;$A$2&amp;$AS$1&amp;"C"&amp;$A24)</f>
        <v>0.00%</v>
      </c>
      <c r="EM24" s="3" t="str">
        <f>RTD("tos.rtd",,EM$2,"."&amp;$A$2&amp;$AS$1&amp;"P"&amp;$A24)</f>
        <v>100.47%</v>
      </c>
      <c r="EN24" s="3" t="str">
        <f>RTD("tos.rtd",,EN$2,"."&amp;$A$2&amp;$AU$1&amp;"C"&amp;$A24)</f>
        <v>20.44%</v>
      </c>
      <c r="EO24" s="3" t="str">
        <f>RTD("tos.rtd",,EO$2,"."&amp;$A$2&amp;$AU$1&amp;"P"&amp;$A24)</f>
        <v>19.43%</v>
      </c>
      <c r="EP24" s="3" t="str">
        <f>RTD("tos.rtd",,EP$2,"."&amp;$A$2&amp;$AW$1&amp;"C"&amp;$A24)</f>
        <v>17.46%</v>
      </c>
      <c r="EQ24" s="3" t="str">
        <f>RTD("tos.rtd",,EQ$2,"."&amp;$A$2&amp;$AW$1&amp;"P"&amp;$A24)</f>
        <v>17.61%</v>
      </c>
      <c r="ES24" s="63" t="str">
        <f t="shared" si="63"/>
        <v>582,-1818.00</v>
      </c>
      <c r="ET24" s="63" t="str">
        <f t="shared" ca="1" si="64"/>
        <v>582,-113256.18</v>
      </c>
      <c r="EU24" s="67">
        <v>589.88</v>
      </c>
      <c r="EV24" s="67" t="s">
        <v>212</v>
      </c>
      <c r="EW24" s="67">
        <v>516.32000000000005</v>
      </c>
      <c r="EX24" s="67" t="s">
        <v>213</v>
      </c>
      <c r="EY24" s="67">
        <v>5910.25</v>
      </c>
      <c r="EZ24" s="67" t="s">
        <v>214</v>
      </c>
      <c r="FA24" s="67">
        <v>21195.25</v>
      </c>
      <c r="FB24" s="67" t="s">
        <v>215</v>
      </c>
      <c r="FC24" s="67" t="s">
        <v>216</v>
      </c>
      <c r="FD24" s="67" t="s">
        <v>217</v>
      </c>
      <c r="FE24" s="68" t="s">
        <v>218</v>
      </c>
      <c r="FF24" s="68" t="s">
        <v>219</v>
      </c>
    </row>
    <row r="25" spans="1:162" s="63" customFormat="1" ht="13.5" thickBot="1" x14ac:dyDescent="0.25">
      <c r="A25" s="2">
        <f t="shared" si="65"/>
        <v>581</v>
      </c>
      <c r="B25" s="3">
        <f t="shared" si="101"/>
        <v>6072</v>
      </c>
      <c r="C25" s="3">
        <f t="shared" si="102"/>
        <v>4375</v>
      </c>
      <c r="D25" s="3">
        <f t="shared" si="103"/>
        <v>4304</v>
      </c>
      <c r="E25" s="3">
        <f t="shared" si="104"/>
        <v>14751</v>
      </c>
      <c r="F25" s="4">
        <f t="shared" si="105"/>
        <v>5841.1056113945151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6</v>
      </c>
      <c r="AN25" s="1">
        <v>831</v>
      </c>
      <c r="AO25" s="1">
        <v>581</v>
      </c>
      <c r="AP25" s="1">
        <v>184</v>
      </c>
      <c r="AQ25" s="1">
        <v>-15703</v>
      </c>
      <c r="AR25" s="1"/>
      <c r="AS25" s="6">
        <f>IF(RTD("tos.rtd",,AS$2,"."&amp;$A$2&amp;$AS$1&amp;"C"&amp;$A25)="N/A",0,RTD("tos.rtd",,AS$2,"."&amp;$A$2&amp;$AS$1&amp;"C"&amp;$A25))</f>
        <v>775</v>
      </c>
      <c r="AT25" s="7">
        <f>-IF(RTD("tos.rtd",,AT$2,"."&amp;$A$2&amp;$AS$1&amp;"P"&amp;$A25)="N/A",0,RTD("tos.rtd",,AT$2,"."&amp;$A$2&amp;$AS$1&amp;"P"&amp;$A25))</f>
        <v>-5297</v>
      </c>
      <c r="AU25" s="6">
        <f>IF(RTD("tos.rtd",,AU$2,"."&amp;$A$2&amp;$AU$1&amp;"C"&amp;$A25)="N/A",0,RTD("tos.rtd",,AU$2,"."&amp;$A$2&amp;$AU$1&amp;"C"&amp;$A25))</f>
        <v>1020</v>
      </c>
      <c r="AV25" s="7">
        <f>-IF(RTD("tos.rtd",,AV$2,"."&amp;$A$2&amp;$AU$1&amp;"P"&amp;$A25)="N/A",0,RTD("tos.rtd",,AV$2,"."&amp;$A$2&amp;$AU$1&amp;"P"&amp;$A25))</f>
        <v>-3355</v>
      </c>
      <c r="AW25" s="6">
        <f>IF(RTD("tos.rtd",,AW$2,"."&amp;$A$2&amp;$AW$1&amp;"C"&amp;$A25)="N/A",0,RTD("tos.rtd",,AW$2,"."&amp;$A$2&amp;$AW$1&amp;"C"&amp;$A25))</f>
        <v>2625</v>
      </c>
      <c r="AX25" s="7">
        <f>-IF(RTD("tos.rtd",,AX$2,"."&amp;$A$2&amp;$AW$1&amp;"P"&amp;$A25)="N/A",0,RTD("tos.rtd",,AX$2,"."&amp;$A$2&amp;$AW$1&amp;"P"&amp;$A25))</f>
        <v>-1679</v>
      </c>
      <c r="AY25" s="1">
        <f t="shared" si="106"/>
        <v>-5911</v>
      </c>
      <c r="AZ25" s="8">
        <f t="shared" si="35"/>
        <v>581</v>
      </c>
      <c r="BA25" s="6">
        <f>IF(RTD("tos.rtd",,BA$2,"."&amp;$A$2&amp;$AS$1&amp;"C"&amp;$A25)="N/A",0,RTD("tos.rtd",,BA$2,"."&amp;$A$2&amp;$AS$1&amp;"C"&amp;$A25))</f>
        <v>184</v>
      </c>
      <c r="BB25" s="7">
        <f>-IF(RTD("tos.rtd",,BB$2,"."&amp;$A$2&amp;$AS$1&amp;"P"&amp;$A25)="N/A",0,RTD("tos.rtd",,BB$2,"."&amp;$A$2&amp;$AS$1&amp;"P"&amp;$A25))</f>
        <v>-15703</v>
      </c>
      <c r="BC25" s="6">
        <f>IF(RTD("tos.rtd",,BC$2,"."&amp;$A$2&amp;$AU$1&amp;"C"&amp;$A25)="N/A",0,RTD("tos.rtd",,BC$2,"."&amp;$A$2&amp;$AU$1&amp;"C"&amp;$A25))</f>
        <v>479</v>
      </c>
      <c r="BD25" s="7">
        <f>-IF(RTD("tos.rtd",,BD$2,"."&amp;$A$2&amp;$AU$1&amp;"P"&amp;$A25)="N/A",0,RTD("tos.rtd",,BD$2,"."&amp;$A$2&amp;$AU$1&amp;"P"&amp;$A25))</f>
        <v>-2820</v>
      </c>
      <c r="BE25" s="6">
        <f>IF(RTD("tos.rtd",,BE$2,"."&amp;$A$2&amp;$AW$1&amp;"C"&amp;$A25)="N/A",0,RTD("tos.rtd",,BE$2,"."&amp;$A$2&amp;$AW$1&amp;"C"&amp;$A25))</f>
        <v>31</v>
      </c>
      <c r="BF25" s="83">
        <f>-IF(RTD("tos.rtd",,BF$2,"."&amp;$A$2&amp;$AW$1&amp;"P"&amp;$A25)="N/A",0,RTD("tos.rtd",,BF$2,"."&amp;$A$2&amp;$AW$1&amp;"P"&amp;$A25))</f>
        <v>-462</v>
      </c>
      <c r="BG25" s="32">
        <f ca="1">+Hoja2!Y26</f>
        <v>-7030</v>
      </c>
      <c r="BH25" s="7">
        <f t="shared" ca="1" si="36"/>
        <v>-25321</v>
      </c>
      <c r="BI25" s="8" t="str">
        <f t="shared" ca="1" si="37"/>
        <v/>
      </c>
      <c r="BJ25" s="3">
        <f ca="1">IF($BP$1=1,DX25,IF(RTD("tos.rtd",,BJ$2,"."&amp;$A$2&amp;$AS$1&amp;"C"&amp;$A25)="N/A",0,RTD("tos.rtd",,BJ$2,"."&amp;$A$2&amp;$AS$1&amp;"C"&amp;$A25)))</f>
        <v>1.2388660071167322E-11</v>
      </c>
      <c r="BK25" s="3">
        <f ca="1">IF($BP$1=1,DY25,-IF(RTD("tos.rtd",,BK$2,"."&amp;$A$2&amp;$AS$1&amp;"P"&amp;$A25)="N/A",0,RTD("tos.rtd",,BK$2,"."&amp;$A$2&amp;$AS$1&amp;"P"&amp;$A25)))</f>
        <v>-1.3547426089816477E-2</v>
      </c>
      <c r="BL25" s="3">
        <f ca="1">IF($BP$1=1,DZ25,IF(RTD("tos.rtd",,BL$2,"."&amp;$A$2&amp;$AU$1&amp;"C"&amp;$A25)="N/A",0,RTD("tos.rtd",,BL$2,"."&amp;$A$2&amp;$AU$1&amp;"C"&amp;$A25)))</f>
        <v>1.7488421252839344E-2</v>
      </c>
      <c r="BM25" s="3">
        <f ca="1">IF($BP$1=1,EA25,-IF(RTD("tos.rtd",,BM$2,"."&amp;$A$2&amp;$AU$1&amp;"P"&amp;$A25)="N/A",0,RTD("tos.rtd",,BM$2,"."&amp;$A$2&amp;$AU$1&amp;"P"&amp;$A25)))</f>
        <v>-1.7652014854489025E-2</v>
      </c>
      <c r="BN25" s="3">
        <f ca="1">IF($BP$1=1,EB25,IF(RTD("tos.rtd",,BN$2,"."&amp;$A$2&amp;$AW$1&amp;"C"&amp;$A25)="N/A",0,RTD("tos.rtd",,BN$2,"."&amp;$A$2&amp;$AW$1&amp;"C"&amp;$A25)))</f>
        <v>1.7696802923331544E-2</v>
      </c>
      <c r="BO25" s="3">
        <f ca="1">IF($BP$1=1,EC25,-IF(RTD("tos.rtd",,BO$2,"."&amp;$A$2&amp;$AW$1&amp;"P"&amp;$A25)="N/A",0,RTD("tos.rtd",,BO$2,"."&amp;$A$2&amp;$AW$1&amp;"P"&amp;$A25)))</f>
        <v>-1.7704755306114092E-2</v>
      </c>
      <c r="BQ25" s="3">
        <f t="shared" ca="1" si="107"/>
        <v>-25317206.499064077</v>
      </c>
      <c r="BR25" s="3" t="str">
        <f t="shared" ca="1" si="67"/>
        <v/>
      </c>
      <c r="BS25" s="3">
        <f t="shared" ca="1" si="108"/>
        <v>-14600403.087666202</v>
      </c>
      <c r="BT25" s="3" t="str">
        <f t="shared" ca="1" si="67"/>
        <v/>
      </c>
      <c r="BU25" s="3">
        <f t="shared" ca="1" si="109"/>
        <v>5901582.1730858013</v>
      </c>
      <c r="BV25" s="3" t="str">
        <f t="shared" ca="1" si="41"/>
        <v/>
      </c>
      <c r="BX25" s="3">
        <f t="shared" ca="1" si="110"/>
        <v>-75053066.585564315</v>
      </c>
      <c r="BY25" s="3" t="str">
        <f t="shared" ca="1" si="68"/>
        <v/>
      </c>
      <c r="BZ25" s="3">
        <f t="shared" ca="1" si="111"/>
        <v>-14606544.618932564</v>
      </c>
      <c r="CA25" s="3" t="str">
        <f t="shared" ca="1" si="69"/>
        <v/>
      </c>
      <c r="CB25" s="3">
        <f t="shared" ca="1" si="112"/>
        <v>-2692218.1642772243</v>
      </c>
      <c r="CC25" s="3" t="str">
        <f t="shared" ca="1" si="70"/>
        <v/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</v>
      </c>
      <c r="CF25" s="3">
        <f>IF(RTD("tos.rtd",,CF$2,"."&amp;$A$2&amp;$AU$1&amp;"C"&amp;$A25)="N/A",0,RTD("tos.rtd",,CF$2,"."&amp;$A$2&amp;$AU$1&amp;"C"&amp;$A25))</f>
        <v>0.85</v>
      </c>
      <c r="CG25" s="3">
        <f>-IF(RTD("tos.rtd",,CG$2,"."&amp;$A$2&amp;$AU$1&amp;"P"&amp;$A25)="N/A",0,RTD("tos.rtd",,CG$2,"."&amp;$A$2&amp;$AU$1&amp;"P"&amp;$A25))</f>
        <v>0.14000000000000001</v>
      </c>
      <c r="CH25" s="3">
        <f>IF(RTD("tos.rtd",,CH$2,"."&amp;$A$2&amp;$AW$1&amp;"C"&amp;$A25)="N/A",0,RTD("tos.rtd",,CH$2,"."&amp;$A$2&amp;$AW$1&amp;"C"&amp;$A25))</f>
        <v>0.69</v>
      </c>
      <c r="CI25" s="3">
        <f>-IF(RTD("tos.rtd",,CI$2,"."&amp;$A$2&amp;$AW$1&amp;"P"&amp;$A25)="N/A",0,RTD("tos.rtd",,CI$2,"."&amp;$A$2&amp;$AW$1&amp;"P"&amp;$A25))</f>
        <v>0.31</v>
      </c>
      <c r="CK25" s="3">
        <f t="shared" si="113"/>
        <v>77500</v>
      </c>
      <c r="CL25" s="3"/>
      <c r="CM25" s="3">
        <f t="shared" si="114"/>
        <v>39729.999999999993</v>
      </c>
      <c r="CN25" s="3"/>
      <c r="CO25" s="3">
        <f t="shared" si="115"/>
        <v>129075.99999999997</v>
      </c>
      <c r="CP25" s="3">
        <f t="shared" si="116"/>
        <v>246305.99999999997</v>
      </c>
      <c r="CQ25" s="3">
        <f t="shared" si="117"/>
        <v>-15519</v>
      </c>
      <c r="CR25" s="3"/>
      <c r="CS25" s="3">
        <f t="shared" si="118"/>
        <v>-2341</v>
      </c>
      <c r="CT25" s="3"/>
      <c r="CU25" s="3">
        <f t="shared" si="119"/>
        <v>-431</v>
      </c>
      <c r="CV25" s="3">
        <f t="shared" si="120"/>
        <v>-18291</v>
      </c>
      <c r="CW25" s="3">
        <f t="shared" ca="1" si="121"/>
        <v>-34016027.413644478</v>
      </c>
      <c r="CX25" s="85" t="str">
        <f t="shared" ca="1" si="71"/>
        <v/>
      </c>
      <c r="CY25" s="3">
        <f t="shared" ca="1" si="122"/>
        <v>-92351829.368774101</v>
      </c>
      <c r="CZ25" s="85" t="str">
        <f t="shared" ca="1" si="72"/>
        <v/>
      </c>
      <c r="DA25" s="3">
        <f>IF(RTD("tos.rtd",,DA$2,"."&amp;$A$2&amp;$AS$1&amp;"C"&amp;$A25)="N/A",0,RTD("tos.rtd",,DA$2,"."&amp;$A$2&amp;$AS$1&amp;"C"&amp;$A25))</f>
        <v>13.36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13.04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12.9</v>
      </c>
      <c r="DF25" s="3">
        <f>IF(RTD("tos.rtd",,DF$2,"."&amp;$A$2&amp;$AS$1&amp;"P"&amp;$A25)="N/A",0,RTD("tos.rtd",,DF$2,"."&amp;$A$2&amp;$AS$1&amp;"P"&amp;$A25))</f>
        <v>0</v>
      </c>
      <c r="DG25" s="86">
        <f t="shared" si="50"/>
        <v>-12.970000000000027</v>
      </c>
      <c r="DH25" s="3">
        <f t="shared" si="5"/>
        <v>0</v>
      </c>
      <c r="DI25" s="3">
        <f t="shared" si="6"/>
        <v>0</v>
      </c>
      <c r="DJ25" s="3">
        <f t="shared" si="7"/>
        <v>0</v>
      </c>
      <c r="DK25" s="3">
        <f t="shared" si="8"/>
        <v>0</v>
      </c>
      <c r="DL25" s="3">
        <f t="shared" si="9"/>
        <v>0</v>
      </c>
      <c r="DM25" s="3">
        <f t="shared" si="10"/>
        <v>0</v>
      </c>
      <c r="DN25" s="63" t="str">
        <f t="shared" si="51"/>
        <v>UNKNOWN</v>
      </c>
      <c r="DO25" s="63" t="str">
        <f t="shared" si="52"/>
        <v>UNKNOWN</v>
      </c>
      <c r="DP25" s="3">
        <f t="shared" si="53"/>
        <v>0</v>
      </c>
      <c r="DQ25" s="3">
        <f t="shared" si="54"/>
        <v>0</v>
      </c>
      <c r="DR25" s="3">
        <f t="shared" ca="1" si="55"/>
        <v>0</v>
      </c>
      <c r="DS25" s="3">
        <f t="shared" si="56"/>
        <v>0</v>
      </c>
      <c r="DT25" s="3">
        <f t="shared" si="57"/>
        <v>0</v>
      </c>
      <c r="DU25" s="3">
        <f t="shared" si="58"/>
        <v>0</v>
      </c>
      <c r="DV25" s="3">
        <f t="shared" si="59"/>
        <v>6</v>
      </c>
      <c r="DW25" s="3">
        <f t="shared" si="23"/>
        <v>831</v>
      </c>
      <c r="DX25" s="3">
        <f t="shared" ca="1" si="24"/>
        <v>1.2388660071167322E-11</v>
      </c>
      <c r="DY25" s="3">
        <f t="shared" ca="1" si="25"/>
        <v>-1.3547426089816477E-2</v>
      </c>
      <c r="DZ25" s="3">
        <f t="shared" ca="1" si="26"/>
        <v>1.7488421252839344E-2</v>
      </c>
      <c r="EA25" s="3">
        <f t="shared" ca="1" si="27"/>
        <v>-1.7652014854489025E-2</v>
      </c>
      <c r="EB25" s="3">
        <f t="shared" ca="1" si="28"/>
        <v>1.7696802923331544E-2</v>
      </c>
      <c r="EC25" s="3">
        <f t="shared" ca="1" si="29"/>
        <v>-1.7704755306114092E-2</v>
      </c>
      <c r="ED25" s="63">
        <f t="shared" si="60"/>
        <v>837</v>
      </c>
      <c r="EE25" s="59">
        <f t="shared" si="123"/>
        <v>0.25</v>
      </c>
      <c r="EF25" s="59">
        <f t="shared" si="124"/>
        <v>1.0807</v>
      </c>
      <c r="EG25" s="59">
        <f t="shared" si="125"/>
        <v>0.20760000000000001</v>
      </c>
      <c r="EH25" s="59">
        <f t="shared" si="126"/>
        <v>0.1966</v>
      </c>
      <c r="EI25" s="59">
        <f t="shared" si="127"/>
        <v>0.17649999999999999</v>
      </c>
      <c r="EJ25" s="59">
        <f t="shared" si="128"/>
        <v>0.17749999999999999</v>
      </c>
      <c r="EK25" s="63">
        <f t="shared" ca="1" si="62"/>
        <v>-3971795.0922027919</v>
      </c>
      <c r="EL25" s="3" t="str">
        <f>RTD("tos.rtd",,EL$2,"."&amp;$A$2&amp;$AS$1&amp;"C"&amp;$A25)</f>
        <v>0.00%</v>
      </c>
      <c r="EM25" s="3" t="str">
        <f>RTD("tos.rtd",,EM$2,"."&amp;$A$2&amp;$AS$1&amp;"P"&amp;$A25)</f>
        <v>108.07%</v>
      </c>
      <c r="EN25" s="3" t="str">
        <f>RTD("tos.rtd",,EN$2,"."&amp;$A$2&amp;$AU$1&amp;"C"&amp;$A25)</f>
        <v>20.76%</v>
      </c>
      <c r="EO25" s="3" t="str">
        <f>RTD("tos.rtd",,EO$2,"."&amp;$A$2&amp;$AU$1&amp;"P"&amp;$A25)</f>
        <v>19.66%</v>
      </c>
      <c r="EP25" s="3" t="str">
        <f>RTD("tos.rtd",,EP$2,"."&amp;$A$2&amp;$AW$1&amp;"C"&amp;$A25)</f>
        <v>17.65%</v>
      </c>
      <c r="EQ25" s="3" t="str">
        <f>RTD("tos.rtd",,EQ$2,"."&amp;$A$2&amp;$AW$1&amp;"P"&amp;$A25)</f>
        <v>17.75%</v>
      </c>
      <c r="ES25" s="63" t="str">
        <f t="shared" si="63"/>
        <v>581,837.00</v>
      </c>
      <c r="ET25" s="63" t="str">
        <f t="shared" ca="1" si="64"/>
        <v>581,-92351.83</v>
      </c>
      <c r="EU25" s="67">
        <v>590.04999999999995</v>
      </c>
      <c r="EV25" s="67" t="s">
        <v>220</v>
      </c>
      <c r="EW25" s="67">
        <v>516.42999999999995</v>
      </c>
      <c r="EX25" s="67" t="s">
        <v>221</v>
      </c>
      <c r="EY25" s="67">
        <v>5910.75</v>
      </c>
      <c r="EZ25" s="67" t="s">
        <v>222</v>
      </c>
      <c r="FA25" s="67">
        <v>21198.5</v>
      </c>
      <c r="FB25" s="67" t="s">
        <v>223</v>
      </c>
      <c r="FC25" s="67" t="s">
        <v>224</v>
      </c>
      <c r="FD25" s="67" t="s">
        <v>225</v>
      </c>
      <c r="FE25" s="68" t="s">
        <v>226</v>
      </c>
      <c r="FF25" s="68" t="s">
        <v>227</v>
      </c>
    </row>
    <row r="26" spans="1:162" s="63" customFormat="1" ht="13.5" thickBot="1" x14ac:dyDescent="0.25">
      <c r="A26" s="2">
        <f t="shared" si="65"/>
        <v>580</v>
      </c>
      <c r="B26" s="3">
        <f t="shared" si="101"/>
        <v>13336</v>
      </c>
      <c r="C26" s="3">
        <f t="shared" si="102"/>
        <v>26617</v>
      </c>
      <c r="D26" s="3">
        <f t="shared" si="103"/>
        <v>176455</v>
      </c>
      <c r="E26" s="3">
        <f t="shared" si="104"/>
        <v>216408</v>
      </c>
      <c r="F26" s="4">
        <f t="shared" si="105"/>
        <v>5831.0520733370377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4</v>
      </c>
      <c r="AN26" s="1">
        <v>2266</v>
      </c>
      <c r="AO26" s="1">
        <v>580</v>
      </c>
      <c r="AP26" s="1">
        <v>685</v>
      </c>
      <c r="AQ26" s="1">
        <v>-34614</v>
      </c>
      <c r="AR26" s="1"/>
      <c r="AS26" s="6">
        <f>IF(RTD("tos.rtd",,AS$2,"."&amp;$A$2&amp;$AS$1&amp;"C"&amp;$A26)="N/A",0,RTD("tos.rtd",,AS$2,"."&amp;$A$2&amp;$AS$1&amp;"C"&amp;$A26))</f>
        <v>1668</v>
      </c>
      <c r="AT26" s="7">
        <f>-IF(RTD("tos.rtd",,AT$2,"."&amp;$A$2&amp;$AS$1&amp;"P"&amp;$A26)="N/A",0,RTD("tos.rtd",,AT$2,"."&amp;$A$2&amp;$AS$1&amp;"P"&amp;$A26))</f>
        <v>-11668</v>
      </c>
      <c r="AU26" s="6">
        <f>IF(RTD("tos.rtd",,AU$2,"."&amp;$A$2&amp;$AU$1&amp;"C"&amp;$A26)="N/A",0,RTD("tos.rtd",,AU$2,"."&amp;$A$2&amp;$AU$1&amp;"C"&amp;$A26))</f>
        <v>4674</v>
      </c>
      <c r="AV26" s="7">
        <f>-IF(RTD("tos.rtd",,AV$2,"."&amp;$A$2&amp;$AU$1&amp;"P"&amp;$A26)="N/A",0,RTD("tos.rtd",,AV$2,"."&amp;$A$2&amp;$AU$1&amp;"P"&amp;$A26))</f>
        <v>-21943</v>
      </c>
      <c r="AW26" s="6">
        <f>IF(RTD("tos.rtd",,AW$2,"."&amp;$A$2&amp;$AW$1&amp;"C"&amp;$A26)="N/A",0,RTD("tos.rtd",,AW$2,"."&amp;$A$2&amp;$AW$1&amp;"C"&amp;$A26))</f>
        <v>142916</v>
      </c>
      <c r="AX26" s="7">
        <f>-IF(RTD("tos.rtd",,AX$2,"."&amp;$A$2&amp;$AW$1&amp;"P"&amp;$A26)="N/A",0,RTD("tos.rtd",,AX$2,"."&amp;$A$2&amp;$AW$1&amp;"P"&amp;$A26))</f>
        <v>-33539</v>
      </c>
      <c r="AY26" s="1">
        <f t="shared" si="106"/>
        <v>82108</v>
      </c>
      <c r="AZ26" s="8">
        <f t="shared" si="35"/>
        <v>580</v>
      </c>
      <c r="BA26" s="6">
        <f>IF(RTD("tos.rtd",,BA$2,"."&amp;$A$2&amp;$AS$1&amp;"C"&amp;$A26)="N/A",0,RTD("tos.rtd",,BA$2,"."&amp;$A$2&amp;$AS$1&amp;"C"&amp;$A26))</f>
        <v>685</v>
      </c>
      <c r="BB26" s="7">
        <f>-IF(RTD("tos.rtd",,BB$2,"."&amp;$A$2&amp;$AS$1&amp;"P"&amp;$A26)="N/A",0,RTD("tos.rtd",,BB$2,"."&amp;$A$2&amp;$AS$1&amp;"P"&amp;$A26))</f>
        <v>-34614</v>
      </c>
      <c r="BC26" s="6">
        <f>IF(RTD("tos.rtd",,BC$2,"."&amp;$A$2&amp;$AU$1&amp;"C"&amp;$A26)="N/A",0,RTD("tos.rtd",,BC$2,"."&amp;$A$2&amp;$AU$1&amp;"C"&amp;$A26))</f>
        <v>654</v>
      </c>
      <c r="BD26" s="7">
        <f>-IF(RTD("tos.rtd",,BD$2,"."&amp;$A$2&amp;$AU$1&amp;"P"&amp;$A26)="N/A",0,RTD("tos.rtd",,BD$2,"."&amp;$A$2&amp;$AU$1&amp;"P"&amp;$A26))</f>
        <v>-23382</v>
      </c>
      <c r="BE26" s="6">
        <f>IF(RTD("tos.rtd",,BE$2,"."&amp;$A$2&amp;$AW$1&amp;"C"&amp;$A26)="N/A",0,RTD("tos.rtd",,BE$2,"."&amp;$A$2&amp;$AW$1&amp;"C"&amp;$A26))</f>
        <v>1105</v>
      </c>
      <c r="BF26" s="83">
        <f>-IF(RTD("tos.rtd",,BF$2,"."&amp;$A$2&amp;$AW$1&amp;"P"&amp;$A26)="N/A",0,RTD("tos.rtd",,BF$2,"."&amp;$A$2&amp;$AW$1&amp;"P"&amp;$A26))</f>
        <v>-13493</v>
      </c>
      <c r="BG26" s="32">
        <f ca="1">+Hoja2!Y27</f>
        <v>-75250</v>
      </c>
      <c r="BH26" s="7">
        <f t="shared" ca="1" si="36"/>
        <v>-144295</v>
      </c>
      <c r="BI26" s="8" t="str">
        <f t="shared" ca="1" si="37"/>
        <v/>
      </c>
      <c r="BJ26" s="3">
        <f ca="1">IF($BP$1=1,DX26,IF(RTD("tos.rtd",,BJ$2,"."&amp;$A$2&amp;$AS$1&amp;"C"&amp;$A26)="N/A",0,RTD("tos.rtd",,BJ$2,"."&amp;$A$2&amp;$AS$1&amp;"C"&amp;$A26)))</f>
        <v>2.7281555128139657E-13</v>
      </c>
      <c r="BK26" s="3">
        <f ca="1">IF($BP$1=1,DY26,-IF(RTD("tos.rtd",,BK$2,"."&amp;$A$2&amp;$AS$1&amp;"P"&amp;$A26)="N/A",0,RTD("tos.rtd",,BK$2,"."&amp;$A$2&amp;$AS$1&amp;"P"&amp;$A26)))</f>
        <v>-1.2414126626654849E-2</v>
      </c>
      <c r="BL26" s="3">
        <f ca="1">IF($BP$1=1,DZ26,IF(RTD("tos.rtd",,BL$2,"."&amp;$A$2&amp;$AU$1&amp;"C"&amp;$A26)="N/A",0,RTD("tos.rtd",,BL$2,"."&amp;$A$2&amp;$AU$1&amp;"C"&amp;$A26)))</f>
        <v>1.6415169180604719E-2</v>
      </c>
      <c r="BM26" s="3">
        <f ca="1">IF($BP$1=1,EA26,-IF(RTD("tos.rtd",,BM$2,"."&amp;$A$2&amp;$AU$1&amp;"P"&amp;$A26)="N/A",0,RTD("tos.rtd",,BM$2,"."&amp;$A$2&amp;$AU$1&amp;"P"&amp;$A26)))</f>
        <v>-1.6463421310088242E-2</v>
      </c>
      <c r="BN26" s="3">
        <f ca="1">IF($BP$1=1,EB26,IF(RTD("tos.rtd",,BN$2,"."&amp;$A$2&amp;$AW$1&amp;"C"&amp;$A26)="N/A",0,RTD("tos.rtd",,BN$2,"."&amp;$A$2&amp;$AW$1&amp;"C"&amp;$A26)))</f>
        <v>1.6273686133126058E-2</v>
      </c>
      <c r="BO26" s="3">
        <f ca="1">IF($BP$1=1,EC26,-IF(RTD("tos.rtd",,BO$2,"."&amp;$A$2&amp;$AW$1&amp;"P"&amp;$A26)="N/A",0,RTD("tos.rtd",,BO$2,"."&amp;$A$2&amp;$AW$1&amp;"P"&amp;$A26)))</f>
        <v>-1.6292140769284418E-2</v>
      </c>
      <c r="BQ26" s="3">
        <f t="shared" ca="1" si="107"/>
        <v>-51102437.07596983</v>
      </c>
      <c r="BR26" s="3" t="str">
        <f t="shared" ca="1" si="67"/>
        <v/>
      </c>
      <c r="BS26" s="3">
        <f t="shared" ca="1" si="108"/>
        <v>-100383116.84627812</v>
      </c>
      <c r="BT26" s="3" t="str">
        <f t="shared" ca="1" si="67"/>
        <v/>
      </c>
      <c r="BU26" s="3">
        <f t="shared" ca="1" si="109"/>
        <v>627754622.96677887</v>
      </c>
      <c r="BV26" s="3" t="str">
        <f t="shared" ca="1" si="41"/>
        <v/>
      </c>
      <c r="BX26" s="3">
        <f t="shared" ca="1" si="110"/>
        <v>-151599224.97020978</v>
      </c>
      <c r="BY26" s="3" t="str">
        <f t="shared" ca="1" si="68"/>
        <v/>
      </c>
      <c r="BZ26" s="3">
        <f t="shared" ca="1" si="111"/>
        <v>-132022197.95310985</v>
      </c>
      <c r="CA26" s="3" t="str">
        <f t="shared" ca="1" si="69"/>
        <v/>
      </c>
      <c r="CB26" s="3">
        <f t="shared" ca="1" si="112"/>
        <v>-71211846.934959888</v>
      </c>
      <c r="CC26" s="3" t="str">
        <f t="shared" ca="1" si="70"/>
        <v/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</v>
      </c>
      <c r="CF26" s="3">
        <f>IF(RTD("tos.rtd",,CF$2,"."&amp;$A$2&amp;$AU$1&amp;"C"&amp;$A26)="N/A",0,RTD("tos.rtd",,CF$2,"."&amp;$A$2&amp;$AU$1&amp;"C"&amp;$A26))</f>
        <v>0.87</v>
      </c>
      <c r="CG26" s="3">
        <f>-IF(RTD("tos.rtd",,CG$2,"."&amp;$A$2&amp;$AU$1&amp;"P"&amp;$A26)="N/A",0,RTD("tos.rtd",,CG$2,"."&amp;$A$2&amp;$AU$1&amp;"P"&amp;$A26))</f>
        <v>0.12</v>
      </c>
      <c r="CH26" s="3">
        <f>IF(RTD("tos.rtd",,CH$2,"."&amp;$A$2&amp;$AW$1&amp;"C"&amp;$A26)="N/A",0,RTD("tos.rtd",,CH$2,"."&amp;$A$2&amp;$AW$1&amp;"C"&amp;$A26))</f>
        <v>0.7</v>
      </c>
      <c r="CI26" s="3">
        <f>-IF(RTD("tos.rtd",,CI$2,"."&amp;$A$2&amp;$AW$1&amp;"P"&amp;$A26)="N/A",0,RTD("tos.rtd",,CI$2,"."&amp;$A$2&amp;$AW$1&amp;"P"&amp;$A26))</f>
        <v>0.3</v>
      </c>
      <c r="CK26" s="3">
        <f t="shared" si="113"/>
        <v>166800</v>
      </c>
      <c r="CL26" s="3"/>
      <c r="CM26" s="3">
        <f t="shared" si="114"/>
        <v>143322</v>
      </c>
      <c r="CN26" s="3"/>
      <c r="CO26" s="3">
        <f t="shared" si="115"/>
        <v>8997950</v>
      </c>
      <c r="CP26" s="3">
        <f t="shared" si="116"/>
        <v>9308072</v>
      </c>
      <c r="CQ26" s="3">
        <f t="shared" si="117"/>
        <v>-33929</v>
      </c>
      <c r="CR26" s="3"/>
      <c r="CS26" s="3">
        <f t="shared" si="118"/>
        <v>-22728</v>
      </c>
      <c r="CT26" s="3"/>
      <c r="CU26" s="3">
        <f t="shared" si="119"/>
        <v>-12388</v>
      </c>
      <c r="CV26" s="3">
        <f t="shared" si="120"/>
        <v>-69045</v>
      </c>
      <c r="CW26" s="3">
        <f t="shared" ca="1" si="121"/>
        <v>476269069.04453093</v>
      </c>
      <c r="CX26" s="85" t="str">
        <f t="shared" ca="1" si="71"/>
        <v>Cruce +</v>
      </c>
      <c r="CY26" s="3">
        <f t="shared" ca="1" si="122"/>
        <v>-354833269.85827953</v>
      </c>
      <c r="CZ26" s="85" t="str">
        <f t="shared" ca="1" si="72"/>
        <v/>
      </c>
      <c r="DA26" s="3">
        <f>IF(RTD("tos.rtd",,DA$2,"."&amp;$A$2&amp;$AS$1&amp;"C"&amp;$A26)="N/A",0,RTD("tos.rtd",,DA$2,"."&amp;$A$2&amp;$AS$1&amp;"C"&amp;$A26))</f>
        <v>14.32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14.03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13.9</v>
      </c>
      <c r="DF26" s="3">
        <f>IF(RTD("tos.rtd",,DF$2,"."&amp;$A$2&amp;$AS$1&amp;"P"&amp;$A26)="N/A",0,RTD("tos.rtd",,DF$2,"."&amp;$A$2&amp;$AS$1&amp;"P"&amp;$A26))</f>
        <v>0</v>
      </c>
      <c r="DG26" s="86">
        <f t="shared" si="50"/>
        <v>-13.970000000000027</v>
      </c>
      <c r="DH26" s="3">
        <f t="shared" si="5"/>
        <v>0</v>
      </c>
      <c r="DI26" s="3">
        <f t="shared" si="6"/>
        <v>0</v>
      </c>
      <c r="DJ26" s="3">
        <f t="shared" si="7"/>
        <v>0</v>
      </c>
      <c r="DK26" s="3">
        <f t="shared" si="8"/>
        <v>0</v>
      </c>
      <c r="DL26" s="3">
        <f t="shared" si="9"/>
        <v>0</v>
      </c>
      <c r="DM26" s="3">
        <f t="shared" si="10"/>
        <v>0</v>
      </c>
      <c r="DN26" s="63" t="str">
        <f t="shared" si="51"/>
        <v>UNKNOWN</v>
      </c>
      <c r="DO26" s="63" t="str">
        <f t="shared" si="52"/>
        <v>UNKNOWN</v>
      </c>
      <c r="DP26" s="3">
        <f t="shared" si="53"/>
        <v>0</v>
      </c>
      <c r="DQ26" s="3">
        <f t="shared" si="54"/>
        <v>0</v>
      </c>
      <c r="DR26" s="3">
        <f t="shared" ca="1" si="55"/>
        <v>0</v>
      </c>
      <c r="DS26" s="3">
        <f t="shared" si="56"/>
        <v>0</v>
      </c>
      <c r="DT26" s="3">
        <f t="shared" si="57"/>
        <v>0</v>
      </c>
      <c r="DU26" s="3">
        <f t="shared" si="58"/>
        <v>0</v>
      </c>
      <c r="DV26" s="3">
        <f t="shared" si="59"/>
        <v>4</v>
      </c>
      <c r="DW26" s="3">
        <f t="shared" si="23"/>
        <v>2266</v>
      </c>
      <c r="DX26" s="3">
        <f t="shared" ca="1" si="24"/>
        <v>2.7281555128139657E-13</v>
      </c>
      <c r="DY26" s="3">
        <f t="shared" ca="1" si="25"/>
        <v>-1.2414126626654849E-2</v>
      </c>
      <c r="DZ26" s="3">
        <f t="shared" ca="1" si="26"/>
        <v>1.6415169180604719E-2</v>
      </c>
      <c r="EA26" s="3">
        <f t="shared" ca="1" si="27"/>
        <v>-1.6463421310088242E-2</v>
      </c>
      <c r="EB26" s="3">
        <f t="shared" ca="1" si="28"/>
        <v>1.6273686133126058E-2</v>
      </c>
      <c r="EC26" s="3">
        <f t="shared" ca="1" si="29"/>
        <v>-1.6292140769284418E-2</v>
      </c>
      <c r="ED26" s="63">
        <f t="shared" si="60"/>
        <v>2270</v>
      </c>
      <c r="EE26" s="59">
        <f t="shared" si="123"/>
        <v>0.25</v>
      </c>
      <c r="EF26" s="59">
        <f t="shared" si="124"/>
        <v>1.1564000000000001</v>
      </c>
      <c r="EG26" s="59">
        <f t="shared" si="125"/>
        <v>0.20910000000000001</v>
      </c>
      <c r="EH26" s="59">
        <f t="shared" si="126"/>
        <v>0.19869999999999999</v>
      </c>
      <c r="EI26" s="59">
        <f t="shared" si="127"/>
        <v>0.17829999999999999</v>
      </c>
      <c r="EJ26" s="59">
        <f t="shared" si="128"/>
        <v>0.1792</v>
      </c>
      <c r="EK26" s="63">
        <f t="shared" ca="1" si="62"/>
        <v>-9924419.1304856818</v>
      </c>
      <c r="EL26" s="3" t="str">
        <f>RTD("tos.rtd",,EL$2,"."&amp;$A$2&amp;$AS$1&amp;"C"&amp;$A26)</f>
        <v>--</v>
      </c>
      <c r="EM26" s="3" t="str">
        <f>RTD("tos.rtd",,EM$2,"."&amp;$A$2&amp;$AS$1&amp;"P"&amp;$A26)</f>
        <v>115.64%</v>
      </c>
      <c r="EN26" s="3" t="str">
        <f>RTD("tos.rtd",,EN$2,"."&amp;$A$2&amp;$AU$1&amp;"C"&amp;$A26)</f>
        <v>20.91%</v>
      </c>
      <c r="EO26" s="3" t="str">
        <f>RTD("tos.rtd",,EO$2,"."&amp;$A$2&amp;$AU$1&amp;"P"&amp;$A26)</f>
        <v>19.87%</v>
      </c>
      <c r="EP26" s="3" t="str">
        <f>RTD("tos.rtd",,EP$2,"."&amp;$A$2&amp;$AW$1&amp;"C"&amp;$A26)</f>
        <v>17.83%</v>
      </c>
      <c r="EQ26" s="3" t="str">
        <f>RTD("tos.rtd",,EQ$2,"."&amp;$A$2&amp;$AW$1&amp;"P"&amp;$A26)</f>
        <v>17.92%</v>
      </c>
      <c r="ES26" s="63" t="str">
        <f t="shared" si="63"/>
        <v>580,2270.00</v>
      </c>
      <c r="ET26" s="63" t="str">
        <f t="shared" ca="1" si="64"/>
        <v>580,-354833.27</v>
      </c>
      <c r="EU26" s="67">
        <v>590.08000000000004</v>
      </c>
      <c r="EV26" s="67" t="s">
        <v>228</v>
      </c>
      <c r="EW26" s="67">
        <v>516.44000000000005</v>
      </c>
      <c r="EX26" s="67" t="s">
        <v>229</v>
      </c>
      <c r="EY26" s="67">
        <v>5911</v>
      </c>
      <c r="EZ26" s="67" t="s">
        <v>230</v>
      </c>
      <c r="FA26" s="67">
        <v>21199.75</v>
      </c>
      <c r="FB26" s="67" t="s">
        <v>231</v>
      </c>
      <c r="FC26" s="67" t="s">
        <v>232</v>
      </c>
      <c r="FD26" s="67" t="s">
        <v>233</v>
      </c>
      <c r="FE26" s="68" t="s">
        <v>234</v>
      </c>
      <c r="FF26" s="68" t="s">
        <v>235</v>
      </c>
    </row>
    <row r="27" spans="1:162" s="63" customFormat="1" ht="13.5" thickBot="1" x14ac:dyDescent="0.25">
      <c r="A27" s="2">
        <f t="shared" si="65"/>
        <v>579</v>
      </c>
      <c r="B27" s="3">
        <f t="shared" si="101"/>
        <v>4613</v>
      </c>
      <c r="C27" s="3">
        <f t="shared" si="102"/>
        <v>3629</v>
      </c>
      <c r="D27" s="3">
        <f t="shared" si="103"/>
        <v>2724</v>
      </c>
      <c r="E27" s="3">
        <f t="shared" si="104"/>
        <v>10966</v>
      </c>
      <c r="F27" s="4">
        <f t="shared" si="105"/>
        <v>5820.9985352795602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37</v>
      </c>
      <c r="AN27" s="1">
        <v>648</v>
      </c>
      <c r="AO27" s="1">
        <v>579</v>
      </c>
      <c r="AP27" s="1">
        <v>101</v>
      </c>
      <c r="AQ27" s="1">
        <v>-7620</v>
      </c>
      <c r="AR27" s="1"/>
      <c r="AS27" s="6">
        <f>IF(RTD("tos.rtd",,AS$2,"."&amp;$A$2&amp;$AS$1&amp;"C"&amp;$A27)="N/A",0,RTD("tos.rtd",,AS$2,"."&amp;$A$2&amp;$AS$1&amp;"C"&amp;$A27))</f>
        <v>824</v>
      </c>
      <c r="AT27" s="7">
        <f>-IF(RTD("tos.rtd",,AT$2,"."&amp;$A$2&amp;$AS$1&amp;"P"&amp;$A27)="N/A",0,RTD("tos.rtd",,AT$2,"."&amp;$A$2&amp;$AS$1&amp;"P"&amp;$A27))</f>
        <v>-3789</v>
      </c>
      <c r="AU27" s="6">
        <f>IF(RTD("tos.rtd",,AU$2,"."&amp;$A$2&amp;$AU$1&amp;"C"&amp;$A27)="N/A",0,RTD("tos.rtd",,AU$2,"."&amp;$A$2&amp;$AU$1&amp;"C"&amp;$A27))</f>
        <v>791</v>
      </c>
      <c r="AV27" s="7">
        <f>-IF(RTD("tos.rtd",,AV$2,"."&amp;$A$2&amp;$AU$1&amp;"P"&amp;$A27)="N/A",0,RTD("tos.rtd",,AV$2,"."&amp;$A$2&amp;$AU$1&amp;"P"&amp;$A27))</f>
        <v>-2838</v>
      </c>
      <c r="AW27" s="6">
        <f>IF(RTD("tos.rtd",,AW$2,"."&amp;$A$2&amp;$AW$1&amp;"C"&amp;$A27)="N/A",0,RTD("tos.rtd",,AW$2,"."&amp;$A$2&amp;$AW$1&amp;"C"&amp;$A27))</f>
        <v>648</v>
      </c>
      <c r="AX27" s="7">
        <f>-IF(RTD("tos.rtd",,AX$2,"."&amp;$A$2&amp;$AW$1&amp;"P"&amp;$A27)="N/A",0,RTD("tos.rtd",,AX$2,"."&amp;$A$2&amp;$AW$1&amp;"P"&amp;$A27))</f>
        <v>-2076</v>
      </c>
      <c r="AY27" s="1">
        <f t="shared" si="106"/>
        <v>-6440</v>
      </c>
      <c r="AZ27" s="8">
        <f t="shared" si="35"/>
        <v>579</v>
      </c>
      <c r="BA27" s="6">
        <f>IF(RTD("tos.rtd",,BA$2,"."&amp;$A$2&amp;$AS$1&amp;"C"&amp;$A27)="N/A",0,RTD("tos.rtd",,BA$2,"."&amp;$A$2&amp;$AS$1&amp;"C"&amp;$A27))</f>
        <v>101</v>
      </c>
      <c r="BB27" s="7">
        <f>-IF(RTD("tos.rtd",,BB$2,"."&amp;$A$2&amp;$AS$1&amp;"P"&amp;$A27)="N/A",0,RTD("tos.rtd",,BB$2,"."&amp;$A$2&amp;$AS$1&amp;"P"&amp;$A27))</f>
        <v>-7620</v>
      </c>
      <c r="BC27" s="6">
        <f>IF(RTD("tos.rtd",,BC$2,"."&amp;$A$2&amp;$AU$1&amp;"C"&amp;$A27)="N/A",0,RTD("tos.rtd",,BC$2,"."&amp;$A$2&amp;$AU$1&amp;"C"&amp;$A27))</f>
        <v>126</v>
      </c>
      <c r="BD27" s="7">
        <f>-IF(RTD("tos.rtd",,BD$2,"."&amp;$A$2&amp;$AU$1&amp;"P"&amp;$A27)="N/A",0,RTD("tos.rtd",,BD$2,"."&amp;$A$2&amp;$AU$1&amp;"P"&amp;$A27))</f>
        <v>-1575</v>
      </c>
      <c r="BE27" s="6">
        <f>IF(RTD("tos.rtd",,BE$2,"."&amp;$A$2&amp;$AW$1&amp;"C"&amp;$A27)="N/A",0,RTD("tos.rtd",,BE$2,"."&amp;$A$2&amp;$AW$1&amp;"C"&amp;$A27))</f>
        <v>62</v>
      </c>
      <c r="BF27" s="83">
        <f>-IF(RTD("tos.rtd",,BF$2,"."&amp;$A$2&amp;$AW$1&amp;"P"&amp;$A27)="N/A",0,RTD("tos.rtd",,BF$2,"."&amp;$A$2&amp;$AW$1&amp;"P"&amp;$A27))</f>
        <v>-416</v>
      </c>
      <c r="BG27" s="32">
        <f ca="1">+Hoja2!Y28</f>
        <v>-9824</v>
      </c>
      <c r="BH27" s="7">
        <f t="shared" ca="1" si="36"/>
        <v>-19146</v>
      </c>
      <c r="BI27" s="8" t="str">
        <f t="shared" ca="1" si="37"/>
        <v/>
      </c>
      <c r="BJ27" s="3">
        <f ca="1">IF($BP$1=1,DX27,IF(RTD("tos.rtd",,BJ$2,"."&amp;$A$2&amp;$AS$1&amp;"C"&amp;$A27)="N/A",0,RTD("tos.rtd",,BJ$2,"."&amp;$A$2&amp;$AS$1&amp;"C"&amp;$A27)))</f>
        <v>4.4787048973186309E-15</v>
      </c>
      <c r="BK27" s="3">
        <f ca="1">IF($BP$1=1,DY27,-IF(RTD("tos.rtd",,BK$2,"."&amp;$A$2&amp;$AS$1&amp;"P"&amp;$A27)="N/A",0,RTD("tos.rtd",,BK$2,"."&amp;$A$2&amp;$AS$1&amp;"P"&amp;$A27)))</f>
        <v>-1.1440307561524888E-2</v>
      </c>
      <c r="BL27" s="3">
        <f ca="1">IF($BP$1=1,DZ27,IF(RTD("tos.rtd",,BL$2,"."&amp;$A$2&amp;$AU$1&amp;"C"&amp;$A27)="N/A",0,RTD("tos.rtd",,BL$2,"."&amp;$A$2&amp;$AU$1&amp;"C"&amp;$A27)))</f>
        <v>1.5363613438315639E-2</v>
      </c>
      <c r="BM27" s="3">
        <f ca="1">IF($BP$1=1,EA27,-IF(RTD("tos.rtd",,BM$2,"."&amp;$A$2&amp;$AU$1&amp;"P"&amp;$A27)="N/A",0,RTD("tos.rtd",,BM$2,"."&amp;$A$2&amp;$AU$1&amp;"P"&amp;$A27)))</f>
        <v>-1.5317532922669517E-2</v>
      </c>
      <c r="BN27" s="3">
        <f ca="1">IF($BP$1=1,EB27,IF(RTD("tos.rtd",,BN$2,"."&amp;$A$2&amp;$AW$1&amp;"C"&amp;$A27)="N/A",0,RTD("tos.rtd",,BN$2,"."&amp;$A$2&amp;$AW$1&amp;"C"&amp;$A27)))</f>
        <v>1.4932075189459748E-2</v>
      </c>
      <c r="BO27" s="3">
        <f ca="1">IF($BP$1=1,EC27,-IF(RTD("tos.rtd",,BO$2,"."&amp;$A$2&amp;$AW$1&amp;"P"&amp;$A27)="N/A",0,RTD("tos.rtd",,BO$2,"."&amp;$A$2&amp;$AW$1&amp;"P"&amp;$A27)))</f>
        <v>-1.4938286994839203E-2</v>
      </c>
      <c r="BQ27" s="3">
        <f t="shared" ca="1" si="107"/>
        <v>-15292952.027746379</v>
      </c>
      <c r="BR27" s="3" t="str">
        <f t="shared" ca="1" si="67"/>
        <v/>
      </c>
      <c r="BS27" s="3">
        <f t="shared" ca="1" si="108"/>
        <v>-11049192.287124628</v>
      </c>
      <c r="BT27" s="3" t="str">
        <f t="shared" ca="1" si="67"/>
        <v/>
      </c>
      <c r="BU27" s="3">
        <f t="shared" ca="1" si="109"/>
        <v>-7527312.895026518</v>
      </c>
      <c r="BV27" s="3" t="str">
        <f t="shared" ca="1" si="41"/>
        <v>Cruce -</v>
      </c>
      <c r="BX27" s="3">
        <f t="shared" ca="1" si="110"/>
        <v>-30755422.130228743</v>
      </c>
      <c r="BY27" s="3" t="str">
        <f t="shared" ca="1" si="68"/>
        <v/>
      </c>
      <c r="BZ27" s="3">
        <f t="shared" ca="1" si="111"/>
        <v>-7828392.7164778188</v>
      </c>
      <c r="CA27" s="3" t="str">
        <f t="shared" ca="1" si="69"/>
        <v/>
      </c>
      <c r="CB27" s="3">
        <f t="shared" ca="1" si="112"/>
        <v>-1865798.371909637</v>
      </c>
      <c r="CC27" s="3" t="str">
        <f t="shared" ca="1" si="70"/>
        <v/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</v>
      </c>
      <c r="CF27" s="3">
        <f>IF(RTD("tos.rtd",,CF$2,"."&amp;$A$2&amp;$AU$1&amp;"C"&amp;$A27)="N/A",0,RTD("tos.rtd",,CF$2,"."&amp;$A$2&amp;$AU$1&amp;"C"&amp;$A27))</f>
        <v>0.88</v>
      </c>
      <c r="CG27" s="3">
        <f>-IF(RTD("tos.rtd",,CG$2,"."&amp;$A$2&amp;$AU$1&amp;"P"&amp;$A27)="N/A",0,RTD("tos.rtd",,CG$2,"."&amp;$A$2&amp;$AU$1&amp;"P"&amp;$A27))</f>
        <v>0.11</v>
      </c>
      <c r="CH27" s="3">
        <f>IF(RTD("tos.rtd",,CH$2,"."&amp;$A$2&amp;$AW$1&amp;"C"&amp;$A27)="N/A",0,RTD("tos.rtd",,CH$2,"."&amp;$A$2&amp;$AW$1&amp;"C"&amp;$A27))</f>
        <v>0.71</v>
      </c>
      <c r="CI27" s="3">
        <f>-IF(RTD("tos.rtd",,CI$2,"."&amp;$A$2&amp;$AW$1&amp;"P"&amp;$A27)="N/A",0,RTD("tos.rtd",,CI$2,"."&amp;$A$2&amp;$AW$1&amp;"P"&amp;$A27))</f>
        <v>0.28999999999999998</v>
      </c>
      <c r="CK27" s="3">
        <f t="shared" si="113"/>
        <v>82400</v>
      </c>
      <c r="CL27" s="3"/>
      <c r="CM27" s="3">
        <f t="shared" si="114"/>
        <v>38390</v>
      </c>
      <c r="CN27" s="3"/>
      <c r="CO27" s="3">
        <f t="shared" si="115"/>
        <v>-14196</v>
      </c>
      <c r="CP27" s="3">
        <f t="shared" si="116"/>
        <v>106594</v>
      </c>
      <c r="CQ27" s="3">
        <f t="shared" si="117"/>
        <v>-7519</v>
      </c>
      <c r="CR27" s="3"/>
      <c r="CS27" s="3">
        <f t="shared" si="118"/>
        <v>-1449</v>
      </c>
      <c r="CT27" s="3"/>
      <c r="CU27" s="3">
        <f t="shared" si="119"/>
        <v>-354</v>
      </c>
      <c r="CV27" s="3">
        <f t="shared" si="120"/>
        <v>-9322</v>
      </c>
      <c r="CW27" s="3">
        <f t="shared" ca="1" si="121"/>
        <v>-33869457.209897526</v>
      </c>
      <c r="CX27" s="85" t="str">
        <f t="shared" ca="1" si="71"/>
        <v>Cruce -</v>
      </c>
      <c r="CY27" s="3">
        <f t="shared" ca="1" si="122"/>
        <v>-40449613.218616202</v>
      </c>
      <c r="CZ27" s="85" t="str">
        <f t="shared" ca="1" si="72"/>
        <v/>
      </c>
      <c r="DA27" s="3">
        <f>IF(RTD("tos.rtd",,DA$2,"."&amp;$A$2&amp;$AS$1&amp;"C"&amp;$A27)="N/A",0,RTD("tos.rtd",,DA$2,"."&amp;$A$2&amp;$AS$1&amp;"C"&amp;$A27))</f>
        <v>15.38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15.03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14.91</v>
      </c>
      <c r="DF27" s="3">
        <f>IF(RTD("tos.rtd",,DF$2,"."&amp;$A$2&amp;$AS$1&amp;"P"&amp;$A27)="N/A",0,RTD("tos.rtd",,DF$2,"."&amp;$A$2&amp;$AS$1&amp;"P"&amp;$A27))</f>
        <v>0</v>
      </c>
      <c r="DG27" s="86">
        <f t="shared" si="50"/>
        <v>-14.970000000000027</v>
      </c>
      <c r="DH27" s="3">
        <f t="shared" si="5"/>
        <v>0</v>
      </c>
      <c r="DI27" s="3">
        <f t="shared" si="6"/>
        <v>0</v>
      </c>
      <c r="DJ27" s="3">
        <f t="shared" si="7"/>
        <v>0</v>
      </c>
      <c r="DK27" s="3">
        <f t="shared" si="8"/>
        <v>0</v>
      </c>
      <c r="DL27" s="3">
        <f t="shared" si="9"/>
        <v>0</v>
      </c>
      <c r="DM27" s="3">
        <f t="shared" si="10"/>
        <v>0</v>
      </c>
      <c r="DN27" s="63" t="str">
        <f t="shared" si="51"/>
        <v>UNKNOWN</v>
      </c>
      <c r="DO27" s="63" t="str">
        <f t="shared" si="52"/>
        <v>UNKNOWN</v>
      </c>
      <c r="DP27" s="3">
        <f t="shared" si="53"/>
        <v>0</v>
      </c>
      <c r="DQ27" s="3">
        <f t="shared" si="54"/>
        <v>0</v>
      </c>
      <c r="DR27" s="3">
        <f t="shared" ca="1" si="55"/>
        <v>0</v>
      </c>
      <c r="DS27" s="3">
        <f t="shared" si="56"/>
        <v>0</v>
      </c>
      <c r="DT27" s="3">
        <f t="shared" si="57"/>
        <v>0</v>
      </c>
      <c r="DU27" s="3">
        <f t="shared" si="58"/>
        <v>0</v>
      </c>
      <c r="DV27" s="3">
        <f t="shared" si="59"/>
        <v>37</v>
      </c>
      <c r="DW27" s="3">
        <f t="shared" si="23"/>
        <v>648</v>
      </c>
      <c r="DX27" s="3">
        <f t="shared" ca="1" si="24"/>
        <v>4.4787048973186309E-15</v>
      </c>
      <c r="DY27" s="3">
        <f t="shared" ca="1" si="25"/>
        <v>-1.1440307561524888E-2</v>
      </c>
      <c r="DZ27" s="3">
        <f t="shared" ca="1" si="26"/>
        <v>1.5363613438315639E-2</v>
      </c>
      <c r="EA27" s="3">
        <f t="shared" ca="1" si="27"/>
        <v>-1.5317532922669517E-2</v>
      </c>
      <c r="EB27" s="3">
        <f t="shared" ca="1" si="28"/>
        <v>1.4932075189459748E-2</v>
      </c>
      <c r="EC27" s="3">
        <f t="shared" ca="1" si="29"/>
        <v>-1.4938286994839203E-2</v>
      </c>
      <c r="ED27" s="63">
        <f t="shared" si="60"/>
        <v>685</v>
      </c>
      <c r="EE27" s="59">
        <f t="shared" si="123"/>
        <v>0.25</v>
      </c>
      <c r="EF27" s="59">
        <f t="shared" si="124"/>
        <v>1.2317</v>
      </c>
      <c r="EG27" s="59">
        <f t="shared" si="125"/>
        <v>0.2135</v>
      </c>
      <c r="EH27" s="59">
        <f t="shared" si="126"/>
        <v>0.2006</v>
      </c>
      <c r="EI27" s="59">
        <f t="shared" si="127"/>
        <v>0.18049999999999999</v>
      </c>
      <c r="EJ27" s="59">
        <f t="shared" si="128"/>
        <v>0.1807</v>
      </c>
      <c r="EK27" s="63">
        <f t="shared" ca="1" si="62"/>
        <v>-2615421.7244603522</v>
      </c>
      <c r="EL27" s="3" t="str">
        <f>RTD("tos.rtd",,EL$2,"."&amp;$A$2&amp;$AS$1&amp;"C"&amp;$A27)</f>
        <v>0.00%</v>
      </c>
      <c r="EM27" s="3" t="str">
        <f>RTD("tos.rtd",,EM$2,"."&amp;$A$2&amp;$AS$1&amp;"P"&amp;$A27)</f>
        <v>123.17%</v>
      </c>
      <c r="EN27" s="3" t="str">
        <f>RTD("tos.rtd",,EN$2,"."&amp;$A$2&amp;$AU$1&amp;"C"&amp;$A27)</f>
        <v>21.35%</v>
      </c>
      <c r="EO27" s="3" t="str">
        <f>RTD("tos.rtd",,EO$2,"."&amp;$A$2&amp;$AU$1&amp;"P"&amp;$A27)</f>
        <v>20.06%</v>
      </c>
      <c r="EP27" s="3" t="str">
        <f>RTD("tos.rtd",,EP$2,"."&amp;$A$2&amp;$AW$1&amp;"C"&amp;$A27)</f>
        <v>18.05%</v>
      </c>
      <c r="EQ27" s="3" t="str">
        <f>RTD("tos.rtd",,EQ$2,"."&amp;$A$2&amp;$AW$1&amp;"P"&amp;$A27)</f>
        <v>18.07%</v>
      </c>
      <c r="ES27" s="63" t="str">
        <f t="shared" si="63"/>
        <v>579,685.00</v>
      </c>
      <c r="ET27" s="63" t="str">
        <f t="shared" ca="1" si="64"/>
        <v>579,-40449.61</v>
      </c>
      <c r="EU27" s="67">
        <v>590.07000000000005</v>
      </c>
      <c r="EV27" s="67" t="s">
        <v>236</v>
      </c>
      <c r="EW27" s="67">
        <v>516.42999999999995</v>
      </c>
      <c r="EX27" s="67" t="s">
        <v>237</v>
      </c>
      <c r="EY27" s="67">
        <v>5911</v>
      </c>
      <c r="EZ27" s="67" t="s">
        <v>238</v>
      </c>
      <c r="FA27" s="67">
        <v>21199</v>
      </c>
      <c r="FB27" s="67" t="s">
        <v>239</v>
      </c>
      <c r="FC27" s="67" t="s">
        <v>240</v>
      </c>
      <c r="FD27" s="67" t="s">
        <v>241</v>
      </c>
      <c r="FE27" s="68" t="s">
        <v>242</v>
      </c>
      <c r="FF27" s="68" t="s">
        <v>243</v>
      </c>
    </row>
    <row r="28" spans="1:162" s="63" customFormat="1" ht="13.5" thickBot="1" x14ac:dyDescent="0.25">
      <c r="A28" s="2">
        <f t="shared" si="65"/>
        <v>578</v>
      </c>
      <c r="B28" s="3">
        <f t="shared" si="101"/>
        <v>2742</v>
      </c>
      <c r="C28" s="3">
        <f t="shared" si="102"/>
        <v>2662</v>
      </c>
      <c r="D28" s="3">
        <f t="shared" si="103"/>
        <v>3732</v>
      </c>
      <c r="E28" s="3">
        <f t="shared" si="104"/>
        <v>9136</v>
      </c>
      <c r="F28" s="4">
        <f t="shared" si="105"/>
        <v>5810.9449972220818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556</v>
      </c>
      <c r="AN28" s="1">
        <v>123</v>
      </c>
      <c r="AO28" s="1">
        <v>578</v>
      </c>
      <c r="AP28" s="1">
        <v>971</v>
      </c>
      <c r="AQ28" s="1">
        <v>-5467</v>
      </c>
      <c r="AR28" s="1"/>
      <c r="AS28" s="6">
        <f>IF(RTD("tos.rtd",,AS$2,"."&amp;$A$2&amp;$AS$1&amp;"C"&amp;$A28)="N/A",0,RTD("tos.rtd",,AS$2,"."&amp;$A$2&amp;$AS$1&amp;"C"&amp;$A28))</f>
        <v>1047</v>
      </c>
      <c r="AT28" s="7">
        <f>-IF(RTD("tos.rtd",,AT$2,"."&amp;$A$2&amp;$AS$1&amp;"P"&amp;$A28)="N/A",0,RTD("tos.rtd",,AT$2,"."&amp;$A$2&amp;$AS$1&amp;"P"&amp;$A28))</f>
        <v>-1695</v>
      </c>
      <c r="AU28" s="6">
        <f>IF(RTD("tos.rtd",,AU$2,"."&amp;$A$2&amp;$AU$1&amp;"C"&amp;$A28)="N/A",0,RTD("tos.rtd",,AU$2,"."&amp;$A$2&amp;$AU$1&amp;"C"&amp;$A28))</f>
        <v>694</v>
      </c>
      <c r="AV28" s="7">
        <f>-IF(RTD("tos.rtd",,AV$2,"."&amp;$A$2&amp;$AU$1&amp;"P"&amp;$A28)="N/A",0,RTD("tos.rtd",,AV$2,"."&amp;$A$2&amp;$AU$1&amp;"P"&amp;$A28))</f>
        <v>-1968</v>
      </c>
      <c r="AW28" s="6">
        <f>IF(RTD("tos.rtd",,AW$2,"."&amp;$A$2&amp;$AW$1&amp;"C"&amp;$A28)="N/A",0,RTD("tos.rtd",,AW$2,"."&amp;$A$2&amp;$AW$1&amp;"C"&amp;$A28))</f>
        <v>1266</v>
      </c>
      <c r="AX28" s="7">
        <f>-IF(RTD("tos.rtd",,AX$2,"."&amp;$A$2&amp;$AW$1&amp;"P"&amp;$A28)="N/A",0,RTD("tos.rtd",,AX$2,"."&amp;$A$2&amp;$AW$1&amp;"P"&amp;$A28))</f>
        <v>-2466</v>
      </c>
      <c r="AY28" s="1">
        <f t="shared" si="106"/>
        <v>-3122</v>
      </c>
      <c r="AZ28" s="8">
        <f t="shared" si="35"/>
        <v>578</v>
      </c>
      <c r="BA28" s="6">
        <f>IF(RTD("tos.rtd",,BA$2,"."&amp;$A$2&amp;$AS$1&amp;"C"&amp;$A28)="N/A",0,RTD("tos.rtd",,BA$2,"."&amp;$A$2&amp;$AS$1&amp;"C"&amp;$A28))</f>
        <v>971</v>
      </c>
      <c r="BB28" s="7">
        <f>-IF(RTD("tos.rtd",,BB$2,"."&amp;$A$2&amp;$AS$1&amp;"P"&amp;$A28)="N/A",0,RTD("tos.rtd",,BB$2,"."&amp;$A$2&amp;$AS$1&amp;"P"&amp;$A28))</f>
        <v>-5467</v>
      </c>
      <c r="BC28" s="6">
        <f>IF(RTD("tos.rtd",,BC$2,"."&amp;$A$2&amp;$AU$1&amp;"C"&amp;$A28)="N/A",0,RTD("tos.rtd",,BC$2,"."&amp;$A$2&amp;$AU$1&amp;"C"&amp;$A28))</f>
        <v>45</v>
      </c>
      <c r="BD28" s="7">
        <f>-IF(RTD("tos.rtd",,BD$2,"."&amp;$A$2&amp;$AU$1&amp;"P"&amp;$A28)="N/A",0,RTD("tos.rtd",,BD$2,"."&amp;$A$2&amp;$AU$1&amp;"P"&amp;$A28))</f>
        <v>-2680</v>
      </c>
      <c r="BE28" s="6">
        <f>IF(RTD("tos.rtd",,BE$2,"."&amp;$A$2&amp;$AW$1&amp;"C"&amp;$A28)="N/A",0,RTD("tos.rtd",,BE$2,"."&amp;$A$2&amp;$AW$1&amp;"C"&amp;$A28))</f>
        <v>7</v>
      </c>
      <c r="BF28" s="83">
        <f>-IF(RTD("tos.rtd",,BF$2,"."&amp;$A$2&amp;$AW$1&amp;"P"&amp;$A28)="N/A",0,RTD("tos.rtd",,BF$2,"."&amp;$A$2&amp;$AW$1&amp;"P"&amp;$A28))</f>
        <v>-819</v>
      </c>
      <c r="BG28" s="32">
        <f ca="1">+Hoja2!Y29</f>
        <v>-5232</v>
      </c>
      <c r="BH28" s="7">
        <f t="shared" ca="1" si="36"/>
        <v>-13175</v>
      </c>
      <c r="BI28" s="8" t="str">
        <f t="shared" ca="1" si="37"/>
        <v/>
      </c>
      <c r="BJ28" s="3">
        <f ca="1">IF($BP$1=1,DX28,IF(RTD("tos.rtd",,BJ$2,"."&amp;$A$2&amp;$AS$1&amp;"C"&amp;$A28)="N/A",0,RTD("tos.rtd",,BJ$2,"."&amp;$A$2&amp;$AS$1&amp;"C"&amp;$A28)))</f>
        <v>5.4729005469682863E-17</v>
      </c>
      <c r="BK28" s="3">
        <f ca="1">IF($BP$1=1,DY28,-IF(RTD("tos.rtd",,BK$2,"."&amp;$A$2&amp;$AS$1&amp;"P"&amp;$A28)="N/A",0,RTD("tos.rtd",,BK$2,"."&amp;$A$2&amp;$AS$1&amp;"P"&amp;$A28)))</f>
        <v>-1.0595990834366728E-2</v>
      </c>
      <c r="BL28" s="3">
        <f ca="1">IF($BP$1=1,DZ28,IF(RTD("tos.rtd",,BL$2,"."&amp;$A$2&amp;$AU$1&amp;"C"&amp;$A28)="N/A",0,RTD("tos.rtd",,BL$2,"."&amp;$A$2&amp;$AU$1&amp;"C"&amp;$A28)))</f>
        <v>1.4372520620416961E-2</v>
      </c>
      <c r="BM28" s="3">
        <f ca="1">IF($BP$1=1,EA28,-IF(RTD("tos.rtd",,BM$2,"."&amp;$A$2&amp;$AU$1&amp;"P"&amp;$A28)="N/A",0,RTD("tos.rtd",,BM$2,"."&amp;$A$2&amp;$AU$1&amp;"P"&amp;$A28)))</f>
        <v>-1.4222195362465571E-2</v>
      </c>
      <c r="BN28" s="3">
        <f ca="1">IF($BP$1=1,EB28,IF(RTD("tos.rtd",,BN$2,"."&amp;$A$2&amp;$AW$1&amp;"C"&amp;$A28)="N/A",0,RTD("tos.rtd",,BN$2,"."&amp;$A$2&amp;$AW$1&amp;"C"&amp;$A28)))</f>
        <v>1.3643084910459902E-2</v>
      </c>
      <c r="BO28" s="3">
        <f ca="1">IF($BP$1=1,EC28,-IF(RTD("tos.rtd",,BO$2,"."&amp;$A$2&amp;$AW$1&amp;"P"&amp;$A28)="N/A",0,RTD("tos.rtd",,BO$2,"."&amp;$A$2&amp;$AW$1&amp;"P"&amp;$A28)))</f>
        <v>-1.3655153037874205E-2</v>
      </c>
      <c r="BQ28" s="3">
        <f t="shared" ca="1" si="107"/>
        <v>-6336366.616825738</v>
      </c>
      <c r="BR28" s="3" t="str">
        <f t="shared" ca="1" si="67"/>
        <v/>
      </c>
      <c r="BS28" s="3">
        <f t="shared" ca="1" si="108"/>
        <v>-6355610.7117464375</v>
      </c>
      <c r="BT28" s="3" t="str">
        <f t="shared" ca="1" si="67"/>
        <v/>
      </c>
      <c r="BU28" s="3">
        <f t="shared" ca="1" si="109"/>
        <v>-5786441.6757573579</v>
      </c>
      <c r="BV28" s="3" t="str">
        <f t="shared" ca="1" si="41"/>
        <v/>
      </c>
      <c r="BX28" s="3">
        <f t="shared" ca="1" si="110"/>
        <v>-20437118.757632084</v>
      </c>
      <c r="BY28" s="3" t="str">
        <f t="shared" ca="1" si="68"/>
        <v/>
      </c>
      <c r="BZ28" s="3">
        <f t="shared" ca="1" si="111"/>
        <v>-13218977.989084009</v>
      </c>
      <c r="CA28" s="3" t="str">
        <f t="shared" ca="1" si="69"/>
        <v/>
      </c>
      <c r="CB28" s="3">
        <f t="shared" ca="1" si="112"/>
        <v>-3911874.6544422326</v>
      </c>
      <c r="CC28" s="3" t="str">
        <f t="shared" ca="1" si="70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0.89</v>
      </c>
      <c r="CG28" s="3">
        <f>-IF(RTD("tos.rtd",,CG$2,"."&amp;$A$2&amp;$AU$1&amp;"P"&amp;$A28)="N/A",0,RTD("tos.rtd",,CG$2,"."&amp;$A$2&amp;$AU$1&amp;"P"&amp;$A28))</f>
        <v>0.09</v>
      </c>
      <c r="CH28" s="3">
        <f>IF(RTD("tos.rtd",,CH$2,"."&amp;$A$2&amp;$AW$1&amp;"C"&amp;$A28)="N/A",0,RTD("tos.rtd",,CH$2,"."&amp;$A$2&amp;$AW$1&amp;"C"&amp;$A28))</f>
        <v>0.72</v>
      </c>
      <c r="CI28" s="3">
        <f>-IF(RTD("tos.rtd",,CI$2,"."&amp;$A$2&amp;$AW$1&amp;"P"&amp;$A28)="N/A",0,RTD("tos.rtd",,CI$2,"."&amp;$A$2&amp;$AW$1&amp;"P"&amp;$A28))</f>
        <v>0.28000000000000003</v>
      </c>
      <c r="CK28" s="3">
        <f t="shared" si="113"/>
        <v>104700</v>
      </c>
      <c r="CL28" s="3"/>
      <c r="CM28" s="3">
        <f t="shared" si="114"/>
        <v>44054</v>
      </c>
      <c r="CN28" s="3"/>
      <c r="CO28" s="3">
        <f t="shared" si="115"/>
        <v>22104</v>
      </c>
      <c r="CP28" s="3">
        <f t="shared" si="116"/>
        <v>170858</v>
      </c>
      <c r="CQ28" s="3">
        <f t="shared" si="117"/>
        <v>-4496</v>
      </c>
      <c r="CR28" s="3"/>
      <c r="CS28" s="3">
        <f t="shared" si="118"/>
        <v>-2635</v>
      </c>
      <c r="CT28" s="3"/>
      <c r="CU28" s="3">
        <f t="shared" si="119"/>
        <v>-812</v>
      </c>
      <c r="CV28" s="3">
        <f t="shared" si="120"/>
        <v>-7943</v>
      </c>
      <c r="CW28" s="3">
        <f t="shared" ca="1" si="121"/>
        <v>-18478419.004329532</v>
      </c>
      <c r="CX28" s="85" t="str">
        <f t="shared" ca="1" si="71"/>
        <v/>
      </c>
      <c r="CY28" s="3">
        <f t="shared" ca="1" si="122"/>
        <v>-37567971.401158333</v>
      </c>
      <c r="CZ28" s="85" t="str">
        <f t="shared" ca="1" si="72"/>
        <v/>
      </c>
      <c r="DA28" s="3">
        <f>IF(RTD("tos.rtd",,DA$2,"."&amp;$A$2&amp;$AS$1&amp;"C"&amp;$A28)="N/A",0,RTD("tos.rtd",,DA$2,"."&amp;$A$2&amp;$AS$1&amp;"C"&amp;$A28))</f>
        <v>16.47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16.059999999999999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15.88</v>
      </c>
      <c r="DF28" s="3">
        <f>IF(RTD("tos.rtd",,DF$2,"."&amp;$A$2&amp;$AS$1&amp;"P"&amp;$A28)="N/A",0,RTD("tos.rtd",,DF$2,"."&amp;$A$2&amp;$AS$1&amp;"P"&amp;$A28))</f>
        <v>0</v>
      </c>
      <c r="DG28" s="86">
        <f t="shared" si="50"/>
        <v>-15.970000000000027</v>
      </c>
      <c r="DH28" s="3">
        <f t="shared" si="5"/>
        <v>0</v>
      </c>
      <c r="DI28" s="3">
        <f t="shared" si="6"/>
        <v>0</v>
      </c>
      <c r="DJ28" s="3">
        <f t="shared" si="7"/>
        <v>0</v>
      </c>
      <c r="DK28" s="3">
        <f t="shared" si="8"/>
        <v>0</v>
      </c>
      <c r="DL28" s="3">
        <f t="shared" si="9"/>
        <v>0</v>
      </c>
      <c r="DM28" s="3">
        <f t="shared" si="10"/>
        <v>0</v>
      </c>
      <c r="DN28" s="63" t="str">
        <f t="shared" si="51"/>
        <v>UNKNOWN</v>
      </c>
      <c r="DO28" s="63" t="str">
        <f t="shared" si="52"/>
        <v>UNKNOWN</v>
      </c>
      <c r="DP28" s="3">
        <f t="shared" si="53"/>
        <v>0</v>
      </c>
      <c r="DQ28" s="3">
        <f t="shared" si="54"/>
        <v>0</v>
      </c>
      <c r="DR28" s="3">
        <f t="shared" ca="1" si="55"/>
        <v>0</v>
      </c>
      <c r="DS28" s="3">
        <f t="shared" si="56"/>
        <v>0</v>
      </c>
      <c r="DT28" s="3">
        <f t="shared" si="57"/>
        <v>0</v>
      </c>
      <c r="DU28" s="3">
        <f t="shared" si="58"/>
        <v>0</v>
      </c>
      <c r="DV28" s="3">
        <f t="shared" si="59"/>
        <v>556</v>
      </c>
      <c r="DW28" s="3">
        <f t="shared" si="23"/>
        <v>123</v>
      </c>
      <c r="DX28" s="3">
        <f t="shared" ca="1" si="24"/>
        <v>5.4729005469682863E-17</v>
      </c>
      <c r="DY28" s="3">
        <f t="shared" ca="1" si="25"/>
        <v>-1.0595990834366728E-2</v>
      </c>
      <c r="DZ28" s="3">
        <f t="shared" ca="1" si="26"/>
        <v>1.4372520620416961E-2</v>
      </c>
      <c r="EA28" s="3">
        <f t="shared" ca="1" si="27"/>
        <v>-1.4222195362465571E-2</v>
      </c>
      <c r="EB28" s="3">
        <f t="shared" ca="1" si="28"/>
        <v>1.3643084910459902E-2</v>
      </c>
      <c r="EC28" s="3">
        <f t="shared" ca="1" si="29"/>
        <v>-1.3655153037874205E-2</v>
      </c>
      <c r="ED28" s="63">
        <f t="shared" si="60"/>
        <v>679</v>
      </c>
      <c r="EE28" s="59">
        <f t="shared" si="123"/>
        <v>0.25</v>
      </c>
      <c r="EF28" s="59">
        <f t="shared" si="124"/>
        <v>1.3067</v>
      </c>
      <c r="EG28" s="59">
        <f t="shared" si="125"/>
        <v>0.21629999999999999</v>
      </c>
      <c r="EH28" s="59">
        <f t="shared" si="126"/>
        <v>0.20280000000000001</v>
      </c>
      <c r="EI28" s="59">
        <f t="shared" si="127"/>
        <v>0.182</v>
      </c>
      <c r="EJ28" s="59">
        <f t="shared" si="128"/>
        <v>0.18229999999999999</v>
      </c>
      <c r="EK28" s="63">
        <f t="shared" ca="1" si="62"/>
        <v>-459807.13502628321</v>
      </c>
      <c r="EL28" s="3" t="str">
        <f>RTD("tos.rtd",,EL$2,"."&amp;$A$2&amp;$AS$1&amp;"C"&amp;$A28)</f>
        <v>0.00%</v>
      </c>
      <c r="EM28" s="3" t="str">
        <f>RTD("tos.rtd",,EM$2,"."&amp;$A$2&amp;$AS$1&amp;"P"&amp;$A28)</f>
        <v>130.67%</v>
      </c>
      <c r="EN28" s="3" t="str">
        <f>RTD("tos.rtd",,EN$2,"."&amp;$A$2&amp;$AU$1&amp;"C"&amp;$A28)</f>
        <v>21.63%</v>
      </c>
      <c r="EO28" s="3" t="str">
        <f>RTD("tos.rtd",,EO$2,"."&amp;$A$2&amp;$AU$1&amp;"P"&amp;$A28)</f>
        <v>20.28%</v>
      </c>
      <c r="EP28" s="3" t="str">
        <f>RTD("tos.rtd",,EP$2,"."&amp;$A$2&amp;$AW$1&amp;"C"&amp;$A28)</f>
        <v>18.20%</v>
      </c>
      <c r="EQ28" s="3" t="str">
        <f>RTD("tos.rtd",,EQ$2,"."&amp;$A$2&amp;$AW$1&amp;"P"&amp;$A28)</f>
        <v>18.23%</v>
      </c>
      <c r="ES28" s="63" t="str">
        <f t="shared" si="63"/>
        <v>578,679.00</v>
      </c>
      <c r="ET28" s="63" t="str">
        <f t="shared" ca="1" si="64"/>
        <v>578,-37567.97</v>
      </c>
      <c r="EU28" s="67">
        <v>590</v>
      </c>
      <c r="EV28" s="67" t="s">
        <v>244</v>
      </c>
      <c r="EW28" s="67">
        <v>516.52</v>
      </c>
      <c r="EX28" s="67" t="s">
        <v>245</v>
      </c>
      <c r="EY28" s="67">
        <v>5911.75</v>
      </c>
      <c r="EZ28" s="67" t="s">
        <v>246</v>
      </c>
      <c r="FA28" s="67">
        <v>21203.25</v>
      </c>
      <c r="FB28" s="67" t="s">
        <v>247</v>
      </c>
      <c r="FC28" s="67" t="s">
        <v>248</v>
      </c>
      <c r="FD28" s="67" t="s">
        <v>249</v>
      </c>
      <c r="FE28" s="68" t="s">
        <v>250</v>
      </c>
      <c r="FF28" s="68" t="s">
        <v>251</v>
      </c>
    </row>
    <row r="29" spans="1:162" s="63" customFormat="1" ht="13.5" thickBot="1" x14ac:dyDescent="0.25">
      <c r="A29" s="2">
        <f t="shared" si="65"/>
        <v>577</v>
      </c>
      <c r="B29" s="3">
        <f t="shared" si="101"/>
        <v>2889</v>
      </c>
      <c r="C29" s="3">
        <f t="shared" si="102"/>
        <v>2194</v>
      </c>
      <c r="D29" s="3">
        <f t="shared" si="103"/>
        <v>3851</v>
      </c>
      <c r="E29" s="3">
        <f t="shared" si="104"/>
        <v>8934</v>
      </c>
      <c r="F29" s="4">
        <f t="shared" si="105"/>
        <v>5800.8914591646044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-8</v>
      </c>
      <c r="AN29" s="1">
        <v>-498</v>
      </c>
      <c r="AO29" s="1">
        <v>577</v>
      </c>
      <c r="AP29" s="1">
        <v>67</v>
      </c>
      <c r="AQ29" s="1">
        <v>-2568</v>
      </c>
      <c r="AR29" s="1"/>
      <c r="AS29" s="6">
        <f>IF(RTD("tos.rtd",,AS$2,"."&amp;$A$2&amp;$AS$1&amp;"C"&amp;$A29)="N/A",0,RTD("tos.rtd",,AS$2,"."&amp;$A$2&amp;$AS$1&amp;"C"&amp;$A29))</f>
        <v>321</v>
      </c>
      <c r="AT29" s="7">
        <f>-IF(RTD("tos.rtd",,AT$2,"."&amp;$A$2&amp;$AS$1&amp;"P"&amp;$A29)="N/A",0,RTD("tos.rtd",,AT$2,"."&amp;$A$2&amp;$AS$1&amp;"P"&amp;$A29))</f>
        <v>-2568</v>
      </c>
      <c r="AU29" s="6">
        <f>IF(RTD("tos.rtd",,AU$2,"."&amp;$A$2&amp;$AU$1&amp;"C"&amp;$A29)="N/A",0,RTD("tos.rtd",,AU$2,"."&amp;$A$2&amp;$AU$1&amp;"C"&amp;$A29))</f>
        <v>447</v>
      </c>
      <c r="AV29" s="7">
        <f>-IF(RTD("tos.rtd",,AV$2,"."&amp;$A$2&amp;$AU$1&amp;"P"&amp;$A29)="N/A",0,RTD("tos.rtd",,AV$2,"."&amp;$A$2&amp;$AU$1&amp;"P"&amp;$A29))</f>
        <v>-1747</v>
      </c>
      <c r="AW29" s="6">
        <f>IF(RTD("tos.rtd",,AW$2,"."&amp;$A$2&amp;$AW$1&amp;"C"&amp;$A29)="N/A",0,RTD("tos.rtd",,AW$2,"."&amp;$A$2&amp;$AW$1&amp;"C"&amp;$A29))</f>
        <v>1645</v>
      </c>
      <c r="AX29" s="7">
        <f>-IF(RTD("tos.rtd",,AX$2,"."&amp;$A$2&amp;$AW$1&amp;"P"&amp;$A29)="N/A",0,RTD("tos.rtd",,AX$2,"."&amp;$A$2&amp;$AW$1&amp;"P"&amp;$A29))</f>
        <v>-2206</v>
      </c>
      <c r="AY29" s="1">
        <f t="shared" si="106"/>
        <v>-4108</v>
      </c>
      <c r="AZ29" s="8">
        <f t="shared" si="35"/>
        <v>577</v>
      </c>
      <c r="BA29" s="6">
        <f>IF(RTD("tos.rtd",,BA$2,"."&amp;$A$2&amp;$AS$1&amp;"C"&amp;$A29)="N/A",0,RTD("tos.rtd",,BA$2,"."&amp;$A$2&amp;$AS$1&amp;"C"&amp;$A29))</f>
        <v>67</v>
      </c>
      <c r="BB29" s="7">
        <f>-IF(RTD("tos.rtd",,BB$2,"."&amp;$A$2&amp;$AS$1&amp;"P"&amp;$A29)="N/A",0,RTD("tos.rtd",,BB$2,"."&amp;$A$2&amp;$AS$1&amp;"P"&amp;$A29))</f>
        <v>-2568</v>
      </c>
      <c r="BC29" s="6">
        <f>IF(RTD("tos.rtd",,BC$2,"."&amp;$A$2&amp;$AU$1&amp;"C"&amp;$A29)="N/A",0,RTD("tos.rtd",,BC$2,"."&amp;$A$2&amp;$AU$1&amp;"C"&amp;$A29))</f>
        <v>126</v>
      </c>
      <c r="BD29" s="7">
        <f>-IF(RTD("tos.rtd",,BD$2,"."&amp;$A$2&amp;$AU$1&amp;"P"&amp;$A29)="N/A",0,RTD("tos.rtd",,BD$2,"."&amp;$A$2&amp;$AU$1&amp;"P"&amp;$A29))</f>
        <v>-2338</v>
      </c>
      <c r="BE29" s="6">
        <f>IF(RTD("tos.rtd",,BE$2,"."&amp;$A$2&amp;$AW$1&amp;"C"&amp;$A29)="N/A",0,RTD("tos.rtd",,BE$2,"."&amp;$A$2&amp;$AW$1&amp;"C"&amp;$A29))</f>
        <v>95</v>
      </c>
      <c r="BF29" s="83">
        <f>-IF(RTD("tos.rtd",,BF$2,"."&amp;$A$2&amp;$AW$1&amp;"P"&amp;$A29)="N/A",0,RTD("tos.rtd",,BF$2,"."&amp;$A$2&amp;$AW$1&amp;"P"&amp;$A29))</f>
        <v>-289</v>
      </c>
      <c r="BG29" s="32">
        <f ca="1">+Hoja2!Y30</f>
        <v>-9392</v>
      </c>
      <c r="BH29" s="7">
        <f t="shared" ca="1" si="36"/>
        <v>-14299</v>
      </c>
      <c r="BI29" s="8" t="str">
        <f t="shared" ca="1" si="37"/>
        <v/>
      </c>
      <c r="BJ29" s="3">
        <f ca="1">IF($BP$1=1,DX29,IF(RTD("tos.rtd",,BJ$2,"."&amp;$A$2&amp;$AS$1&amp;"C"&amp;$A29)="N/A",0,RTD("tos.rtd",,BJ$2,"."&amp;$A$2&amp;$AS$1&amp;"C"&amp;$A29)))</f>
        <v>4.9705395519407421E-19</v>
      </c>
      <c r="BK29" s="3">
        <f ca="1">IF($BP$1=1,DY29,-IF(RTD("tos.rtd",,BK$2,"."&amp;$A$2&amp;$AS$1&amp;"P"&amp;$A29)="N/A",0,RTD("tos.rtd",,BK$2,"."&amp;$A$2&amp;$AS$1&amp;"P"&amp;$A29)))</f>
        <v>-9.8583072855289687E-3</v>
      </c>
      <c r="BL29" s="3">
        <f ca="1">IF($BP$1=1,DZ29,IF(RTD("tos.rtd",,BL$2,"."&amp;$A$2&amp;$AU$1&amp;"C"&amp;$A29)="N/A",0,RTD("tos.rtd",,BL$2,"."&amp;$A$2&amp;$AU$1&amp;"C"&amp;$A29)))</f>
        <v>1.3437668255316932E-2</v>
      </c>
      <c r="BM29" s="3">
        <f ca="1">IF($BP$1=1,EA29,-IF(RTD("tos.rtd",,BM$2,"."&amp;$A$2&amp;$AU$1&amp;"P"&amp;$A29)="N/A",0,RTD("tos.rtd",,BM$2,"."&amp;$A$2&amp;$AU$1&amp;"P"&amp;$A29)))</f>
        <v>-1.3182642558712467E-2</v>
      </c>
      <c r="BN29" s="3">
        <f ca="1">IF($BP$1=1,EB29,IF(RTD("tos.rtd",,BN$2,"."&amp;$A$2&amp;$AW$1&amp;"C"&amp;$A29)="N/A",0,RTD("tos.rtd",,BN$2,"."&amp;$A$2&amp;$AW$1&amp;"C"&amp;$A29)))</f>
        <v>1.2430487670513706E-2</v>
      </c>
      <c r="BO29" s="3">
        <f ca="1">IF($BP$1=1,EC29,-IF(RTD("tos.rtd",,BO$2,"."&amp;$A$2&amp;$AW$1&amp;"P"&amp;$A29)="N/A",0,RTD("tos.rtd",,BO$2,"."&amp;$A$2&amp;$AW$1&amp;"P"&amp;$A29)))</f>
        <v>-1.2440024759018972E-2</v>
      </c>
      <c r="BQ29" s="3">
        <f t="shared" ca="1" si="107"/>
        <v>-8931540.8975317441</v>
      </c>
      <c r="BR29" s="3" t="str">
        <f t="shared" ca="1" si="67"/>
        <v/>
      </c>
      <c r="BS29" s="3">
        <f t="shared" ca="1" si="108"/>
        <v>-6005875.3664913243</v>
      </c>
      <c r="BT29" s="3" t="str">
        <f t="shared" ca="1" si="67"/>
        <v/>
      </c>
      <c r="BU29" s="3">
        <f t="shared" ca="1" si="109"/>
        <v>-2467677.0831917562</v>
      </c>
      <c r="BV29" s="3" t="str">
        <f t="shared" ca="1" si="41"/>
        <v/>
      </c>
      <c r="BX29" s="3">
        <f t="shared" ca="1" si="110"/>
        <v>-8931540.8975317441</v>
      </c>
      <c r="BY29" s="3" t="str">
        <f t="shared" ca="1" si="68"/>
        <v/>
      </c>
      <c r="BZ29" s="3">
        <f t="shared" ca="1" si="111"/>
        <v>-10276323.789869856</v>
      </c>
      <c r="CA29" s="3" t="str">
        <f t="shared" ca="1" si="69"/>
        <v/>
      </c>
      <c r="CB29" s="3">
        <f t="shared" ca="1" si="112"/>
        <v>-851755.61895517132</v>
      </c>
      <c r="CC29" s="3" t="str">
        <f t="shared" ca="1" si="70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0.9</v>
      </c>
      <c r="CG29" s="3">
        <f>-IF(RTD("tos.rtd",,CG$2,"."&amp;$A$2&amp;$AU$1&amp;"P"&amp;$A29)="N/A",0,RTD("tos.rtd",,CG$2,"."&amp;$A$2&amp;$AU$1&amp;"P"&amp;$A29))</f>
        <v>0.08</v>
      </c>
      <c r="CH29" s="3">
        <f>IF(RTD("tos.rtd",,CH$2,"."&amp;$A$2&amp;$AW$1&amp;"C"&amp;$A29)="N/A",0,RTD("tos.rtd",,CH$2,"."&amp;$A$2&amp;$AW$1&amp;"C"&amp;$A29))</f>
        <v>0.73</v>
      </c>
      <c r="CI29" s="3">
        <f>-IF(RTD("tos.rtd",,CI$2,"."&amp;$A$2&amp;$AW$1&amp;"P"&amp;$A29)="N/A",0,RTD("tos.rtd",,CI$2,"."&amp;$A$2&amp;$AW$1&amp;"P"&amp;$A29))</f>
        <v>0.27</v>
      </c>
      <c r="CK29" s="3">
        <f t="shared" si="113"/>
        <v>32100</v>
      </c>
      <c r="CL29" s="3"/>
      <c r="CM29" s="3">
        <f t="shared" si="114"/>
        <v>26254</v>
      </c>
      <c r="CN29" s="3"/>
      <c r="CO29" s="3">
        <f t="shared" si="115"/>
        <v>60522.999999999985</v>
      </c>
      <c r="CP29" s="3">
        <f t="shared" si="116"/>
        <v>118876.99999999999</v>
      </c>
      <c r="CQ29" s="3">
        <f t="shared" si="117"/>
        <v>-2501</v>
      </c>
      <c r="CR29" s="3"/>
      <c r="CS29" s="3">
        <f t="shared" si="118"/>
        <v>-2212</v>
      </c>
      <c r="CT29" s="3"/>
      <c r="CU29" s="3">
        <f t="shared" si="119"/>
        <v>-194</v>
      </c>
      <c r="CV29" s="3">
        <f t="shared" si="120"/>
        <v>-4907</v>
      </c>
      <c r="CW29" s="3">
        <f t="shared" ca="1" si="121"/>
        <v>-17405093.347214825</v>
      </c>
      <c r="CX29" s="85" t="str">
        <f t="shared" ca="1" si="71"/>
        <v/>
      </c>
      <c r="CY29" s="3">
        <f t="shared" ca="1" si="122"/>
        <v>-20059620.306356773</v>
      </c>
      <c r="CZ29" s="85" t="str">
        <f t="shared" ca="1" si="72"/>
        <v/>
      </c>
      <c r="DA29" s="3">
        <f>IF(RTD("tos.rtd",,DA$2,"."&amp;$A$2&amp;$AS$1&amp;"C"&amp;$A29)="N/A",0,RTD("tos.rtd",,DA$2,"."&amp;$A$2&amp;$AS$1&amp;"C"&amp;$A29))</f>
        <v>16.46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17.02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16.920000000000002</v>
      </c>
      <c r="DF29" s="3">
        <f>IF(RTD("tos.rtd",,DF$2,"."&amp;$A$2&amp;$AS$1&amp;"P"&amp;$A29)="N/A",0,RTD("tos.rtd",,DF$2,"."&amp;$A$2&amp;$AS$1&amp;"P"&amp;$A29))</f>
        <v>0</v>
      </c>
      <c r="DG29" s="86">
        <f t="shared" si="50"/>
        <v>-16.970000000000027</v>
      </c>
      <c r="DH29" s="3">
        <f t="shared" si="5"/>
        <v>0</v>
      </c>
      <c r="DI29" s="3">
        <f t="shared" si="6"/>
        <v>0</v>
      </c>
      <c r="DJ29" s="3">
        <f t="shared" si="7"/>
        <v>0</v>
      </c>
      <c r="DK29" s="3">
        <f t="shared" si="8"/>
        <v>0</v>
      </c>
      <c r="DL29" s="3">
        <f t="shared" si="9"/>
        <v>0</v>
      </c>
      <c r="DM29" s="3">
        <f t="shared" si="10"/>
        <v>0</v>
      </c>
      <c r="DN29" s="63" t="str">
        <f t="shared" si="51"/>
        <v>UNKNOWN</v>
      </c>
      <c r="DO29" s="63" t="str">
        <f t="shared" si="52"/>
        <v>UNKNOWN</v>
      </c>
      <c r="DP29" s="3">
        <f t="shared" si="53"/>
        <v>0</v>
      </c>
      <c r="DQ29" s="3">
        <f t="shared" si="54"/>
        <v>0</v>
      </c>
      <c r="DR29" s="3">
        <f t="shared" ca="1" si="55"/>
        <v>0</v>
      </c>
      <c r="DS29" s="3">
        <f t="shared" si="56"/>
        <v>0</v>
      </c>
      <c r="DT29" s="3">
        <f t="shared" si="57"/>
        <v>0</v>
      </c>
      <c r="DU29" s="3">
        <f t="shared" si="58"/>
        <v>0</v>
      </c>
      <c r="DV29" s="3">
        <f t="shared" si="59"/>
        <v>-8</v>
      </c>
      <c r="DW29" s="3">
        <f t="shared" si="23"/>
        <v>-498</v>
      </c>
      <c r="DX29" s="3">
        <f t="shared" ca="1" si="24"/>
        <v>4.9705395519407421E-19</v>
      </c>
      <c r="DY29" s="3">
        <f t="shared" ca="1" si="25"/>
        <v>-9.8583072855289687E-3</v>
      </c>
      <c r="DZ29" s="3">
        <f t="shared" ca="1" si="26"/>
        <v>1.3437668255316932E-2</v>
      </c>
      <c r="EA29" s="3">
        <f t="shared" ca="1" si="27"/>
        <v>-1.3182642558712467E-2</v>
      </c>
      <c r="EB29" s="3">
        <f t="shared" ca="1" si="28"/>
        <v>1.2430487670513706E-2</v>
      </c>
      <c r="EC29" s="3">
        <f t="shared" ca="1" si="29"/>
        <v>-1.2440024759018972E-2</v>
      </c>
      <c r="ED29" s="63">
        <f t="shared" si="60"/>
        <v>-506</v>
      </c>
      <c r="EE29" s="59">
        <f t="shared" si="123"/>
        <v>0.25</v>
      </c>
      <c r="EF29" s="59">
        <f t="shared" si="124"/>
        <v>1.3815</v>
      </c>
      <c r="EG29" s="59">
        <f t="shared" si="125"/>
        <v>0.2198</v>
      </c>
      <c r="EH29" s="59">
        <f t="shared" si="126"/>
        <v>0.2051</v>
      </c>
      <c r="EI29" s="59">
        <f t="shared" si="127"/>
        <v>0.18360000000000001</v>
      </c>
      <c r="EJ29" s="59">
        <f t="shared" si="128"/>
        <v>0.18379999999999999</v>
      </c>
      <c r="EK29" s="63">
        <f t="shared" ca="1" si="62"/>
        <v>1732051.1553624647</v>
      </c>
      <c r="EL29" s="3" t="str">
        <f>RTD("tos.rtd",,EL$2,"."&amp;$A$2&amp;$AS$1&amp;"C"&amp;$A29)</f>
        <v>0.00%</v>
      </c>
      <c r="EM29" s="3" t="str">
        <f>RTD("tos.rtd",,EM$2,"."&amp;$A$2&amp;$AS$1&amp;"P"&amp;$A29)</f>
        <v>138.15%</v>
      </c>
      <c r="EN29" s="3" t="str">
        <f>RTD("tos.rtd",,EN$2,"."&amp;$A$2&amp;$AU$1&amp;"C"&amp;$A29)</f>
        <v>21.98%</v>
      </c>
      <c r="EO29" s="3" t="str">
        <f>RTD("tos.rtd",,EO$2,"."&amp;$A$2&amp;$AU$1&amp;"P"&amp;$A29)</f>
        <v>20.51%</v>
      </c>
      <c r="EP29" s="3" t="str">
        <f>RTD("tos.rtd",,EP$2,"."&amp;$A$2&amp;$AW$1&amp;"C"&amp;$A29)</f>
        <v>18.36%</v>
      </c>
      <c r="EQ29" s="3" t="str">
        <f>RTD("tos.rtd",,EQ$2,"."&amp;$A$2&amp;$AW$1&amp;"P"&amp;$A29)</f>
        <v>18.38%</v>
      </c>
      <c r="ES29" s="63" t="str">
        <f t="shared" si="63"/>
        <v>577,-506.00</v>
      </c>
      <c r="ET29" s="63" t="str">
        <f t="shared" ca="1" si="64"/>
        <v>577,-20059.62</v>
      </c>
      <c r="EU29" s="67">
        <v>590.11</v>
      </c>
      <c r="EV29" s="67" t="s">
        <v>252</v>
      </c>
      <c r="EW29" s="67">
        <v>516.48</v>
      </c>
      <c r="EX29" s="67" t="s">
        <v>253</v>
      </c>
      <c r="EY29" s="67">
        <v>5911.5</v>
      </c>
      <c r="EZ29" s="67" t="s">
        <v>254</v>
      </c>
      <c r="FA29" s="67">
        <v>21201.25</v>
      </c>
      <c r="FB29" s="67" t="s">
        <v>255</v>
      </c>
      <c r="FC29" s="67" t="s">
        <v>256</v>
      </c>
      <c r="FD29" s="67" t="s">
        <v>257</v>
      </c>
      <c r="FE29" s="68" t="s">
        <v>258</v>
      </c>
      <c r="FF29" s="68" t="s">
        <v>259</v>
      </c>
    </row>
    <row r="30" spans="1:162" s="63" customFormat="1" ht="13.5" thickBot="1" x14ac:dyDescent="0.25">
      <c r="A30" s="2">
        <f t="shared" si="65"/>
        <v>576</v>
      </c>
      <c r="B30" s="3">
        <f t="shared" si="13"/>
        <v>4694</v>
      </c>
      <c r="C30" s="3">
        <f t="shared" si="14"/>
        <v>1870</v>
      </c>
      <c r="D30" s="3">
        <f t="shared" si="15"/>
        <v>2900</v>
      </c>
      <c r="E30" s="3">
        <f t="shared" si="16"/>
        <v>9464</v>
      </c>
      <c r="F30" s="4">
        <f t="shared" si="17"/>
        <v>5790.8379211071269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-17</v>
      </c>
      <c r="AN30" s="1">
        <v>1014</v>
      </c>
      <c r="AO30" s="1">
        <v>576</v>
      </c>
      <c r="AP30" s="1">
        <v>135</v>
      </c>
      <c r="AQ30" s="1">
        <v>-7620</v>
      </c>
      <c r="AR30" s="1"/>
      <c r="AS30" s="6">
        <f>IF(RTD("tos.rtd",,AS$2,"."&amp;$A$2&amp;$AS$1&amp;"C"&amp;$A30)="N/A",0,RTD("tos.rtd",,AS$2,"."&amp;$A$2&amp;$AS$1&amp;"C"&amp;$A30))</f>
        <v>461</v>
      </c>
      <c r="AT30" s="7">
        <f>-IF(RTD("tos.rtd",,AT$2,"."&amp;$A$2&amp;$AS$1&amp;"P"&amp;$A30)="N/A",0,RTD("tos.rtd",,AT$2,"."&amp;$A$2&amp;$AS$1&amp;"P"&amp;$A30))</f>
        <v>-4233</v>
      </c>
      <c r="AU30" s="6">
        <f>IF(RTD("tos.rtd",,AU$2,"."&amp;$A$2&amp;$AU$1&amp;"C"&amp;$A30)="N/A",0,RTD("tos.rtd",,AU$2,"."&amp;$A$2&amp;$AU$1&amp;"C"&amp;$A30))</f>
        <v>456</v>
      </c>
      <c r="AV30" s="7">
        <f>-IF(RTD("tos.rtd",,AV$2,"."&amp;$A$2&amp;$AU$1&amp;"P"&amp;$A30)="N/A",0,RTD("tos.rtd",,AV$2,"."&amp;$A$2&amp;$AU$1&amp;"P"&amp;$A30))</f>
        <v>-1414</v>
      </c>
      <c r="AW30" s="6">
        <f>IF(RTD("tos.rtd",,AW$2,"."&amp;$A$2&amp;$AW$1&amp;"C"&amp;$A30)="N/A",0,RTD("tos.rtd",,AW$2,"."&amp;$A$2&amp;$AW$1&amp;"C"&amp;$A30))</f>
        <v>1295</v>
      </c>
      <c r="AX30" s="7">
        <f>-IF(RTD("tos.rtd",,AX$2,"."&amp;$A$2&amp;$AW$1&amp;"P"&amp;$A30)="N/A",0,RTD("tos.rtd",,AX$2,"."&amp;$A$2&amp;$AW$1&amp;"P"&amp;$A30))</f>
        <v>-1605</v>
      </c>
      <c r="AY30" s="1">
        <f t="shared" si="66"/>
        <v>-5040</v>
      </c>
      <c r="AZ30" s="8">
        <f t="shared" si="35"/>
        <v>576</v>
      </c>
      <c r="BA30" s="6">
        <f>IF(RTD("tos.rtd",,BA$2,"."&amp;$A$2&amp;$AS$1&amp;"C"&amp;$A30)="N/A",0,RTD("tos.rtd",,BA$2,"."&amp;$A$2&amp;$AS$1&amp;"C"&amp;$A30))</f>
        <v>135</v>
      </c>
      <c r="BB30" s="7">
        <f>-IF(RTD("tos.rtd",,BB$2,"."&amp;$A$2&amp;$AS$1&amp;"P"&amp;$A30)="N/A",0,RTD("tos.rtd",,BB$2,"."&amp;$A$2&amp;$AS$1&amp;"P"&amp;$A30))</f>
        <v>-7620</v>
      </c>
      <c r="BC30" s="6">
        <f>IF(RTD("tos.rtd",,BC$2,"."&amp;$A$2&amp;$AU$1&amp;"C"&amp;$A30)="N/A",0,RTD("tos.rtd",,BC$2,"."&amp;$A$2&amp;$AU$1&amp;"C"&amp;$A30))</f>
        <v>86</v>
      </c>
      <c r="BD30" s="7">
        <f>-IF(RTD("tos.rtd",,BD$2,"."&amp;$A$2&amp;$AU$1&amp;"P"&amp;$A30)="N/A",0,RTD("tos.rtd",,BD$2,"."&amp;$A$2&amp;$AU$1&amp;"P"&amp;$A30))</f>
        <v>-2955</v>
      </c>
      <c r="BE30" s="6">
        <f>IF(RTD("tos.rtd",,BE$2,"."&amp;$A$2&amp;$AW$1&amp;"C"&amp;$A30)="N/A",0,RTD("tos.rtd",,BE$2,"."&amp;$A$2&amp;$AW$1&amp;"C"&amp;$A30))</f>
        <v>5</v>
      </c>
      <c r="BF30" s="83">
        <f>-IF(RTD("tos.rtd",,BF$2,"."&amp;$A$2&amp;$AW$1&amp;"P"&amp;$A30)="N/A",0,RTD("tos.rtd",,BF$2,"."&amp;$A$2&amp;$AW$1&amp;"P"&amp;$A30))</f>
        <v>-437</v>
      </c>
      <c r="BG30" s="32">
        <f ca="1">+Hoja2!Y31</f>
        <v>-5768</v>
      </c>
      <c r="BH30" s="7">
        <f t="shared" ca="1" si="36"/>
        <v>-16554</v>
      </c>
      <c r="BI30" s="8" t="str">
        <f t="shared" ca="1" si="37"/>
        <v/>
      </c>
      <c r="BJ30" s="3">
        <f ca="1">IF($BP$1=1,DX30,IF(RTD("tos.rtd",,BJ$2,"."&amp;$A$2&amp;$AS$1&amp;"C"&amp;$A30)="N/A",0,RTD("tos.rtd",,BJ$2,"."&amp;$A$2&amp;$AS$1&amp;"C"&amp;$A30)))</f>
        <v>1.1686884600936092E-2</v>
      </c>
      <c r="BK30" s="3">
        <f ca="1">IF($BP$1=1,DY30,-IF(RTD("tos.rtd",,BK$2,"."&amp;$A$2&amp;$AS$1&amp;"P"&amp;$A30)="N/A",0,RTD("tos.rtd",,BK$2,"."&amp;$A$2&amp;$AS$1&amp;"P"&amp;$A30)))</f>
        <v>-9.2084350258150576E-3</v>
      </c>
      <c r="BL30" s="3">
        <f ca="1">IF($BP$1=1,DZ30,IF(RTD("tos.rtd",,BL$2,"."&amp;$A$2&amp;$AU$1&amp;"C"&amp;$A30)="N/A",0,RTD("tos.rtd",,BL$2,"."&amp;$A$2&amp;$AU$1&amp;"C"&amp;$A30)))</f>
        <v>1.2569770757352314E-2</v>
      </c>
      <c r="BM30" s="3">
        <f ca="1">IF($BP$1=1,EA30,-IF(RTD("tos.rtd",,BM$2,"."&amp;$A$2&amp;$AU$1&amp;"P"&amp;$A30)="N/A",0,RTD("tos.rtd",,BM$2,"."&amp;$A$2&amp;$AU$1&amp;"P"&amp;$A30)))</f>
        <v>-1.2169498513772982E-2</v>
      </c>
      <c r="BN30" s="3">
        <f ca="1">IF($BP$1=1,EB30,IF(RTD("tos.rtd",,BN$2,"."&amp;$A$2&amp;$AW$1&amp;"C"&amp;$A30)="N/A",0,RTD("tos.rtd",,BN$2,"."&amp;$A$2&amp;$AW$1&amp;"C"&amp;$A30)))</f>
        <v>1.1314801077921542E-2</v>
      </c>
      <c r="BO30" s="3">
        <f ca="1">IF($BP$1=1,EC30,-IF(RTD("tos.rtd",,BO$2,"."&amp;$A$2&amp;$AW$1&amp;"P"&amp;$A30)="N/A",0,RTD("tos.rtd",,BO$2,"."&amp;$A$2&amp;$AW$1&amp;"P"&amp;$A30)))</f>
        <v>-1.1304156372305999E-2</v>
      </c>
      <c r="BQ30" s="3">
        <f t="shared" ca="1" si="38"/>
        <v>-11851146.830019427</v>
      </c>
      <c r="BR30" s="3" t="str">
        <f t="shared" ca="1" si="67"/>
        <v/>
      </c>
      <c r="BS30" s="3">
        <f t="shared" ca="1" si="39"/>
        <v>-4048685.9384417878</v>
      </c>
      <c r="BT30" s="3" t="str">
        <f t="shared" ca="1" si="67"/>
        <v/>
      </c>
      <c r="BU30" s="3">
        <f t="shared" ca="1" si="40"/>
        <v>-1231450.9233262995</v>
      </c>
      <c r="BV30" s="3" t="str">
        <f t="shared" ca="1" si="41"/>
        <v/>
      </c>
      <c r="BX30" s="3">
        <f t="shared" ca="1" si="42"/>
        <v>-24198769.198114026</v>
      </c>
      <c r="BY30" s="3" t="str">
        <f t="shared" ca="1" si="68"/>
        <v/>
      </c>
      <c r="BZ30" s="3">
        <f t="shared" ca="1" si="43"/>
        <v>-12305629.956122287</v>
      </c>
      <c r="CA30" s="3" t="str">
        <f t="shared" ca="1" si="69"/>
        <v/>
      </c>
      <c r="CB30" s="3">
        <f t="shared" ca="1" si="44"/>
        <v>-1722844.9361781494</v>
      </c>
      <c r="CC30" s="3" t="str">
        <f t="shared" ca="1" si="70"/>
        <v/>
      </c>
      <c r="CD30" s="3">
        <f>IF(RTD("tos.rtd",,CD$2,"."&amp;$A$2&amp;$AS$1&amp;"C"&amp;$A30)="N/A",0,RTD("tos.rtd",,CD$2,"."&amp;$A$2&amp;$AS$1&amp;"C"&amp;$A30))</f>
        <v>0.99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0.91</v>
      </c>
      <c r="CG30" s="3">
        <f>-IF(RTD("tos.rtd",,CG$2,"."&amp;$A$2&amp;$AU$1&amp;"P"&amp;$A30)="N/A",0,RTD("tos.rtd",,CG$2,"."&amp;$A$2&amp;$AU$1&amp;"P"&amp;$A30))</f>
        <v>7.0000000000000007E-2</v>
      </c>
      <c r="CH30" s="3">
        <f>IF(RTD("tos.rtd",,CH$2,"."&amp;$A$2&amp;$AW$1&amp;"C"&amp;$A30)="N/A",0,RTD("tos.rtd",,CH$2,"."&amp;$A$2&amp;$AW$1&amp;"C"&amp;$A30))</f>
        <v>0.74</v>
      </c>
      <c r="CI30" s="3">
        <f>-IF(RTD("tos.rtd",,CI$2,"."&amp;$A$2&amp;$AW$1&amp;"P"&amp;$A30)="N/A",0,RTD("tos.rtd",,CI$2,"."&amp;$A$2&amp;$AW$1&amp;"P"&amp;$A30))</f>
        <v>0.26</v>
      </c>
      <c r="CK30" s="3">
        <f t="shared" si="18"/>
        <v>45639</v>
      </c>
      <c r="CL30" s="3"/>
      <c r="CM30" s="3">
        <f t="shared" si="19"/>
        <v>31598</v>
      </c>
      <c r="CN30" s="3"/>
      <c r="CO30" s="3">
        <f t="shared" si="20"/>
        <v>54100</v>
      </c>
      <c r="CP30" s="3">
        <f t="shared" si="45"/>
        <v>131337</v>
      </c>
      <c r="CQ30" s="3">
        <f t="shared" si="46"/>
        <v>-7485</v>
      </c>
      <c r="CR30" s="3"/>
      <c r="CS30" s="3">
        <f t="shared" si="21"/>
        <v>-2869</v>
      </c>
      <c r="CT30" s="3"/>
      <c r="CU30" s="3">
        <f t="shared" si="22"/>
        <v>-432</v>
      </c>
      <c r="CV30" s="3">
        <f t="shared" si="47"/>
        <v>-10786</v>
      </c>
      <c r="CW30" s="3">
        <f t="shared" ca="1" si="48"/>
        <v>-17131283.691787515</v>
      </c>
      <c r="CX30" s="85" t="str">
        <f t="shared" ca="1" si="71"/>
        <v/>
      </c>
      <c r="CY30" s="3">
        <f t="shared" ca="1" si="49"/>
        <v>-38227244.090414464</v>
      </c>
      <c r="CZ30" s="85" t="str">
        <f t="shared" ca="1" si="72"/>
        <v/>
      </c>
      <c r="DA30" s="3">
        <f>IF(RTD("tos.rtd",,DA$2,"."&amp;$A$2&amp;$AS$1&amp;"C"&amp;$A30)="N/A",0,RTD("tos.rtd",,DA$2,"."&amp;$A$2&amp;$AS$1&amp;"C"&amp;$A30))</f>
        <v>17.78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18.149999999999999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17.850000000000001</v>
      </c>
      <c r="DF30" s="3">
        <f>IF(RTD("tos.rtd",,DF$2,"."&amp;$A$2&amp;$AS$1&amp;"P"&amp;$A30)="N/A",0,RTD("tos.rtd",,DF$2,"."&amp;$A$2&amp;$AS$1&amp;"P"&amp;$A30))</f>
        <v>0</v>
      </c>
      <c r="DG30" s="86">
        <f t="shared" si="50"/>
        <v>-17.970000000000027</v>
      </c>
      <c r="DH30" s="3">
        <f t="shared" si="5"/>
        <v>0</v>
      </c>
      <c r="DI30" s="3">
        <f t="shared" si="6"/>
        <v>0</v>
      </c>
      <c r="DJ30" s="3">
        <f t="shared" si="7"/>
        <v>0</v>
      </c>
      <c r="DK30" s="3">
        <f t="shared" si="8"/>
        <v>0</v>
      </c>
      <c r="DL30" s="3">
        <f t="shared" si="9"/>
        <v>0</v>
      </c>
      <c r="DM30" s="3">
        <f t="shared" si="10"/>
        <v>0</v>
      </c>
      <c r="DN30" s="63" t="str">
        <f t="shared" si="51"/>
        <v>UNKNOWN</v>
      </c>
      <c r="DO30" s="63" t="str">
        <f t="shared" si="52"/>
        <v>UNKNOWN</v>
      </c>
      <c r="DP30" s="3">
        <f t="shared" si="53"/>
        <v>0</v>
      </c>
      <c r="DQ30" s="3">
        <f t="shared" si="54"/>
        <v>0</v>
      </c>
      <c r="DR30" s="3">
        <f t="shared" ca="1" si="55"/>
        <v>0</v>
      </c>
      <c r="DS30" s="3">
        <f t="shared" si="56"/>
        <v>0</v>
      </c>
      <c r="DT30" s="3">
        <f t="shared" si="57"/>
        <v>0</v>
      </c>
      <c r="DU30" s="3">
        <f t="shared" si="58"/>
        <v>0</v>
      </c>
      <c r="DV30" s="3">
        <f t="shared" si="59"/>
        <v>-17</v>
      </c>
      <c r="DW30" s="3">
        <f t="shared" si="23"/>
        <v>1014</v>
      </c>
      <c r="DX30" s="3">
        <f t="shared" ca="1" si="24"/>
        <v>1.1686884600936092E-2</v>
      </c>
      <c r="DY30" s="3">
        <f t="shared" ca="1" si="25"/>
        <v>-9.2084350258150576E-3</v>
      </c>
      <c r="DZ30" s="3">
        <f t="shared" ca="1" si="26"/>
        <v>1.2569770757352314E-2</v>
      </c>
      <c r="EA30" s="3">
        <f t="shared" ca="1" si="27"/>
        <v>-1.2169498513772982E-2</v>
      </c>
      <c r="EB30" s="3">
        <f t="shared" ca="1" si="28"/>
        <v>1.1314801077921542E-2</v>
      </c>
      <c r="EC30" s="3">
        <f t="shared" ca="1" si="29"/>
        <v>-1.1304156372305999E-2</v>
      </c>
      <c r="ED30" s="63">
        <f t="shared" si="60"/>
        <v>997</v>
      </c>
      <c r="EE30" s="59">
        <f t="shared" si="61"/>
        <v>1.7687999999999999</v>
      </c>
      <c r="EF30" s="59">
        <f t="shared" si="30"/>
        <v>1.4560999999999999</v>
      </c>
      <c r="EG30" s="59">
        <f t="shared" si="31"/>
        <v>0.224</v>
      </c>
      <c r="EH30" s="59">
        <f t="shared" si="32"/>
        <v>0.2064</v>
      </c>
      <c r="EI30" s="59">
        <f t="shared" si="33"/>
        <v>0.18559999999999999</v>
      </c>
      <c r="EJ30" s="59">
        <f t="shared" si="34"/>
        <v>0.18540000000000001</v>
      </c>
      <c r="EK30" s="63">
        <f t="shared" ca="1" si="62"/>
        <v>-3364314.8800229151</v>
      </c>
      <c r="EL30" s="3" t="str">
        <f>RTD("tos.rtd",,EL$2,"."&amp;$A$2&amp;$AS$1&amp;"C"&amp;$A30)</f>
        <v>176.88%</v>
      </c>
      <c r="EM30" s="3" t="str">
        <f>RTD("tos.rtd",,EM$2,"."&amp;$A$2&amp;$AS$1&amp;"P"&amp;$A30)</f>
        <v>145.61%</v>
      </c>
      <c r="EN30" s="3" t="str">
        <f>RTD("tos.rtd",,EN$2,"."&amp;$A$2&amp;$AU$1&amp;"C"&amp;$A30)</f>
        <v>22.40%</v>
      </c>
      <c r="EO30" s="3" t="str">
        <f>RTD("tos.rtd",,EO$2,"."&amp;$A$2&amp;$AU$1&amp;"P"&amp;$A30)</f>
        <v>20.64%</v>
      </c>
      <c r="EP30" s="3" t="str">
        <f>RTD("tos.rtd",,EP$2,"."&amp;$A$2&amp;$AW$1&amp;"C"&amp;$A30)</f>
        <v>18.56%</v>
      </c>
      <c r="EQ30" s="3" t="str">
        <f>RTD("tos.rtd",,EQ$2,"."&amp;$A$2&amp;$AW$1&amp;"P"&amp;$A30)</f>
        <v>18.54%</v>
      </c>
      <c r="ES30" s="63" t="str">
        <f t="shared" si="63"/>
        <v>576,997.00</v>
      </c>
      <c r="ET30" s="63" t="str">
        <f t="shared" ca="1" si="64"/>
        <v>576,-38227.24</v>
      </c>
      <c r="EU30" s="67">
        <v>590.17999999999995</v>
      </c>
      <c r="EV30" s="67" t="s">
        <v>260</v>
      </c>
      <c r="EW30" s="67">
        <v>516.65</v>
      </c>
      <c r="EX30" s="67" t="s">
        <v>261</v>
      </c>
      <c r="EY30" s="67">
        <v>5913</v>
      </c>
      <c r="EZ30" s="67" t="s">
        <v>262</v>
      </c>
      <c r="FA30" s="67">
        <v>21208.5</v>
      </c>
      <c r="FB30" s="67" t="s">
        <v>263</v>
      </c>
      <c r="FC30" s="67" t="s">
        <v>264</v>
      </c>
      <c r="FD30" s="67" t="s">
        <v>265</v>
      </c>
      <c r="FE30" s="68" t="s">
        <v>266</v>
      </c>
      <c r="FF30" s="68" t="s">
        <v>267</v>
      </c>
    </row>
    <row r="31" spans="1:162" s="63" customFormat="1" ht="13.5" thickBot="1" x14ac:dyDescent="0.25">
      <c r="A31" s="2">
        <f t="shared" si="65"/>
        <v>575</v>
      </c>
      <c r="B31" s="3">
        <f t="shared" si="13"/>
        <v>6789</v>
      </c>
      <c r="C31" s="3">
        <f t="shared" si="14"/>
        <v>16334</v>
      </c>
      <c r="D31" s="3">
        <f t="shared" si="15"/>
        <v>88405</v>
      </c>
      <c r="E31" s="3">
        <f t="shared" si="16"/>
        <v>111528</v>
      </c>
      <c r="F31" s="4">
        <f t="shared" si="17"/>
        <v>5780.7843830496495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29</v>
      </c>
      <c r="AN31" s="1">
        <v>5773</v>
      </c>
      <c r="AO31" s="1">
        <v>575</v>
      </c>
      <c r="AP31" s="1">
        <v>91</v>
      </c>
      <c r="AQ31" s="1">
        <v>-7929</v>
      </c>
      <c r="AR31" s="1"/>
      <c r="AS31" s="6">
        <f>IF(RTD("tos.rtd",,AS$2,"."&amp;$A$2&amp;$AS$1&amp;"C"&amp;$A31)="N/A",0,RTD("tos.rtd",,AS$2,"."&amp;$A$2&amp;$AS$1&amp;"C"&amp;$A31))</f>
        <v>405</v>
      </c>
      <c r="AT31" s="7">
        <f>-IF(RTD("tos.rtd",,AT$2,"."&amp;$A$2&amp;$AS$1&amp;"P"&amp;$A31)="N/A",0,RTD("tos.rtd",,AT$2,"."&amp;$A$2&amp;$AS$1&amp;"P"&amp;$A31))</f>
        <v>-6384</v>
      </c>
      <c r="AU31" s="6">
        <f>IF(RTD("tos.rtd",,AU$2,"."&amp;$A$2&amp;$AU$1&amp;"C"&amp;$A31)="N/A",0,RTD("tos.rtd",,AU$2,"."&amp;$A$2&amp;$AU$1&amp;"C"&amp;$A31))</f>
        <v>2563</v>
      </c>
      <c r="AV31" s="7">
        <f>-IF(RTD("tos.rtd",,AV$2,"."&amp;$A$2&amp;$AU$1&amp;"P"&amp;$A31)="N/A",0,RTD("tos.rtd",,AV$2,"."&amp;$A$2&amp;$AU$1&amp;"P"&amp;$A31))</f>
        <v>-13771</v>
      </c>
      <c r="AW31" s="6">
        <f>IF(RTD("tos.rtd",,AW$2,"."&amp;$A$2&amp;$AW$1&amp;"C"&amp;$A31)="N/A",0,RTD("tos.rtd",,AW$2,"."&amp;$A$2&amp;$AW$1&amp;"C"&amp;$A31))</f>
        <v>25024</v>
      </c>
      <c r="AX31" s="7">
        <f>-IF(RTD("tos.rtd",,AX$2,"."&amp;$A$2&amp;$AW$1&amp;"P"&amp;$A31)="N/A",0,RTD("tos.rtd",,AX$2,"."&amp;$A$2&amp;$AW$1&amp;"P"&amp;$A31))</f>
        <v>-63381</v>
      </c>
      <c r="AY31" s="1">
        <f t="shared" si="66"/>
        <v>-55544</v>
      </c>
      <c r="AZ31" s="8">
        <f t="shared" si="35"/>
        <v>575</v>
      </c>
      <c r="BA31" s="6">
        <f>IF(RTD("tos.rtd",,BA$2,"."&amp;$A$2&amp;$AS$1&amp;"C"&amp;$A31)="N/A",0,RTD("tos.rtd",,BA$2,"."&amp;$A$2&amp;$AS$1&amp;"C"&amp;$A31))</f>
        <v>91</v>
      </c>
      <c r="BB31" s="7">
        <f>-IF(RTD("tos.rtd",,BB$2,"."&amp;$A$2&amp;$AS$1&amp;"P"&amp;$A31)="N/A",0,RTD("tos.rtd",,BB$2,"."&amp;$A$2&amp;$AS$1&amp;"P"&amp;$A31))</f>
        <v>-7929</v>
      </c>
      <c r="BC31" s="6">
        <f>IF(RTD("tos.rtd",,BC$2,"."&amp;$A$2&amp;$AU$1&amp;"C"&amp;$A31)="N/A",0,RTD("tos.rtd",,BC$2,"."&amp;$A$2&amp;$AU$1&amp;"C"&amp;$A31))</f>
        <v>1456</v>
      </c>
      <c r="BD31" s="7">
        <f>-IF(RTD("tos.rtd",,BD$2,"."&amp;$A$2&amp;$AU$1&amp;"P"&amp;$A31)="N/A",0,RTD("tos.rtd",,BD$2,"."&amp;$A$2&amp;$AU$1&amp;"P"&amp;$A31))</f>
        <v>-8221</v>
      </c>
      <c r="BE31" s="6">
        <f>IF(RTD("tos.rtd",,BE$2,"."&amp;$A$2&amp;$AW$1&amp;"C"&amp;$A31)="N/A",0,RTD("tos.rtd",,BE$2,"."&amp;$A$2&amp;$AW$1&amp;"C"&amp;$A31))</f>
        <v>949</v>
      </c>
      <c r="BF31" s="83">
        <f>-IF(RTD("tos.rtd",,BF$2,"."&amp;$A$2&amp;$AW$1&amp;"P"&amp;$A31)="N/A",0,RTD("tos.rtd",,BF$2,"."&amp;$A$2&amp;$AW$1&amp;"P"&amp;$A31))</f>
        <v>-7761</v>
      </c>
      <c r="BG31" s="32">
        <f ca="1">+Hoja2!Y32</f>
        <v>-24996</v>
      </c>
      <c r="BH31" s="7">
        <f t="shared" ca="1" si="36"/>
        <v>-46411</v>
      </c>
      <c r="BI31" s="8" t="str">
        <f t="shared" ca="1" si="37"/>
        <v/>
      </c>
      <c r="BJ31" s="3">
        <f ca="1">IF($BP$1=1,DX31,IF(RTD("tos.rtd",,BJ$2,"."&amp;$A$2&amp;$AS$1&amp;"C"&amp;$A31)="N/A",0,RTD("tos.rtd",,BJ$2,"."&amp;$A$2&amp;$AS$1&amp;"C"&amp;$A31)))</f>
        <v>1.6729133369868877E-23</v>
      </c>
      <c r="BK31" s="3">
        <f ca="1">IF($BP$1=1,DY31,-IF(RTD("tos.rtd",,BK$2,"."&amp;$A$2&amp;$AS$1&amp;"P"&amp;$A31)="N/A",0,RTD("tos.rtd",,BK$2,"."&amp;$A$2&amp;$AS$1&amp;"P"&amp;$A31)))</f>
        <v>-8.6307391511402289E-3</v>
      </c>
      <c r="BL31" s="3">
        <f ca="1">IF($BP$1=1,DZ31,IF(RTD("tos.rtd",,BL$2,"."&amp;$A$2&amp;$AU$1&amp;"C"&amp;$A31)="N/A",0,RTD("tos.rtd",,BL$2,"."&amp;$A$2&amp;$AU$1&amp;"C"&amp;$A31)))</f>
        <v>1.1726928710249411E-2</v>
      </c>
      <c r="BM31" s="3">
        <f ca="1">IF($BP$1=1,EA31,-IF(RTD("tos.rtd",,BM$2,"."&amp;$A$2&amp;$AU$1&amp;"P"&amp;$A31)="N/A",0,RTD("tos.rtd",,BM$2,"."&amp;$A$2&amp;$AU$1&amp;"P"&amp;$A31)))</f>
        <v>-1.1251898781012411E-2</v>
      </c>
      <c r="BN31" s="3">
        <f ca="1">IF($BP$1=1,EB31,IF(RTD("tos.rtd",,BN$2,"."&amp;$A$2&amp;$AW$1&amp;"C"&amp;$A31)="N/A",0,RTD("tos.rtd",,BN$2,"."&amp;$A$2&amp;$AW$1&amp;"C"&amp;$A31)))</f>
        <v>1.0267387369318912E-2</v>
      </c>
      <c r="BO31" s="3">
        <f ca="1">IF($BP$1=1,EC31,-IF(RTD("tos.rtd",,BO$2,"."&amp;$A$2&amp;$AW$1&amp;"P"&amp;$A31)="N/A",0,RTD("tos.rtd",,BO$2,"."&amp;$A$2&amp;$AW$1&amp;"P"&amp;$A31)))</f>
        <v>-1.0238634383240876E-2</v>
      </c>
      <c r="BQ31" s="3">
        <f t="shared" ca="1" si="38"/>
        <v>-19438819.632880911</v>
      </c>
      <c r="BR31" s="3" t="str">
        <f t="shared" ca="1" si="67"/>
        <v/>
      </c>
      <c r="BS31" s="3">
        <f t="shared" ca="1" si="39"/>
        <v>-44062570.597819649</v>
      </c>
      <c r="BT31" s="3" t="str">
        <f t="shared" ca="1" si="67"/>
        <v/>
      </c>
      <c r="BU31" s="3">
        <f t="shared" ca="1" si="40"/>
        <v>-138299076.58026969</v>
      </c>
      <c r="BV31" s="3" t="str">
        <f t="shared" ca="1" si="41"/>
        <v/>
      </c>
      <c r="BX31" s="3">
        <f t="shared" ca="1" si="42"/>
        <v>-24143233.218845986</v>
      </c>
      <c r="BY31" s="3" t="str">
        <f t="shared" ca="1" si="68"/>
        <v/>
      </c>
      <c r="BZ31" s="3">
        <f t="shared" ca="1" si="43"/>
        <v>-26610832.173264697</v>
      </c>
      <c r="CA31" s="3" t="str">
        <f t="shared" ca="1" si="69"/>
        <v/>
      </c>
      <c r="CB31" s="3">
        <f t="shared" ca="1" si="44"/>
        <v>-24596638.16786582</v>
      </c>
      <c r="CC31" s="3" t="str">
        <f t="shared" ca="1" si="70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0.92</v>
      </c>
      <c r="CG31" s="3">
        <f>-IF(RTD("tos.rtd",,CG$2,"."&amp;$A$2&amp;$AU$1&amp;"P"&amp;$A31)="N/A",0,RTD("tos.rtd",,CG$2,"."&amp;$A$2&amp;$AU$1&amp;"P"&amp;$A31))</f>
        <v>7.0000000000000007E-2</v>
      </c>
      <c r="CH31" s="3">
        <f>IF(RTD("tos.rtd",,CH$2,"."&amp;$A$2&amp;$AW$1&amp;"C"&amp;$A31)="N/A",0,RTD("tos.rtd",,CH$2,"."&amp;$A$2&amp;$AW$1&amp;"C"&amp;$A31))</f>
        <v>0.75</v>
      </c>
      <c r="CI31" s="3">
        <f>-IF(RTD("tos.rtd",,CI$2,"."&amp;$A$2&amp;$AW$1&amp;"P"&amp;$A31)="N/A",0,RTD("tos.rtd",,CI$2,"."&amp;$A$2&amp;$AW$1&amp;"P"&amp;$A31))</f>
        <v>0.25</v>
      </c>
      <c r="CK31" s="3">
        <f t="shared" si="18"/>
        <v>40500</v>
      </c>
      <c r="CL31" s="3"/>
      <c r="CM31" s="3">
        <f t="shared" si="19"/>
        <v>139399</v>
      </c>
      <c r="CN31" s="3"/>
      <c r="CO31" s="3">
        <f t="shared" si="20"/>
        <v>292275</v>
      </c>
      <c r="CP31" s="3">
        <f t="shared" si="45"/>
        <v>472174</v>
      </c>
      <c r="CQ31" s="3">
        <f t="shared" si="46"/>
        <v>-7838</v>
      </c>
      <c r="CR31" s="3"/>
      <c r="CS31" s="3">
        <f t="shared" si="21"/>
        <v>-6765</v>
      </c>
      <c r="CT31" s="3"/>
      <c r="CU31" s="3">
        <f t="shared" si="22"/>
        <v>-6812</v>
      </c>
      <c r="CV31" s="3">
        <f t="shared" si="47"/>
        <v>-21415</v>
      </c>
      <c r="CW31" s="3">
        <f t="shared" ca="1" si="48"/>
        <v>-201800466.81097025</v>
      </c>
      <c r="CX31" s="85" t="str">
        <f t="shared" ca="1" si="71"/>
        <v/>
      </c>
      <c r="CY31" s="3">
        <f t="shared" ca="1" si="49"/>
        <v>-75350703.559976503</v>
      </c>
      <c r="CZ31" s="85" t="str">
        <f t="shared" ca="1" si="72"/>
        <v/>
      </c>
      <c r="DA31" s="3">
        <f>IF(RTD("tos.rtd",,DA$2,"."&amp;$A$2&amp;$AS$1&amp;"C"&amp;$A31)="N/A",0,RTD("tos.rtd",,DA$2,"."&amp;$A$2&amp;$AS$1&amp;"C"&amp;$A31))</f>
        <v>19.73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19.03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18.86</v>
      </c>
      <c r="DF31" s="3">
        <f>IF(RTD("tos.rtd",,DF$2,"."&amp;$A$2&amp;$AS$1&amp;"P"&amp;$A31)="N/A",0,RTD("tos.rtd",,DF$2,"."&amp;$A$2&amp;$AS$1&amp;"P"&amp;$A31))</f>
        <v>0</v>
      </c>
      <c r="DG31" s="86">
        <f t="shared" si="50"/>
        <v>-18.970000000000027</v>
      </c>
      <c r="DH31" s="3">
        <f t="shared" si="5"/>
        <v>0</v>
      </c>
      <c r="DI31" s="3">
        <f t="shared" si="6"/>
        <v>0</v>
      </c>
      <c r="DJ31" s="3">
        <f t="shared" si="7"/>
        <v>0</v>
      </c>
      <c r="DK31" s="3">
        <f t="shared" si="8"/>
        <v>0</v>
      </c>
      <c r="DL31" s="3">
        <f t="shared" si="9"/>
        <v>0</v>
      </c>
      <c r="DM31" s="3">
        <f t="shared" si="10"/>
        <v>0</v>
      </c>
      <c r="DN31" s="63" t="str">
        <f t="shared" si="51"/>
        <v>UNKNOWN</v>
      </c>
      <c r="DO31" s="63" t="str">
        <f t="shared" si="52"/>
        <v>UNKNOWN</v>
      </c>
      <c r="DP31" s="3">
        <f t="shared" si="53"/>
        <v>0</v>
      </c>
      <c r="DQ31" s="3">
        <f t="shared" si="54"/>
        <v>0</v>
      </c>
      <c r="DR31" s="3">
        <f t="shared" ca="1" si="55"/>
        <v>0</v>
      </c>
      <c r="DS31" s="3">
        <f t="shared" si="56"/>
        <v>0</v>
      </c>
      <c r="DT31" s="3">
        <f t="shared" si="57"/>
        <v>0</v>
      </c>
      <c r="DU31" s="3">
        <f t="shared" si="58"/>
        <v>0</v>
      </c>
      <c r="DV31" s="3">
        <f t="shared" si="59"/>
        <v>29</v>
      </c>
      <c r="DW31" s="3">
        <f t="shared" si="23"/>
        <v>5773</v>
      </c>
      <c r="DX31" s="3">
        <f t="shared" ca="1" si="24"/>
        <v>1.6729133369868877E-23</v>
      </c>
      <c r="DY31" s="3">
        <f t="shared" ca="1" si="25"/>
        <v>-8.6307391511402289E-3</v>
      </c>
      <c r="DZ31" s="3">
        <f t="shared" ca="1" si="26"/>
        <v>1.1726928710249411E-2</v>
      </c>
      <c r="EA31" s="3">
        <f t="shared" ca="1" si="27"/>
        <v>-1.1251898781012411E-2</v>
      </c>
      <c r="EB31" s="3">
        <f t="shared" ca="1" si="28"/>
        <v>1.0267387369318912E-2</v>
      </c>
      <c r="EC31" s="3">
        <f t="shared" ca="1" si="29"/>
        <v>-1.0238634383240876E-2</v>
      </c>
      <c r="ED31" s="63">
        <f t="shared" si="60"/>
        <v>5802</v>
      </c>
      <c r="EE31" s="59">
        <f t="shared" si="61"/>
        <v>0.25</v>
      </c>
      <c r="EF31" s="59">
        <f t="shared" si="30"/>
        <v>1.5304</v>
      </c>
      <c r="EG31" s="59">
        <f t="shared" si="31"/>
        <v>0.22650000000000001</v>
      </c>
      <c r="EH31" s="59">
        <f t="shared" si="32"/>
        <v>0.20910000000000001</v>
      </c>
      <c r="EI31" s="59">
        <f t="shared" si="33"/>
        <v>0.18740000000000001</v>
      </c>
      <c r="EJ31" s="59">
        <f t="shared" si="34"/>
        <v>0.18690000000000001</v>
      </c>
      <c r="EK31" s="63">
        <f t="shared" ca="1" si="62"/>
        <v>-17578368.693706378</v>
      </c>
      <c r="EL31" s="3" t="str">
        <f>RTD("tos.rtd",,EL$2,"."&amp;$A$2&amp;$AS$1&amp;"C"&amp;$A31)</f>
        <v>--</v>
      </c>
      <c r="EM31" s="3" t="str">
        <f>RTD("tos.rtd",,EM$2,"."&amp;$A$2&amp;$AS$1&amp;"P"&amp;$A31)</f>
        <v>153.04%</v>
      </c>
      <c r="EN31" s="3" t="str">
        <f>RTD("tos.rtd",,EN$2,"."&amp;$A$2&amp;$AU$1&amp;"C"&amp;$A31)</f>
        <v>22.65%</v>
      </c>
      <c r="EO31" s="3" t="str">
        <f>RTD("tos.rtd",,EO$2,"."&amp;$A$2&amp;$AU$1&amp;"P"&amp;$A31)</f>
        <v>20.91%</v>
      </c>
      <c r="EP31" s="3" t="str">
        <f>RTD("tos.rtd",,EP$2,"."&amp;$A$2&amp;$AW$1&amp;"C"&amp;$A31)</f>
        <v>18.74%</v>
      </c>
      <c r="EQ31" s="3" t="str">
        <f>RTD("tos.rtd",,EQ$2,"."&amp;$A$2&amp;$AW$1&amp;"P"&amp;$A31)</f>
        <v>18.69%</v>
      </c>
      <c r="ES31" s="63" t="str">
        <f t="shared" si="63"/>
        <v>575,5802.00</v>
      </c>
      <c r="ET31" s="63" t="str">
        <f t="shared" ca="1" si="64"/>
        <v>575,-75350.70</v>
      </c>
      <c r="EU31" s="67">
        <v>590.33000000000004</v>
      </c>
      <c r="EV31" s="67" t="s">
        <v>268</v>
      </c>
      <c r="EW31" s="67">
        <v>516.79999999999995</v>
      </c>
      <c r="EX31" s="67" t="s">
        <v>269</v>
      </c>
      <c r="EY31" s="67">
        <v>5914.25</v>
      </c>
      <c r="EZ31" s="67" t="s">
        <v>270</v>
      </c>
      <c r="FA31" s="67">
        <v>21216.25</v>
      </c>
      <c r="FB31" s="67" t="s">
        <v>271</v>
      </c>
      <c r="FC31" s="67" t="s">
        <v>272</v>
      </c>
      <c r="FD31" s="67" t="s">
        <v>273</v>
      </c>
      <c r="FE31" s="68" t="s">
        <v>274</v>
      </c>
      <c r="FF31" s="68" t="s">
        <v>275</v>
      </c>
    </row>
    <row r="32" spans="1:162" s="63" customFormat="1" ht="13.5" thickBot="1" x14ac:dyDescent="0.25">
      <c r="A32" s="2">
        <f t="shared" si="65"/>
        <v>574</v>
      </c>
      <c r="B32" s="3">
        <f t="shared" si="13"/>
        <v>5152</v>
      </c>
      <c r="C32" s="3">
        <f t="shared" si="14"/>
        <v>3847</v>
      </c>
      <c r="D32" s="3">
        <f t="shared" si="15"/>
        <v>2235</v>
      </c>
      <c r="E32" s="3">
        <f t="shared" si="16"/>
        <v>11234</v>
      </c>
      <c r="F32" s="4">
        <f t="shared" si="17"/>
        <v>5770.7308449921711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0</v>
      </c>
      <c r="AN32" s="1">
        <v>120</v>
      </c>
      <c r="AO32" s="1">
        <v>574</v>
      </c>
      <c r="AP32" s="1">
        <v>29</v>
      </c>
      <c r="AQ32" s="1">
        <v>-2508</v>
      </c>
      <c r="AR32" s="1"/>
      <c r="AS32" s="6">
        <f>IF(RTD("tos.rtd",,AS$2,"."&amp;$A$2&amp;$AS$1&amp;"C"&amp;$A32)="N/A",0,RTD("tos.rtd",,AS$2,"."&amp;$A$2&amp;$AS$1&amp;"C"&amp;$A32))</f>
        <v>249</v>
      </c>
      <c r="AT32" s="7">
        <f>-IF(RTD("tos.rtd",,AT$2,"."&amp;$A$2&amp;$AS$1&amp;"P"&amp;$A32)="N/A",0,RTD("tos.rtd",,AT$2,"."&amp;$A$2&amp;$AS$1&amp;"P"&amp;$A32))</f>
        <v>-4903</v>
      </c>
      <c r="AU32" s="6">
        <f>IF(RTD("tos.rtd",,AU$2,"."&amp;$A$2&amp;$AU$1&amp;"C"&amp;$A32)="N/A",0,RTD("tos.rtd",,AU$2,"."&amp;$A$2&amp;$AU$1&amp;"C"&amp;$A32))</f>
        <v>591</v>
      </c>
      <c r="AV32" s="7">
        <f>-IF(RTD("tos.rtd",,AV$2,"."&amp;$A$2&amp;$AU$1&amp;"P"&amp;$A32)="N/A",0,RTD("tos.rtd",,AV$2,"."&amp;$A$2&amp;$AU$1&amp;"P"&amp;$A32))</f>
        <v>-3256</v>
      </c>
      <c r="AW32" s="6">
        <f>IF(RTD("tos.rtd",,AW$2,"."&amp;$A$2&amp;$AW$1&amp;"C"&amp;$A32)="N/A",0,RTD("tos.rtd",,AW$2,"."&amp;$A$2&amp;$AW$1&amp;"C"&amp;$A32))</f>
        <v>1065</v>
      </c>
      <c r="AX32" s="7">
        <f>-IF(RTD("tos.rtd",,AX$2,"."&amp;$A$2&amp;$AW$1&amp;"P"&amp;$A32)="N/A",0,RTD("tos.rtd",,AX$2,"."&amp;$A$2&amp;$AW$1&amp;"P"&amp;$A32))</f>
        <v>-1170</v>
      </c>
      <c r="AY32" s="1">
        <f t="shared" si="66"/>
        <v>-7424</v>
      </c>
      <c r="AZ32" s="8">
        <f t="shared" si="35"/>
        <v>574</v>
      </c>
      <c r="BA32" s="6">
        <f>IF(RTD("tos.rtd",,BA$2,"."&amp;$A$2&amp;$AS$1&amp;"C"&amp;$A32)="N/A",0,RTD("tos.rtd",,BA$2,"."&amp;$A$2&amp;$AS$1&amp;"C"&amp;$A32))</f>
        <v>29</v>
      </c>
      <c r="BB32" s="7">
        <f>-IF(RTD("tos.rtd",,BB$2,"."&amp;$A$2&amp;$AS$1&amp;"P"&amp;$A32)="N/A",0,RTD("tos.rtd",,BB$2,"."&amp;$A$2&amp;$AS$1&amp;"P"&amp;$A32))</f>
        <v>-2508</v>
      </c>
      <c r="BC32" s="6">
        <f>IF(RTD("tos.rtd",,BC$2,"."&amp;$A$2&amp;$AU$1&amp;"C"&amp;$A32)="N/A",0,RTD("tos.rtd",,BC$2,"."&amp;$A$2&amp;$AU$1&amp;"C"&amp;$A32))</f>
        <v>12</v>
      </c>
      <c r="BD32" s="7">
        <f>-IF(RTD("tos.rtd",,BD$2,"."&amp;$A$2&amp;$AU$1&amp;"P"&amp;$A32)="N/A",0,RTD("tos.rtd",,BD$2,"."&amp;$A$2&amp;$AU$1&amp;"P"&amp;$A32))</f>
        <v>-1501</v>
      </c>
      <c r="BE32" s="6">
        <f>IF(RTD("tos.rtd",,BE$2,"."&amp;$A$2&amp;$AW$1&amp;"C"&amp;$A32)="N/A",0,RTD("tos.rtd",,BE$2,"."&amp;$A$2&amp;$AW$1&amp;"C"&amp;$A32))</f>
        <v>2</v>
      </c>
      <c r="BF32" s="83">
        <f>-IF(RTD("tos.rtd",,BF$2,"."&amp;$A$2&amp;$AW$1&amp;"P"&amp;$A32)="N/A",0,RTD("tos.rtd",,BF$2,"."&amp;$A$2&amp;$AW$1&amp;"P"&amp;$A32))</f>
        <v>-247</v>
      </c>
      <c r="BG32" s="32">
        <f ca="1">+Hoja2!Y33</f>
        <v>-5689</v>
      </c>
      <c r="BH32" s="7">
        <f t="shared" ca="1" si="36"/>
        <v>-9902</v>
      </c>
      <c r="BI32" s="8" t="str">
        <f t="shared" ca="1" si="37"/>
        <v/>
      </c>
      <c r="BJ32" s="3">
        <f ca="1">IF($BP$1=1,DX32,IF(RTD("tos.rtd",,BJ$2,"."&amp;$A$2&amp;$AS$1&amp;"C"&amp;$A32)="N/A",0,RTD("tos.rtd",,BJ$2,"."&amp;$A$2&amp;$AS$1&amp;"C"&amp;$A32)))</f>
        <v>1.0543097851698081E-2</v>
      </c>
      <c r="BK32" s="3">
        <f ca="1">IF($BP$1=1,DY32,-IF(RTD("tos.rtd",,BK$2,"."&amp;$A$2&amp;$AS$1&amp;"P"&amp;$A32)="N/A",0,RTD("tos.rtd",,BK$2,"."&amp;$A$2&amp;$AS$1&amp;"P"&amp;$A32)))</f>
        <v>-8.1156453150334502E-3</v>
      </c>
      <c r="BL32" s="3">
        <f ca="1">IF($BP$1=1,DZ32,IF(RTD("tos.rtd",,BL$2,"."&amp;$A$2&amp;$AU$1&amp;"C"&amp;$A32)="N/A",0,RTD("tos.rtd",,BL$2,"."&amp;$A$2&amp;$AU$1&amp;"C"&amp;$A32)))</f>
        <v>1.0952485772987455E-2</v>
      </c>
      <c r="BM32" s="3">
        <f ca="1">IF($BP$1=1,EA32,-IF(RTD("tos.rtd",,BM$2,"."&amp;$A$2&amp;$AU$1&amp;"P"&amp;$A32)="N/A",0,RTD("tos.rtd",,BM$2,"."&amp;$A$2&amp;$AU$1&amp;"P"&amp;$A32)))</f>
        <v>-1.0363668271006205E-2</v>
      </c>
      <c r="BN32" s="3">
        <f ca="1">IF($BP$1=1,EB32,IF(RTD("tos.rtd",,BN$2,"."&amp;$A$2&amp;$AW$1&amp;"C"&amp;$A32)="N/A",0,RTD("tos.rtd",,BN$2,"."&amp;$A$2&amp;$AW$1&amp;"C"&amp;$A32)))</f>
        <v>9.2906389871378371E-3</v>
      </c>
      <c r="BO32" s="3">
        <f ca="1">IF($BP$1=1,EC32,-IF(RTD("tos.rtd",,BO$2,"."&amp;$A$2&amp;$AW$1&amp;"P"&amp;$A32)="N/A",0,RTD("tos.rtd",,BO$2,"."&amp;$A$2&amp;$AW$1&amp;"P"&amp;$A32)))</f>
        <v>-9.266491423021864E-3</v>
      </c>
      <c r="BQ32" s="3">
        <f t="shared" ca="1" si="38"/>
        <v>-13112099.755537508</v>
      </c>
      <c r="BR32" s="3" t="str">
        <f t="shared" ca="1" si="67"/>
        <v/>
      </c>
      <c r="BS32" s="3">
        <f t="shared" ca="1" si="39"/>
        <v>-9621283.8391027786</v>
      </c>
      <c r="BT32" s="3" t="str">
        <f t="shared" ca="1" si="67"/>
        <v/>
      </c>
      <c r="BU32" s="3">
        <f t="shared" ca="1" si="40"/>
        <v>-334195.23758173734</v>
      </c>
      <c r="BV32" s="3" t="str">
        <f t="shared" ca="1" si="41"/>
        <v/>
      </c>
      <c r="BX32" s="3">
        <f t="shared" ca="1" si="42"/>
        <v>-7073043.4578837212</v>
      </c>
      <c r="BY32" s="3" t="str">
        <f t="shared" ca="1" si="68"/>
        <v/>
      </c>
      <c r="BZ32" s="3">
        <f t="shared" ca="1" si="43"/>
        <v>-5441746.6740930164</v>
      </c>
      <c r="CA32" s="3" t="str">
        <f t="shared" ca="1" si="69"/>
        <v/>
      </c>
      <c r="CB32" s="3">
        <f t="shared" ca="1" si="44"/>
        <v>-800942.23344945291</v>
      </c>
      <c r="CC32" s="3" t="str">
        <f t="shared" ca="1" si="70"/>
        <v/>
      </c>
      <c r="CD32" s="3">
        <f>IF(RTD("tos.rtd",,CD$2,"."&amp;$A$2&amp;$AS$1&amp;"C"&amp;$A32)="N/A",0,RTD("tos.rtd",,CD$2,"."&amp;$A$2&amp;$AS$1&amp;"C"&amp;$A32))</f>
        <v>0.99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0.93</v>
      </c>
      <c r="CG32" s="3">
        <f>-IF(RTD("tos.rtd",,CG$2,"."&amp;$A$2&amp;$AU$1&amp;"P"&amp;$A32)="N/A",0,RTD("tos.rtd",,CG$2,"."&amp;$A$2&amp;$AU$1&amp;"P"&amp;$A32))</f>
        <v>0.06</v>
      </c>
      <c r="CH32" s="3">
        <f>IF(RTD("tos.rtd",,CH$2,"."&amp;$A$2&amp;$AW$1&amp;"C"&amp;$A32)="N/A",0,RTD("tos.rtd",,CH$2,"."&amp;$A$2&amp;$AW$1&amp;"C"&amp;$A32))</f>
        <v>0.75</v>
      </c>
      <c r="CI32" s="3">
        <f>-IF(RTD("tos.rtd",,CI$2,"."&amp;$A$2&amp;$AW$1&amp;"P"&amp;$A32)="N/A",0,RTD("tos.rtd",,CI$2,"."&amp;$A$2&amp;$AW$1&amp;"P"&amp;$A32))</f>
        <v>0.24</v>
      </c>
      <c r="CK32" s="3">
        <f t="shared" si="18"/>
        <v>24651</v>
      </c>
      <c r="CL32" s="3"/>
      <c r="CM32" s="3">
        <f t="shared" si="19"/>
        <v>35427</v>
      </c>
      <c r="CN32" s="3"/>
      <c r="CO32" s="3">
        <f t="shared" si="20"/>
        <v>51795</v>
      </c>
      <c r="CP32" s="3">
        <f t="shared" si="45"/>
        <v>111873</v>
      </c>
      <c r="CQ32" s="3">
        <f t="shared" si="46"/>
        <v>-2479</v>
      </c>
      <c r="CR32" s="3"/>
      <c r="CS32" s="3">
        <f t="shared" si="21"/>
        <v>-1489</v>
      </c>
      <c r="CT32" s="3"/>
      <c r="CU32" s="3">
        <f t="shared" si="22"/>
        <v>-245</v>
      </c>
      <c r="CV32" s="3">
        <f t="shared" si="47"/>
        <v>-4213</v>
      </c>
      <c r="CW32" s="3">
        <f t="shared" ca="1" si="48"/>
        <v>-23067578.832222022</v>
      </c>
      <c r="CX32" s="85" t="str">
        <f t="shared" ca="1" si="71"/>
        <v/>
      </c>
      <c r="CY32" s="3">
        <f t="shared" ca="1" si="49"/>
        <v>-13315732.365426192</v>
      </c>
      <c r="CZ32" s="85" t="str">
        <f t="shared" ca="1" si="72"/>
        <v/>
      </c>
      <c r="DA32" s="3">
        <f>IF(RTD("tos.rtd",,DA$2,"."&amp;$A$2&amp;$AS$1&amp;"C"&amp;$A32)="N/A",0,RTD("tos.rtd",,DA$2,"."&amp;$A$2&amp;$AS$1&amp;"C"&amp;$A32))</f>
        <v>20.62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20.149999999999999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19.86</v>
      </c>
      <c r="DF32" s="3">
        <f>IF(RTD("tos.rtd",,DF$2,"."&amp;$A$2&amp;$AS$1&amp;"P"&amp;$A32)="N/A",0,RTD("tos.rtd",,DF$2,"."&amp;$A$2&amp;$AS$1&amp;"P"&amp;$A32))</f>
        <v>0</v>
      </c>
      <c r="DG32" s="86">
        <f t="shared" si="50"/>
        <v>-19.970000000000027</v>
      </c>
      <c r="DH32" s="3">
        <f t="shared" si="5"/>
        <v>0</v>
      </c>
      <c r="DI32" s="3">
        <f t="shared" si="6"/>
        <v>0</v>
      </c>
      <c r="DJ32" s="3">
        <f t="shared" si="7"/>
        <v>0</v>
      </c>
      <c r="DK32" s="3">
        <f t="shared" si="8"/>
        <v>0</v>
      </c>
      <c r="DL32" s="3">
        <f t="shared" si="9"/>
        <v>0</v>
      </c>
      <c r="DM32" s="3">
        <f t="shared" si="10"/>
        <v>0</v>
      </c>
      <c r="DN32" s="63" t="str">
        <f t="shared" si="51"/>
        <v>UNKNOWN</v>
      </c>
      <c r="DO32" s="63" t="str">
        <f t="shared" si="52"/>
        <v>UNKNOWN</v>
      </c>
      <c r="DP32" s="3">
        <f t="shared" si="53"/>
        <v>0</v>
      </c>
      <c r="DQ32" s="3">
        <f t="shared" si="54"/>
        <v>0</v>
      </c>
      <c r="DR32" s="3">
        <f t="shared" ca="1" si="55"/>
        <v>0</v>
      </c>
      <c r="DS32" s="3">
        <f t="shared" si="56"/>
        <v>0</v>
      </c>
      <c r="DT32" s="3">
        <f t="shared" si="57"/>
        <v>0</v>
      </c>
      <c r="DU32" s="3">
        <f t="shared" si="58"/>
        <v>0</v>
      </c>
      <c r="DV32" s="3">
        <f t="shared" si="59"/>
        <v>0</v>
      </c>
      <c r="DW32" s="3">
        <f t="shared" si="23"/>
        <v>120</v>
      </c>
      <c r="DX32" s="3">
        <f t="shared" ca="1" si="24"/>
        <v>1.0543097851698081E-2</v>
      </c>
      <c r="DY32" s="3">
        <f t="shared" ca="1" si="25"/>
        <v>-8.1156453150334502E-3</v>
      </c>
      <c r="DZ32" s="3">
        <f t="shared" ca="1" si="26"/>
        <v>1.0952485772987455E-2</v>
      </c>
      <c r="EA32" s="3">
        <f t="shared" ca="1" si="27"/>
        <v>-1.0363668271006205E-2</v>
      </c>
      <c r="EB32" s="3">
        <f t="shared" ca="1" si="28"/>
        <v>9.2906389871378371E-3</v>
      </c>
      <c r="EC32" s="3">
        <f t="shared" ca="1" si="29"/>
        <v>-9.266491423021864E-3</v>
      </c>
      <c r="ED32" s="63">
        <f t="shared" si="60"/>
        <v>120</v>
      </c>
      <c r="EE32" s="59">
        <f t="shared" si="61"/>
        <v>1.9837</v>
      </c>
      <c r="EF32" s="59">
        <f t="shared" si="30"/>
        <v>1.6046</v>
      </c>
      <c r="EG32" s="59">
        <f t="shared" si="31"/>
        <v>0.23</v>
      </c>
      <c r="EH32" s="59">
        <f t="shared" si="32"/>
        <v>0.21099999999999999</v>
      </c>
      <c r="EI32" s="59">
        <f t="shared" si="33"/>
        <v>0.18909999999999999</v>
      </c>
      <c r="EJ32" s="59">
        <f t="shared" si="34"/>
        <v>0.18870000000000001</v>
      </c>
      <c r="EK32" s="63">
        <f t="shared" ca="1" si="62"/>
        <v>-343584.31152962346</v>
      </c>
      <c r="EL32" s="3" t="str">
        <f>RTD("tos.rtd",,EL$2,"."&amp;$A$2&amp;$AS$1&amp;"C"&amp;$A32)</f>
        <v>198.37%</v>
      </c>
      <c r="EM32" s="3" t="str">
        <f>RTD("tos.rtd",,EM$2,"."&amp;$A$2&amp;$AS$1&amp;"P"&amp;$A32)</f>
        <v>160.46%</v>
      </c>
      <c r="EN32" s="3" t="str">
        <f>RTD("tos.rtd",,EN$2,"."&amp;$A$2&amp;$AU$1&amp;"C"&amp;$A32)</f>
        <v>23.00%</v>
      </c>
      <c r="EO32" s="3" t="str">
        <f>RTD("tos.rtd",,EO$2,"."&amp;$A$2&amp;$AU$1&amp;"P"&amp;$A32)</f>
        <v>21.10%</v>
      </c>
      <c r="EP32" s="3" t="str">
        <f>RTD("tos.rtd",,EP$2,"."&amp;$A$2&amp;$AW$1&amp;"C"&amp;$A32)</f>
        <v>18.91%</v>
      </c>
      <c r="EQ32" s="3" t="str">
        <f>RTD("tos.rtd",,EQ$2,"."&amp;$A$2&amp;$AW$1&amp;"P"&amp;$A32)</f>
        <v>18.87%</v>
      </c>
      <c r="ES32" s="63" t="str">
        <f t="shared" si="63"/>
        <v>574,120.00</v>
      </c>
      <c r="ET32" s="63" t="str">
        <f t="shared" ca="1" si="64"/>
        <v>574,-13315.73</v>
      </c>
      <c r="EU32" s="67">
        <v>590.23</v>
      </c>
      <c r="EV32" s="67" t="s">
        <v>276</v>
      </c>
      <c r="EW32" s="67">
        <v>516.66</v>
      </c>
      <c r="EX32" s="67" t="s">
        <v>277</v>
      </c>
      <c r="EY32" s="67">
        <v>5912.5</v>
      </c>
      <c r="EZ32" s="67" t="s">
        <v>278</v>
      </c>
      <c r="FA32" s="67">
        <v>21207.75</v>
      </c>
      <c r="FB32" s="67" t="s">
        <v>279</v>
      </c>
      <c r="FC32" s="67" t="s">
        <v>280</v>
      </c>
      <c r="FD32" s="67" t="s">
        <v>281</v>
      </c>
      <c r="FE32" s="68" t="s">
        <v>282</v>
      </c>
      <c r="FF32" s="68" t="s">
        <v>283</v>
      </c>
    </row>
    <row r="33" spans="1:162" s="63" customFormat="1" ht="13.5" thickBot="1" x14ac:dyDescent="0.25">
      <c r="A33" s="2">
        <f t="shared" si="65"/>
        <v>573</v>
      </c>
      <c r="B33" s="3">
        <f t="shared" si="13"/>
        <v>2027</v>
      </c>
      <c r="C33" s="3">
        <f t="shared" si="14"/>
        <v>2520</v>
      </c>
      <c r="D33" s="3">
        <f t="shared" si="15"/>
        <v>2040</v>
      </c>
      <c r="E33" s="3">
        <f t="shared" si="16"/>
        <v>6587</v>
      </c>
      <c r="F33" s="4">
        <f t="shared" si="17"/>
        <v>5760.6773069346937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-3</v>
      </c>
      <c r="AN33" s="1">
        <v>-3459</v>
      </c>
      <c r="AO33" s="1">
        <v>573</v>
      </c>
      <c r="AP33" s="1">
        <v>7</v>
      </c>
      <c r="AQ33" s="1">
        <v>-6525</v>
      </c>
      <c r="AR33" s="1"/>
      <c r="AS33" s="6">
        <f>IF(RTD("tos.rtd",,AS$2,"."&amp;$A$2&amp;$AS$1&amp;"C"&amp;$A33)="N/A",0,RTD("tos.rtd",,AS$2,"."&amp;$A$2&amp;$AS$1&amp;"C"&amp;$A33))</f>
        <v>281</v>
      </c>
      <c r="AT33" s="7">
        <f>-IF(RTD("tos.rtd",,AT$2,"."&amp;$A$2&amp;$AS$1&amp;"P"&amp;$A33)="N/A",0,RTD("tos.rtd",,AT$2,"."&amp;$A$2&amp;$AS$1&amp;"P"&amp;$A33))</f>
        <v>-1746</v>
      </c>
      <c r="AU33" s="6">
        <f>IF(RTD("tos.rtd",,AU$2,"."&amp;$A$2&amp;$AU$1&amp;"C"&amp;$A33)="N/A",0,RTD("tos.rtd",,AU$2,"."&amp;$A$2&amp;$AU$1&amp;"C"&amp;$A33))</f>
        <v>437</v>
      </c>
      <c r="AV33" s="7">
        <f>-IF(RTD("tos.rtd",,AV$2,"."&amp;$A$2&amp;$AU$1&amp;"P"&amp;$A33)="N/A",0,RTD("tos.rtd",,AV$2,"."&amp;$A$2&amp;$AU$1&amp;"P"&amp;$A33))</f>
        <v>-2083</v>
      </c>
      <c r="AW33" s="6">
        <f>IF(RTD("tos.rtd",,AW$2,"."&amp;$A$2&amp;$AW$1&amp;"C"&amp;$A33)="N/A",0,RTD("tos.rtd",,AW$2,"."&amp;$A$2&amp;$AW$1&amp;"C"&amp;$A33))</f>
        <v>989</v>
      </c>
      <c r="AX33" s="7">
        <f>-IF(RTD("tos.rtd",,AX$2,"."&amp;$A$2&amp;$AW$1&amp;"P"&amp;$A33)="N/A",0,RTD("tos.rtd",,AX$2,"."&amp;$A$2&amp;$AW$1&amp;"P"&amp;$A33))</f>
        <v>-1051</v>
      </c>
      <c r="AY33" s="1">
        <f t="shared" si="66"/>
        <v>-3173</v>
      </c>
      <c r="AZ33" s="8">
        <f t="shared" si="35"/>
        <v>573</v>
      </c>
      <c r="BA33" s="6">
        <f>IF(RTD("tos.rtd",,BA$2,"."&amp;$A$2&amp;$AS$1&amp;"C"&amp;$A33)="N/A",0,RTD("tos.rtd",,BA$2,"."&amp;$A$2&amp;$AS$1&amp;"C"&amp;$A33))</f>
        <v>7</v>
      </c>
      <c r="BB33" s="7">
        <f>-IF(RTD("tos.rtd",,BB$2,"."&amp;$A$2&amp;$AS$1&amp;"P"&amp;$A33)="N/A",0,RTD("tos.rtd",,BB$2,"."&amp;$A$2&amp;$AS$1&amp;"P"&amp;$A33))</f>
        <v>-6525</v>
      </c>
      <c r="BC33" s="6">
        <f>IF(RTD("tos.rtd",,BC$2,"."&amp;$A$2&amp;$AU$1&amp;"C"&amp;$A33)="N/A",0,RTD("tos.rtd",,BC$2,"."&amp;$A$2&amp;$AU$1&amp;"C"&amp;$A33))</f>
        <v>22</v>
      </c>
      <c r="BD33" s="7">
        <f>-IF(RTD("tos.rtd",,BD$2,"."&amp;$A$2&amp;$AU$1&amp;"P"&amp;$A33)="N/A",0,RTD("tos.rtd",,BD$2,"."&amp;$A$2&amp;$AU$1&amp;"P"&amp;$A33))</f>
        <v>-1184</v>
      </c>
      <c r="BE33" s="6">
        <f>IF(RTD("tos.rtd",,BE$2,"."&amp;$A$2&amp;$AW$1&amp;"C"&amp;$A33)="N/A",0,RTD("tos.rtd",,BE$2,"."&amp;$A$2&amp;$AW$1&amp;"C"&amp;$A33))</f>
        <v>3</v>
      </c>
      <c r="BF33" s="83">
        <f>-IF(RTD("tos.rtd",,BF$2,"."&amp;$A$2&amp;$AW$1&amp;"P"&amp;$A33)="N/A",0,RTD("tos.rtd",,BF$2,"."&amp;$A$2&amp;$AW$1&amp;"P"&amp;$A33))</f>
        <v>-563</v>
      </c>
      <c r="BG33" s="32">
        <f ca="1">+Hoja2!Y34</f>
        <v>-4160</v>
      </c>
      <c r="BH33" s="7">
        <f t="shared" ca="1" si="36"/>
        <v>-12400</v>
      </c>
      <c r="BI33" s="8" t="str">
        <f t="shared" ca="1" si="37"/>
        <v/>
      </c>
      <c r="BJ33" s="3">
        <f ca="1">IF($BP$1=1,DX33,IF(RTD("tos.rtd",,BJ$2,"."&amp;$A$2&amp;$AS$1&amp;"C"&amp;$A33)="N/A",0,RTD("tos.rtd",,BJ$2,"."&amp;$A$2&amp;$AS$1&amp;"C"&amp;$A33)))</f>
        <v>9.7962123086484144E-3</v>
      </c>
      <c r="BK33" s="3">
        <f ca="1">IF($BP$1=1,DY33,-IF(RTD("tos.rtd",,BK$2,"."&amp;$A$2&amp;$AS$1&amp;"P"&amp;$A33)="N/A",0,RTD("tos.rtd",,BK$2,"."&amp;$A$2&amp;$AS$1&amp;"P"&amp;$A33)))</f>
        <v>-7.6536135080212311E-3</v>
      </c>
      <c r="BL33" s="3">
        <f ca="1">IF($BP$1=1,DZ33,IF(RTD("tos.rtd",,BL$2,"."&amp;$A$2&amp;$AU$1&amp;"C"&amp;$A33)="N/A",0,RTD("tos.rtd",,BL$2,"."&amp;$A$2&amp;$AU$1&amp;"C"&amp;$A33)))</f>
        <v>1.0243736638428425E-2</v>
      </c>
      <c r="BM33" s="3">
        <f ca="1">IF($BP$1=1,EA33,-IF(RTD("tos.rtd",,BM$2,"."&amp;$A$2&amp;$AU$1&amp;"P"&amp;$A33)="N/A",0,RTD("tos.rtd",,BM$2,"."&amp;$A$2&amp;$AU$1&amp;"P"&amp;$A33)))</f>
        <v>-9.5495794574553695E-3</v>
      </c>
      <c r="BN33" s="3">
        <f ca="1">IF($BP$1=1,EB33,IF(RTD("tos.rtd",,BN$2,"."&amp;$A$2&amp;$AW$1&amp;"C"&amp;$A33)="N/A",0,RTD("tos.rtd",,BN$2,"."&amp;$A$2&amp;$AW$1&amp;"C"&amp;$A33)))</f>
        <v>8.4067351724105999E-3</v>
      </c>
      <c r="BO33" s="3">
        <f ca="1">IF($BP$1=1,EC33,-IF(RTD("tos.rtd",,BO$2,"."&amp;$A$2&amp;$AW$1&amp;"P"&amp;$A33)="N/A",0,RTD("tos.rtd",,BO$2,"."&amp;$A$2&amp;$AW$1&amp;"P"&amp;$A33)))</f>
        <v>-8.3445936477311682E-3</v>
      </c>
      <c r="BQ33" s="3">
        <f t="shared" ca="1" si="38"/>
        <v>-3743378.8893896691</v>
      </c>
      <c r="BR33" s="3" t="str">
        <f t="shared" ca="1" si="67"/>
        <v/>
      </c>
      <c r="BS33" s="3">
        <f t="shared" ca="1" si="39"/>
        <v>-5438509.6790548228</v>
      </c>
      <c r="BT33" s="3" t="str">
        <f t="shared" ca="1" si="67"/>
        <v/>
      </c>
      <c r="BU33" s="3">
        <f t="shared" ca="1" si="40"/>
        <v>-160844.09707186278</v>
      </c>
      <c r="BV33" s="3" t="str">
        <f t="shared" ca="1" si="41"/>
        <v/>
      </c>
      <c r="BX33" s="3">
        <f t="shared" ca="1" si="42"/>
        <v>-17594596.640353404</v>
      </c>
      <c r="BY33" s="3" t="str">
        <f t="shared" ca="1" si="68"/>
        <v/>
      </c>
      <c r="BZ33" s="3">
        <f t="shared" ca="1" si="43"/>
        <v>-3909500.7059495952</v>
      </c>
      <c r="CA33" s="3" t="str">
        <f t="shared" ca="1" si="69"/>
        <v/>
      </c>
      <c r="CB33" s="3">
        <f t="shared" ca="1" si="44"/>
        <v>-1648560.5936137047</v>
      </c>
      <c r="CC33" s="3" t="str">
        <f t="shared" ca="1" si="70"/>
        <v/>
      </c>
      <c r="CD33" s="3">
        <f>IF(RTD("tos.rtd",,CD$2,"."&amp;$A$2&amp;$AS$1&amp;"C"&amp;$A33)="N/A",0,RTD("tos.rtd",,CD$2,"."&amp;$A$2&amp;$AS$1&amp;"C"&amp;$A33))</f>
        <v>0.99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0.93</v>
      </c>
      <c r="CG33" s="3">
        <f>-IF(RTD("tos.rtd",,CG$2,"."&amp;$A$2&amp;$AU$1&amp;"P"&amp;$A33)="N/A",0,RTD("tos.rtd",,CG$2,"."&amp;$A$2&amp;$AU$1&amp;"P"&amp;$A33))</f>
        <v>0.05</v>
      </c>
      <c r="CH33" s="3">
        <f>IF(RTD("tos.rtd",,CH$2,"."&amp;$A$2&amp;$AW$1&amp;"C"&amp;$A33)="N/A",0,RTD("tos.rtd",,CH$2,"."&amp;$A$2&amp;$AW$1&amp;"C"&amp;$A33))</f>
        <v>0.76</v>
      </c>
      <c r="CI33" s="3">
        <f>-IF(RTD("tos.rtd",,CI$2,"."&amp;$A$2&amp;$AW$1&amp;"P"&amp;$A33)="N/A",0,RTD("tos.rtd",,CI$2,"."&amp;$A$2&amp;$AW$1&amp;"P"&amp;$A33))</f>
        <v>0.24</v>
      </c>
      <c r="CK33" s="3">
        <f t="shared" si="18"/>
        <v>27819</v>
      </c>
      <c r="CL33" s="3"/>
      <c r="CM33" s="3">
        <f t="shared" si="19"/>
        <v>30226</v>
      </c>
      <c r="CN33" s="3"/>
      <c r="CO33" s="3">
        <f t="shared" si="20"/>
        <v>49940</v>
      </c>
      <c r="CP33" s="3">
        <f t="shared" si="45"/>
        <v>107985</v>
      </c>
      <c r="CQ33" s="3">
        <f t="shared" si="46"/>
        <v>-6518</v>
      </c>
      <c r="CR33" s="3"/>
      <c r="CS33" s="3">
        <f t="shared" si="21"/>
        <v>-1162</v>
      </c>
      <c r="CT33" s="3"/>
      <c r="CU33" s="3">
        <f t="shared" si="22"/>
        <v>-560</v>
      </c>
      <c r="CV33" s="3">
        <f t="shared" si="47"/>
        <v>-8240</v>
      </c>
      <c r="CW33" s="3">
        <f t="shared" ca="1" si="48"/>
        <v>-9342732.6655163541</v>
      </c>
      <c r="CX33" s="85" t="str">
        <f t="shared" ca="1" si="71"/>
        <v/>
      </c>
      <c r="CY33" s="3">
        <f t="shared" ca="1" si="49"/>
        <v>-23152657.939916708</v>
      </c>
      <c r="CZ33" s="85" t="str">
        <f t="shared" ca="1" si="72"/>
        <v/>
      </c>
      <c r="DA33" s="3">
        <f>IF(RTD("tos.rtd",,DA$2,"."&amp;$A$2&amp;$AS$1&amp;"C"&amp;$A33)="N/A",0,RTD("tos.rtd",,DA$2,"."&amp;$A$2&amp;$AS$1&amp;"C"&amp;$A33))</f>
        <v>21.32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21.15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20.85</v>
      </c>
      <c r="DF33" s="3">
        <f>IF(RTD("tos.rtd",,DF$2,"."&amp;$A$2&amp;$AS$1&amp;"P"&amp;$A33)="N/A",0,RTD("tos.rtd",,DF$2,"."&amp;$A$2&amp;$AS$1&amp;"P"&amp;$A33))</f>
        <v>0</v>
      </c>
      <c r="DG33" s="86">
        <f t="shared" si="50"/>
        <v>-20.970000000000027</v>
      </c>
      <c r="DH33" s="3">
        <f t="shared" si="5"/>
        <v>0</v>
      </c>
      <c r="DI33" s="3">
        <f t="shared" si="6"/>
        <v>0</v>
      </c>
      <c r="DJ33" s="3">
        <f t="shared" si="7"/>
        <v>0</v>
      </c>
      <c r="DK33" s="3">
        <f t="shared" si="8"/>
        <v>0</v>
      </c>
      <c r="DL33" s="3">
        <f t="shared" si="9"/>
        <v>0</v>
      </c>
      <c r="DM33" s="3">
        <f t="shared" si="10"/>
        <v>0</v>
      </c>
      <c r="DN33" s="63" t="str">
        <f t="shared" si="51"/>
        <v>UNKNOWN</v>
      </c>
      <c r="DO33" s="63" t="str">
        <f t="shared" si="52"/>
        <v>UNKNOWN</v>
      </c>
      <c r="DP33" s="3">
        <f t="shared" si="53"/>
        <v>0</v>
      </c>
      <c r="DQ33" s="3">
        <f t="shared" si="54"/>
        <v>0</v>
      </c>
      <c r="DR33" s="3">
        <f t="shared" ca="1" si="55"/>
        <v>0</v>
      </c>
      <c r="DS33" s="3">
        <f t="shared" si="56"/>
        <v>0</v>
      </c>
      <c r="DT33" s="3">
        <f t="shared" si="57"/>
        <v>0</v>
      </c>
      <c r="DU33" s="3">
        <f t="shared" si="58"/>
        <v>0</v>
      </c>
      <c r="DV33" s="3">
        <f t="shared" si="59"/>
        <v>-3</v>
      </c>
      <c r="DW33" s="3">
        <f t="shared" si="23"/>
        <v>-3459</v>
      </c>
      <c r="DX33" s="3">
        <f t="shared" ca="1" si="24"/>
        <v>9.7962123086484144E-3</v>
      </c>
      <c r="DY33" s="3">
        <f t="shared" ca="1" si="25"/>
        <v>-7.6536135080212311E-3</v>
      </c>
      <c r="DZ33" s="3">
        <f t="shared" ca="1" si="26"/>
        <v>1.0243736638428425E-2</v>
      </c>
      <c r="EA33" s="3">
        <f t="shared" ca="1" si="27"/>
        <v>-9.5495794574553695E-3</v>
      </c>
      <c r="EB33" s="3">
        <f t="shared" ca="1" si="28"/>
        <v>8.4067351724105999E-3</v>
      </c>
      <c r="EC33" s="3">
        <f t="shared" ca="1" si="29"/>
        <v>-8.3445936477311682E-3</v>
      </c>
      <c r="ED33" s="63">
        <f t="shared" si="60"/>
        <v>-3462</v>
      </c>
      <c r="EE33" s="59">
        <f t="shared" si="61"/>
        <v>2.0289999999999999</v>
      </c>
      <c r="EF33" s="59">
        <f t="shared" si="30"/>
        <v>1.6787000000000001</v>
      </c>
      <c r="EG33" s="59">
        <f t="shared" si="31"/>
        <v>0.2341</v>
      </c>
      <c r="EH33" s="59">
        <f t="shared" si="32"/>
        <v>0.21340000000000001</v>
      </c>
      <c r="EI33" s="59">
        <f t="shared" si="33"/>
        <v>0.19109999999999999</v>
      </c>
      <c r="EJ33" s="59">
        <f t="shared" si="34"/>
        <v>0.19009999999999999</v>
      </c>
      <c r="EK33" s="63">
        <f t="shared" ca="1" si="62"/>
        <v>9329615.2037321068</v>
      </c>
      <c r="EL33" s="3" t="str">
        <f>RTD("tos.rtd",,EL$2,"."&amp;$A$2&amp;$AS$1&amp;"C"&amp;$A33)</f>
        <v>202.90%</v>
      </c>
      <c r="EM33" s="3" t="str">
        <f>RTD("tos.rtd",,EM$2,"."&amp;$A$2&amp;$AS$1&amp;"P"&amp;$A33)</f>
        <v>167.87%</v>
      </c>
      <c r="EN33" s="3" t="str">
        <f>RTD("tos.rtd",,EN$2,"."&amp;$A$2&amp;$AU$1&amp;"C"&amp;$A33)</f>
        <v>23.41%</v>
      </c>
      <c r="EO33" s="3" t="str">
        <f>RTD("tos.rtd",,EO$2,"."&amp;$A$2&amp;$AU$1&amp;"P"&amp;$A33)</f>
        <v>21.34%</v>
      </c>
      <c r="EP33" s="3" t="str">
        <f>RTD("tos.rtd",,EP$2,"."&amp;$A$2&amp;$AW$1&amp;"C"&amp;$A33)</f>
        <v>19.11%</v>
      </c>
      <c r="EQ33" s="3" t="str">
        <f>RTD("tos.rtd",,EQ$2,"."&amp;$A$2&amp;$AW$1&amp;"P"&amp;$A33)</f>
        <v>19.01%</v>
      </c>
      <c r="ES33" s="63" t="str">
        <f t="shared" si="63"/>
        <v>573,-3462.00</v>
      </c>
      <c r="ET33" s="63" t="str">
        <f t="shared" ca="1" si="64"/>
        <v>573,-23152.66</v>
      </c>
      <c r="EU33" s="67">
        <v>590.14</v>
      </c>
      <c r="EV33" s="67" t="s">
        <v>284</v>
      </c>
      <c r="EW33" s="67">
        <v>516.54</v>
      </c>
      <c r="EX33" s="67" t="s">
        <v>285</v>
      </c>
      <c r="EY33" s="67">
        <v>5911.75</v>
      </c>
      <c r="EZ33" s="67" t="s">
        <v>286</v>
      </c>
      <c r="FA33" s="67">
        <v>21203</v>
      </c>
      <c r="FB33" s="67" t="s">
        <v>287</v>
      </c>
      <c r="FC33" s="67" t="s">
        <v>288</v>
      </c>
      <c r="FD33" s="67" t="s">
        <v>289</v>
      </c>
      <c r="FE33" s="68" t="s">
        <v>290</v>
      </c>
      <c r="FF33" s="68" t="s">
        <v>291</v>
      </c>
    </row>
    <row r="34" spans="1:162" s="63" customFormat="1" ht="13.5" thickBot="1" x14ac:dyDescent="0.25">
      <c r="A34" s="2">
        <f t="shared" si="65"/>
        <v>572</v>
      </c>
      <c r="B34" s="3">
        <f t="shared" si="13"/>
        <v>1588</v>
      </c>
      <c r="C34" s="3">
        <f t="shared" si="14"/>
        <v>1781</v>
      </c>
      <c r="D34" s="3">
        <f t="shared" si="15"/>
        <v>2477</v>
      </c>
      <c r="E34" s="3">
        <f t="shared" si="16"/>
        <v>5846</v>
      </c>
      <c r="F34" s="4">
        <f t="shared" si="17"/>
        <v>5750.6237688772162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43</v>
      </c>
      <c r="AN34" s="1">
        <v>1311</v>
      </c>
      <c r="AO34" s="1">
        <v>572</v>
      </c>
      <c r="AP34" s="1">
        <v>64</v>
      </c>
      <c r="AQ34" s="1">
        <v>-2773</v>
      </c>
      <c r="AR34" s="1"/>
      <c r="AS34" s="6">
        <f>IF(RTD("tos.rtd",,AS$2,"."&amp;$A$2&amp;$AS$1&amp;"C"&amp;$A34)="N/A",0,RTD("tos.rtd",,AS$2,"."&amp;$A$2&amp;$AS$1&amp;"C"&amp;$A34))</f>
        <v>496</v>
      </c>
      <c r="AT34" s="7">
        <f>-IF(RTD("tos.rtd",,AT$2,"."&amp;$A$2&amp;$AS$1&amp;"P"&amp;$A34)="N/A",0,RTD("tos.rtd",,AT$2,"."&amp;$A$2&amp;$AS$1&amp;"P"&amp;$A34))</f>
        <v>-1092</v>
      </c>
      <c r="AU34" s="6">
        <f>IF(RTD("tos.rtd",,AU$2,"."&amp;$A$2&amp;$AU$1&amp;"C"&amp;$A34)="N/A",0,RTD("tos.rtd",,AU$2,"."&amp;$A$2&amp;$AU$1&amp;"C"&amp;$A34))</f>
        <v>545</v>
      </c>
      <c r="AV34" s="7">
        <f>-IF(RTD("tos.rtd",,AV$2,"."&amp;$A$2&amp;$AU$1&amp;"P"&amp;$A34)="N/A",0,RTD("tos.rtd",,AV$2,"."&amp;$A$2&amp;$AU$1&amp;"P"&amp;$A34))</f>
        <v>-1236</v>
      </c>
      <c r="AW34" s="6">
        <f>IF(RTD("tos.rtd",,AW$2,"."&amp;$A$2&amp;$AW$1&amp;"C"&amp;$A34)="N/A",0,RTD("tos.rtd",,AW$2,"."&amp;$A$2&amp;$AW$1&amp;"C"&amp;$A34))</f>
        <v>765</v>
      </c>
      <c r="AX34" s="7">
        <f>-IF(RTD("tos.rtd",,AX$2,"."&amp;$A$2&amp;$AW$1&amp;"P"&amp;$A34)="N/A",0,RTD("tos.rtd",,AX$2,"."&amp;$A$2&amp;$AW$1&amp;"P"&amp;$A34))</f>
        <v>-1712</v>
      </c>
      <c r="AY34" s="1">
        <f t="shared" si="66"/>
        <v>-2234</v>
      </c>
      <c r="AZ34" s="8">
        <f t="shared" si="35"/>
        <v>572</v>
      </c>
      <c r="BA34" s="6">
        <f>IF(RTD("tos.rtd",,BA$2,"."&amp;$A$2&amp;$AS$1&amp;"C"&amp;$A34)="N/A",0,RTD("tos.rtd",,BA$2,"."&amp;$A$2&amp;$AS$1&amp;"C"&amp;$A34))</f>
        <v>64</v>
      </c>
      <c r="BB34" s="7">
        <f>-IF(RTD("tos.rtd",,BB$2,"."&amp;$A$2&amp;$AS$1&amp;"P"&amp;$A34)="N/A",0,RTD("tos.rtd",,BB$2,"."&amp;$A$2&amp;$AS$1&amp;"P"&amp;$A34))</f>
        <v>-2773</v>
      </c>
      <c r="BC34" s="6">
        <f>IF(RTD("tos.rtd",,BC$2,"."&amp;$A$2&amp;$AU$1&amp;"C"&amp;$A34)="N/A",0,RTD("tos.rtd",,BC$2,"."&amp;$A$2&amp;$AU$1&amp;"C"&amp;$A34))</f>
        <v>9</v>
      </c>
      <c r="BD34" s="7">
        <f>-IF(RTD("tos.rtd",,BD$2,"."&amp;$A$2&amp;$AU$1&amp;"P"&amp;$A34)="N/A",0,RTD("tos.rtd",,BD$2,"."&amp;$A$2&amp;$AU$1&amp;"P"&amp;$A34))</f>
        <v>-714</v>
      </c>
      <c r="BE34" s="6">
        <f>IF(RTD("tos.rtd",,BE$2,"."&amp;$A$2&amp;$AW$1&amp;"C"&amp;$A34)="N/A",0,RTD("tos.rtd",,BE$2,"."&amp;$A$2&amp;$AW$1&amp;"C"&amp;$A34))</f>
        <v>4</v>
      </c>
      <c r="BF34" s="83">
        <f>-IF(RTD("tos.rtd",,BF$2,"."&amp;$A$2&amp;$AW$1&amp;"P"&amp;$A34)="N/A",0,RTD("tos.rtd",,BF$2,"."&amp;$A$2&amp;$AW$1&amp;"P"&amp;$A34))</f>
        <v>-964</v>
      </c>
      <c r="BG34" s="32">
        <f ca="1">+Hoja2!Y35</f>
        <v>-2794</v>
      </c>
      <c r="BH34" s="7">
        <f t="shared" ca="1" si="36"/>
        <v>-7168</v>
      </c>
      <c r="BI34" s="8" t="str">
        <f t="shared" ca="1" si="37"/>
        <v/>
      </c>
      <c r="BJ34" s="3">
        <f ca="1">IF($BP$1=1,DX34,IF(RTD("tos.rtd",,BJ$2,"."&amp;$A$2&amp;$AS$1&amp;"C"&amp;$A34)="N/A",0,RTD("tos.rtd",,BJ$2,"."&amp;$A$2&amp;$AS$1&amp;"C"&amp;$A34)))</f>
        <v>9.2849022361452174E-3</v>
      </c>
      <c r="BK34" s="3">
        <f ca="1">IF($BP$1=1,DY34,-IF(RTD("tos.rtd",,BK$2,"."&amp;$A$2&amp;$AS$1&amp;"P"&amp;$A34)="N/A",0,RTD("tos.rtd",,BK$2,"."&amp;$A$2&amp;$AS$1&amp;"P"&amp;$A34)))</f>
        <v>-7.235454165672661E-3</v>
      </c>
      <c r="BL34" s="3">
        <f ca="1">IF($BP$1=1,DZ34,IF(RTD("tos.rtd",,BL$2,"."&amp;$A$2&amp;$AU$1&amp;"C"&amp;$A34)="N/A",0,RTD("tos.rtd",,BL$2,"."&amp;$A$2&amp;$AU$1&amp;"C"&amp;$A34)))</f>
        <v>9.5903266647252225E-3</v>
      </c>
      <c r="BM34" s="3">
        <f ca="1">IF($BP$1=1,EA34,-IF(RTD("tos.rtd",,BM$2,"."&amp;$A$2&amp;$AU$1&amp;"P"&amp;$A34)="N/A",0,RTD("tos.rtd",,BM$2,"."&amp;$A$2&amp;$AU$1&amp;"P"&amp;$A34)))</f>
        <v>-8.8293157116678522E-3</v>
      </c>
      <c r="BN34" s="3">
        <f ca="1">IF($BP$1=1,EB34,IF(RTD("tos.rtd",,BN$2,"."&amp;$A$2&amp;$AW$1&amp;"C"&amp;$A34)="N/A",0,RTD("tos.rtd",,BN$2,"."&amp;$A$2&amp;$AW$1&amp;"C"&amp;$A34)))</f>
        <v>7.5826739295880973E-3</v>
      </c>
      <c r="BO34" s="3">
        <f ca="1">IF($BP$1=1,EC34,-IF(RTD("tos.rtd",,BO$2,"."&amp;$A$2&amp;$AW$1&amp;"P"&amp;$A34)="N/A",0,RTD("tos.rtd",,BO$2,"."&amp;$A$2&amp;$AW$1&amp;"P"&amp;$A34)))</f>
        <v>-7.507176908175932E-3</v>
      </c>
      <c r="BQ34" s="3">
        <f t="shared" ca="1" si="38"/>
        <v>-1162760.9958125059</v>
      </c>
      <c r="BR34" s="3" t="str">
        <f t="shared" ca="1" si="67"/>
        <v/>
      </c>
      <c r="BS34" s="3">
        <f t="shared" ca="1" si="39"/>
        <v>-2006130.8750836493</v>
      </c>
      <c r="BT34" s="3" t="str">
        <f t="shared" ca="1" si="67"/>
        <v/>
      </c>
      <c r="BU34" s="3">
        <f t="shared" ca="1" si="40"/>
        <v>-2487786.3193029193</v>
      </c>
      <c r="BV34" s="3" t="str">
        <f t="shared" ca="1" si="41"/>
        <v/>
      </c>
      <c r="BX34" s="3">
        <f t="shared" ca="1" si="42"/>
        <v>-6868910.3628549296</v>
      </c>
      <c r="BY34" s="3" t="str">
        <f t="shared" ca="1" si="68"/>
        <v/>
      </c>
      <c r="BZ34" s="3">
        <f t="shared" ca="1" si="43"/>
        <v>-2193648.603101416</v>
      </c>
      <c r="CA34" s="3" t="str">
        <f t="shared" ca="1" si="69"/>
        <v/>
      </c>
      <c r="CB34" s="3">
        <f t="shared" ca="1" si="44"/>
        <v>-2542486.7921372261</v>
      </c>
      <c r="CC34" s="3" t="str">
        <f t="shared" ca="1" si="70"/>
        <v/>
      </c>
      <c r="CD34" s="3">
        <f>IF(RTD("tos.rtd",,CD$2,"."&amp;$A$2&amp;$AS$1&amp;"C"&amp;$A34)="N/A",0,RTD("tos.rtd",,CD$2,"."&amp;$A$2&amp;$AS$1&amp;"C"&amp;$A34))</f>
        <v>0.99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0.94</v>
      </c>
      <c r="CG34" s="3">
        <f>-IF(RTD("tos.rtd",,CG$2,"."&amp;$A$2&amp;$AU$1&amp;"P"&amp;$A34)="N/A",0,RTD("tos.rtd",,CG$2,"."&amp;$A$2&amp;$AU$1&amp;"P"&amp;$A34))</f>
        <v>0.05</v>
      </c>
      <c r="CH34" s="3">
        <f>IF(RTD("tos.rtd",,CH$2,"."&amp;$A$2&amp;$AW$1&amp;"C"&amp;$A34)="N/A",0,RTD("tos.rtd",,CH$2,"."&amp;$A$2&amp;$AW$1&amp;"C"&amp;$A34))</f>
        <v>0.77</v>
      </c>
      <c r="CI34" s="3">
        <f>-IF(RTD("tos.rtd",,CI$2,"."&amp;$A$2&amp;$AW$1&amp;"P"&amp;$A34)="N/A",0,RTD("tos.rtd",,CI$2,"."&amp;$A$2&amp;$AW$1&amp;"P"&amp;$A34))</f>
        <v>0.23</v>
      </c>
      <c r="CK34" s="3">
        <f t="shared" si="18"/>
        <v>49104</v>
      </c>
      <c r="CL34" s="3"/>
      <c r="CM34" s="3">
        <f t="shared" si="19"/>
        <v>45049.999999999993</v>
      </c>
      <c r="CN34" s="3"/>
      <c r="CO34" s="3">
        <f t="shared" si="20"/>
        <v>19529.000000000007</v>
      </c>
      <c r="CP34" s="3">
        <f t="shared" si="45"/>
        <v>113683</v>
      </c>
      <c r="CQ34" s="3">
        <f t="shared" si="46"/>
        <v>-2709</v>
      </c>
      <c r="CR34" s="3"/>
      <c r="CS34" s="3">
        <f t="shared" si="21"/>
        <v>-705</v>
      </c>
      <c r="CT34" s="3"/>
      <c r="CU34" s="3">
        <f t="shared" si="22"/>
        <v>-960</v>
      </c>
      <c r="CV34" s="3">
        <f t="shared" si="47"/>
        <v>-4374</v>
      </c>
      <c r="CW34" s="3">
        <f t="shared" ca="1" si="48"/>
        <v>-5656678.1901990743</v>
      </c>
      <c r="CX34" s="85" t="str">
        <f t="shared" ca="1" si="71"/>
        <v/>
      </c>
      <c r="CY34" s="3">
        <f t="shared" ca="1" si="49"/>
        <v>-11605045.758093571</v>
      </c>
      <c r="CZ34" s="85" t="str">
        <f t="shared" ca="1" si="72"/>
        <v/>
      </c>
      <c r="DA34" s="3">
        <f>IF(RTD("tos.rtd",,DA$2,"."&amp;$A$2&amp;$AS$1&amp;"C"&amp;$A34)="N/A",0,RTD("tos.rtd",,DA$2,"."&amp;$A$2&amp;$AS$1&amp;"C"&amp;$A34))</f>
        <v>22.5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22.15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21.85</v>
      </c>
      <c r="DF34" s="3">
        <f>IF(RTD("tos.rtd",,DF$2,"."&amp;$A$2&amp;$AS$1&amp;"P"&amp;$A34)="N/A",0,RTD("tos.rtd",,DF$2,"."&amp;$A$2&amp;$AS$1&amp;"P"&amp;$A34))</f>
        <v>0</v>
      </c>
      <c r="DG34" s="86">
        <f t="shared" si="50"/>
        <v>-21.970000000000027</v>
      </c>
      <c r="DH34" s="3">
        <f t="shared" si="5"/>
        <v>0</v>
      </c>
      <c r="DI34" s="3">
        <f t="shared" si="6"/>
        <v>0</v>
      </c>
      <c r="DJ34" s="3">
        <f t="shared" si="7"/>
        <v>0</v>
      </c>
      <c r="DK34" s="3">
        <f t="shared" si="8"/>
        <v>0</v>
      </c>
      <c r="DL34" s="3">
        <f t="shared" si="9"/>
        <v>0</v>
      </c>
      <c r="DM34" s="3">
        <f t="shared" si="10"/>
        <v>0</v>
      </c>
      <c r="DN34" s="63" t="str">
        <f t="shared" si="51"/>
        <v>UNKNOWN</v>
      </c>
      <c r="DO34" s="63" t="str">
        <f t="shared" si="52"/>
        <v>UNKNOWN</v>
      </c>
      <c r="DP34" s="3">
        <f t="shared" si="53"/>
        <v>0</v>
      </c>
      <c r="DQ34" s="3">
        <f t="shared" si="54"/>
        <v>0</v>
      </c>
      <c r="DR34" s="3">
        <f t="shared" ca="1" si="55"/>
        <v>0</v>
      </c>
      <c r="DS34" s="3">
        <f t="shared" si="56"/>
        <v>0</v>
      </c>
      <c r="DT34" s="3">
        <f t="shared" si="57"/>
        <v>0</v>
      </c>
      <c r="DU34" s="3">
        <f t="shared" si="58"/>
        <v>0</v>
      </c>
      <c r="DV34" s="3">
        <f t="shared" si="59"/>
        <v>43</v>
      </c>
      <c r="DW34" s="3">
        <f t="shared" si="23"/>
        <v>1311</v>
      </c>
      <c r="DX34" s="3">
        <f t="shared" ca="1" si="24"/>
        <v>9.2849022361452174E-3</v>
      </c>
      <c r="DY34" s="3">
        <f t="shared" ca="1" si="25"/>
        <v>-7.235454165672661E-3</v>
      </c>
      <c r="DZ34" s="3">
        <f t="shared" ca="1" si="26"/>
        <v>9.5903266647252225E-3</v>
      </c>
      <c r="EA34" s="3">
        <f t="shared" ca="1" si="27"/>
        <v>-8.8293157116678522E-3</v>
      </c>
      <c r="EB34" s="3">
        <f t="shared" ca="1" si="28"/>
        <v>7.5826739295880973E-3</v>
      </c>
      <c r="EC34" s="3">
        <f t="shared" ca="1" si="29"/>
        <v>-7.507176908175932E-3</v>
      </c>
      <c r="ED34" s="63">
        <f t="shared" si="60"/>
        <v>1354</v>
      </c>
      <c r="EE34" s="59">
        <f t="shared" si="61"/>
        <v>2.1152000000000002</v>
      </c>
      <c r="EF34" s="59">
        <f t="shared" si="30"/>
        <v>1.7524999999999999</v>
      </c>
      <c r="EG34" s="59">
        <f t="shared" si="31"/>
        <v>0.2384</v>
      </c>
      <c r="EH34" s="59">
        <f t="shared" si="32"/>
        <v>0.2167</v>
      </c>
      <c r="EI34" s="59">
        <f t="shared" si="33"/>
        <v>0.19289999999999999</v>
      </c>
      <c r="EJ34" s="59">
        <f t="shared" si="34"/>
        <v>0.19170000000000001</v>
      </c>
      <c r="EK34" s="63">
        <f t="shared" ca="1" si="62"/>
        <v>-3205695.6474794825</v>
      </c>
      <c r="EL34" s="3" t="str">
        <f>RTD("tos.rtd",,EL$2,"."&amp;$A$2&amp;$AS$1&amp;"C"&amp;$A34)</f>
        <v>211.52%</v>
      </c>
      <c r="EM34" s="3" t="str">
        <f>RTD("tos.rtd",,EM$2,"."&amp;$A$2&amp;$AS$1&amp;"P"&amp;$A34)</f>
        <v>175.25%</v>
      </c>
      <c r="EN34" s="3" t="str">
        <f>RTD("tos.rtd",,EN$2,"."&amp;$A$2&amp;$AU$1&amp;"C"&amp;$A34)</f>
        <v>23.84%</v>
      </c>
      <c r="EO34" s="3" t="str">
        <f>RTD("tos.rtd",,EO$2,"."&amp;$A$2&amp;$AU$1&amp;"P"&amp;$A34)</f>
        <v>21.67%</v>
      </c>
      <c r="EP34" s="3" t="str">
        <f>RTD("tos.rtd",,EP$2,"."&amp;$A$2&amp;$AW$1&amp;"C"&amp;$A34)</f>
        <v>19.29%</v>
      </c>
      <c r="EQ34" s="3" t="str">
        <f>RTD("tos.rtd",,EQ$2,"."&amp;$A$2&amp;$AW$1&amp;"P"&amp;$A34)</f>
        <v>19.17%</v>
      </c>
      <c r="ES34" s="63" t="str">
        <f t="shared" si="63"/>
        <v>572,1354.00</v>
      </c>
      <c r="ET34" s="63" t="str">
        <f t="shared" ca="1" si="64"/>
        <v>572,-11605.05</v>
      </c>
      <c r="EU34" s="67">
        <v>590.29</v>
      </c>
      <c r="EV34" s="67" t="s">
        <v>292</v>
      </c>
      <c r="EW34" s="67">
        <v>516.69000000000005</v>
      </c>
      <c r="EX34" s="67" t="s">
        <v>293</v>
      </c>
      <c r="EY34" s="67">
        <v>5913.25</v>
      </c>
      <c r="EZ34" s="67" t="s">
        <v>294</v>
      </c>
      <c r="FA34" s="67">
        <v>21210</v>
      </c>
      <c r="FB34" s="67" t="s">
        <v>295</v>
      </c>
      <c r="FC34" s="67" t="s">
        <v>296</v>
      </c>
      <c r="FD34" s="67" t="s">
        <v>297</v>
      </c>
      <c r="FE34" s="68" t="s">
        <v>298</v>
      </c>
      <c r="FF34" s="68" t="s">
        <v>299</v>
      </c>
    </row>
    <row r="35" spans="1:162" s="63" customFormat="1" ht="13.5" thickBot="1" x14ac:dyDescent="0.25">
      <c r="A35" s="2">
        <f t="shared" si="65"/>
        <v>571</v>
      </c>
      <c r="B35" s="3">
        <f t="shared" si="13"/>
        <v>11392</v>
      </c>
      <c r="C35" s="3">
        <f t="shared" si="14"/>
        <v>2284</v>
      </c>
      <c r="D35" s="3">
        <f t="shared" si="15"/>
        <v>2717</v>
      </c>
      <c r="E35" s="3">
        <f t="shared" si="16"/>
        <v>16393</v>
      </c>
      <c r="F35" s="4">
        <f t="shared" si="17"/>
        <v>5740.5702308197388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-9</v>
      </c>
      <c r="AN35" s="1">
        <v>-2671</v>
      </c>
      <c r="AO35" s="1">
        <v>571</v>
      </c>
      <c r="AP35" s="1">
        <v>40</v>
      </c>
      <c r="AQ35" s="1">
        <v>-9433</v>
      </c>
      <c r="AR35" s="1"/>
      <c r="AS35" s="6">
        <f>IF(RTD("tos.rtd",,AS$2,"."&amp;$A$2&amp;$AS$1&amp;"C"&amp;$A35)="N/A",0,RTD("tos.rtd",,AS$2,"."&amp;$A$2&amp;$AS$1&amp;"C"&amp;$A35))</f>
        <v>805</v>
      </c>
      <c r="AT35" s="7">
        <f>-IF(RTD("tos.rtd",,AT$2,"."&amp;$A$2&amp;$AS$1&amp;"P"&amp;$A35)="N/A",0,RTD("tos.rtd",,AT$2,"."&amp;$A$2&amp;$AS$1&amp;"P"&amp;$A35))</f>
        <v>-10587</v>
      </c>
      <c r="AU35" s="6">
        <f>IF(RTD("tos.rtd",,AU$2,"."&amp;$A$2&amp;$AU$1&amp;"C"&amp;$A35)="N/A",0,RTD("tos.rtd",,AU$2,"."&amp;$A$2&amp;$AU$1&amp;"C"&amp;$A35))</f>
        <v>1100</v>
      </c>
      <c r="AV35" s="7">
        <f>-IF(RTD("tos.rtd",,AV$2,"."&amp;$A$2&amp;$AU$1&amp;"P"&amp;$A35)="N/A",0,RTD("tos.rtd",,AV$2,"."&amp;$A$2&amp;$AU$1&amp;"P"&amp;$A35))</f>
        <v>-1184</v>
      </c>
      <c r="AW35" s="6">
        <f>IF(RTD("tos.rtd",,AW$2,"."&amp;$A$2&amp;$AW$1&amp;"C"&amp;$A35)="N/A",0,RTD("tos.rtd",,AW$2,"."&amp;$A$2&amp;$AW$1&amp;"C"&amp;$A35))</f>
        <v>1425</v>
      </c>
      <c r="AX35" s="7">
        <f>-IF(RTD("tos.rtd",,AX$2,"."&amp;$A$2&amp;$AW$1&amp;"P"&amp;$A35)="N/A",0,RTD("tos.rtd",,AX$2,"."&amp;$A$2&amp;$AW$1&amp;"P"&amp;$A35))</f>
        <v>-1292</v>
      </c>
      <c r="AY35" s="1">
        <f t="shared" si="66"/>
        <v>-9733</v>
      </c>
      <c r="AZ35" s="8">
        <f t="shared" si="35"/>
        <v>571</v>
      </c>
      <c r="BA35" s="6">
        <f>IF(RTD("tos.rtd",,BA$2,"."&amp;$A$2&amp;$AS$1&amp;"C"&amp;$A35)="N/A",0,RTD("tos.rtd",,BA$2,"."&amp;$A$2&amp;$AS$1&amp;"C"&amp;$A35))</f>
        <v>40</v>
      </c>
      <c r="BB35" s="7">
        <f>-IF(RTD("tos.rtd",,BB$2,"."&amp;$A$2&amp;$AS$1&amp;"P"&amp;$A35)="N/A",0,RTD("tos.rtd",,BB$2,"."&amp;$A$2&amp;$AS$1&amp;"P"&amp;$A35))</f>
        <v>-9433</v>
      </c>
      <c r="BC35" s="6">
        <f>IF(RTD("tos.rtd",,BC$2,"."&amp;$A$2&amp;$AU$1&amp;"C"&amp;$A35)="N/A",0,RTD("tos.rtd",,BC$2,"."&amp;$A$2&amp;$AU$1&amp;"C"&amp;$A35))</f>
        <v>108</v>
      </c>
      <c r="BD35" s="7">
        <f>-IF(RTD("tos.rtd",,BD$2,"."&amp;$A$2&amp;$AU$1&amp;"P"&amp;$A35)="N/A",0,RTD("tos.rtd",,BD$2,"."&amp;$A$2&amp;$AU$1&amp;"P"&amp;$A35))</f>
        <v>-890</v>
      </c>
      <c r="BE35" s="6">
        <f>IF(RTD("tos.rtd",,BE$2,"."&amp;$A$2&amp;$AW$1&amp;"C"&amp;$A35)="N/A",0,RTD("tos.rtd",,BE$2,"."&amp;$A$2&amp;$AW$1&amp;"C"&amp;$A35))</f>
        <v>12</v>
      </c>
      <c r="BF35" s="83">
        <f>-IF(RTD("tos.rtd",,BF$2,"."&amp;$A$2&amp;$AW$1&amp;"P"&amp;$A35)="N/A",0,RTD("tos.rtd",,BF$2,"."&amp;$A$2&amp;$AW$1&amp;"P"&amp;$A35))</f>
        <v>-328</v>
      </c>
      <c r="BG35" s="32">
        <f ca="1">+Hoja2!Y36</f>
        <v>-2832</v>
      </c>
      <c r="BH35" s="7">
        <f t="shared" ca="1" si="36"/>
        <v>-13323</v>
      </c>
      <c r="BI35" s="8" t="str">
        <f t="shared" ca="1" si="37"/>
        <v/>
      </c>
      <c r="BJ35" s="3">
        <f ca="1">IF($BP$1=1,DX35,IF(RTD("tos.rtd",,BJ$2,"."&amp;$A$2&amp;$AS$1&amp;"C"&amp;$A35)="N/A",0,RTD("tos.rtd",,BJ$2,"."&amp;$A$2&amp;$AS$1&amp;"C"&amp;$A35)))</f>
        <v>8.8200009135942104E-3</v>
      </c>
      <c r="BK35" s="3">
        <f ca="1">IF($BP$1=1,DY35,-IF(RTD("tos.rtd",,BK$2,"."&amp;$A$2&amp;$AS$1&amp;"P"&amp;$A35)="N/A",0,RTD("tos.rtd",,BK$2,"."&amp;$A$2&amp;$AS$1&amp;"P"&amp;$A35)))</f>
        <v>-6.8572624254175651E-3</v>
      </c>
      <c r="BL35" s="3">
        <f ca="1">IF($BP$1=1,DZ35,IF(RTD("tos.rtd",,BL$2,"."&amp;$A$2&amp;$AU$1&amp;"C"&amp;$A35)="N/A",0,RTD("tos.rtd",,BL$2,"."&amp;$A$2&amp;$AU$1&amp;"C"&amp;$A35)))</f>
        <v>8.9896654260776393E-3</v>
      </c>
      <c r="BM35" s="3">
        <f ca="1">IF($BP$1=1,EA35,-IF(RTD("tos.rtd",,BM$2,"."&amp;$A$2&amp;$AU$1&amp;"P"&amp;$A35)="N/A",0,RTD("tos.rtd",,BM$2,"."&amp;$A$2&amp;$AU$1&amp;"P"&amp;$A35)))</f>
        <v>-8.137670855735012E-3</v>
      </c>
      <c r="BN35" s="3">
        <f ca="1">IF($BP$1=1,EB35,IF(RTD("tos.rtd",,BN$2,"."&amp;$A$2&amp;$AW$1&amp;"C"&amp;$A35)="N/A",0,RTD("tos.rtd",,BN$2,"."&amp;$A$2&amp;$AW$1&amp;"C"&amp;$A35)))</f>
        <v>6.8583206885646404E-3</v>
      </c>
      <c r="BO35" s="3">
        <f ca="1">IF($BP$1=1,EC35,-IF(RTD("tos.rtd",,BO$2,"."&amp;$A$2&amp;$AW$1&amp;"P"&amp;$A35)="N/A",0,RTD("tos.rtd",,BO$2,"."&amp;$A$2&amp;$AW$1&amp;"P"&amp;$A35)))</f>
        <v>-6.7392964130558427E-3</v>
      </c>
      <c r="BQ35" s="3">
        <f t="shared" ca="1" si="38"/>
        <v>-23107625.097366344</v>
      </c>
      <c r="BR35" s="3" t="str">
        <f t="shared" ca="1" si="67"/>
        <v/>
      </c>
      <c r="BS35" s="3">
        <f t="shared" ca="1" si="39"/>
        <v>89480.641049638391</v>
      </c>
      <c r="BT35" s="3" t="str">
        <f t="shared" ca="1" si="67"/>
        <v>Cruce +</v>
      </c>
      <c r="BU35" s="3">
        <f t="shared" ca="1" si="40"/>
        <v>376062.61097757239</v>
      </c>
      <c r="BV35" s="3" t="str">
        <f t="shared" ca="1" si="41"/>
        <v>Cruce +</v>
      </c>
      <c r="BX35" s="3">
        <f t="shared" ca="1" si="42"/>
        <v>-22696266.883160714</v>
      </c>
      <c r="BY35" s="3" t="str">
        <f t="shared" ca="1" si="68"/>
        <v/>
      </c>
      <c r="BZ35" s="3">
        <f t="shared" ca="1" si="43"/>
        <v>-2212637.9828393967</v>
      </c>
      <c r="CA35" s="3" t="str">
        <f t="shared" ca="1" si="69"/>
        <v/>
      </c>
      <c r="CB35" s="3">
        <f t="shared" ca="1" si="44"/>
        <v>-750825.97964099946</v>
      </c>
      <c r="CC35" s="3" t="str">
        <f t="shared" ca="1" si="70"/>
        <v/>
      </c>
      <c r="CD35" s="3">
        <f>IF(RTD("tos.rtd",,CD$2,"."&amp;$A$2&amp;$AS$1&amp;"C"&amp;$A35)="N/A",0,RTD("tos.rtd",,CD$2,"."&amp;$A$2&amp;$AS$1&amp;"C"&amp;$A35))</f>
        <v>0.99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0.94</v>
      </c>
      <c r="CG35" s="3">
        <f>-IF(RTD("tos.rtd",,CG$2,"."&amp;$A$2&amp;$AU$1&amp;"P"&amp;$A35)="N/A",0,RTD("tos.rtd",,CG$2,"."&amp;$A$2&amp;$AU$1&amp;"P"&amp;$A35))</f>
        <v>0.04</v>
      </c>
      <c r="CH35" s="3">
        <f>IF(RTD("tos.rtd",,CH$2,"."&amp;$A$2&amp;$AW$1&amp;"C"&amp;$A35)="N/A",0,RTD("tos.rtd",,CH$2,"."&amp;$A$2&amp;$AW$1&amp;"C"&amp;$A35))</f>
        <v>0.78</v>
      </c>
      <c r="CI35" s="3">
        <f>-IF(RTD("tos.rtd",,CI$2,"."&amp;$A$2&amp;$AW$1&amp;"P"&amp;$A35)="N/A",0,RTD("tos.rtd",,CI$2,"."&amp;$A$2&amp;$AW$1&amp;"P"&amp;$A35))</f>
        <v>0.22</v>
      </c>
      <c r="CK35" s="3">
        <f t="shared" si="18"/>
        <v>79695</v>
      </c>
      <c r="CL35" s="3"/>
      <c r="CM35" s="3">
        <f t="shared" si="19"/>
        <v>98664</v>
      </c>
      <c r="CN35" s="3"/>
      <c r="CO35" s="3">
        <f t="shared" si="20"/>
        <v>82726</v>
      </c>
      <c r="CP35" s="3">
        <f t="shared" si="45"/>
        <v>261085</v>
      </c>
      <c r="CQ35" s="3">
        <f t="shared" si="46"/>
        <v>-9393</v>
      </c>
      <c r="CR35" s="3"/>
      <c r="CS35" s="3">
        <f t="shared" si="21"/>
        <v>-782</v>
      </c>
      <c r="CT35" s="3"/>
      <c r="CU35" s="3">
        <f t="shared" si="22"/>
        <v>-316</v>
      </c>
      <c r="CV35" s="3">
        <f t="shared" si="47"/>
        <v>-10491</v>
      </c>
      <c r="CW35" s="3">
        <f t="shared" ca="1" si="48"/>
        <v>-22642081.845339134</v>
      </c>
      <c r="CX35" s="85" t="str">
        <f t="shared" ca="1" si="71"/>
        <v/>
      </c>
      <c r="CY35" s="3">
        <f t="shared" ca="1" si="49"/>
        <v>-25659730.84564111</v>
      </c>
      <c r="CZ35" s="85" t="str">
        <f t="shared" ca="1" si="72"/>
        <v/>
      </c>
      <c r="DA35" s="3">
        <f>IF(RTD("tos.rtd",,DA$2,"."&amp;$A$2&amp;$AS$1&amp;"C"&amp;$A35)="N/A",0,RTD("tos.rtd",,DA$2,"."&amp;$A$2&amp;$AS$1&amp;"C"&amp;$A35))</f>
        <v>23.18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23.15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22.85</v>
      </c>
      <c r="DF35" s="3">
        <f>IF(RTD("tos.rtd",,DF$2,"."&amp;$A$2&amp;$AS$1&amp;"P"&amp;$A35)="N/A",0,RTD("tos.rtd",,DF$2,"."&amp;$A$2&amp;$AS$1&amp;"P"&amp;$A35))</f>
        <v>0</v>
      </c>
      <c r="DG35" s="86">
        <f t="shared" si="50"/>
        <v>-22.970000000000027</v>
      </c>
      <c r="DH35" s="3">
        <f t="shared" si="5"/>
        <v>0</v>
      </c>
      <c r="DI35" s="3">
        <f t="shared" si="6"/>
        <v>0</v>
      </c>
      <c r="DJ35" s="3">
        <f t="shared" si="7"/>
        <v>0</v>
      </c>
      <c r="DK35" s="3">
        <f t="shared" si="8"/>
        <v>0</v>
      </c>
      <c r="DL35" s="3">
        <f t="shared" si="9"/>
        <v>0</v>
      </c>
      <c r="DM35" s="3">
        <f t="shared" si="10"/>
        <v>0</v>
      </c>
      <c r="DN35" s="63" t="str">
        <f t="shared" si="51"/>
        <v>UNKNOWN</v>
      </c>
      <c r="DO35" s="63" t="str">
        <f t="shared" si="52"/>
        <v>UNKNOWN</v>
      </c>
      <c r="DP35" s="3">
        <f t="shared" si="53"/>
        <v>0</v>
      </c>
      <c r="DQ35" s="3">
        <f t="shared" si="54"/>
        <v>0</v>
      </c>
      <c r="DR35" s="3">
        <f t="shared" ca="1" si="55"/>
        <v>0</v>
      </c>
      <c r="DS35" s="3">
        <f t="shared" si="56"/>
        <v>0</v>
      </c>
      <c r="DT35" s="3">
        <f t="shared" si="57"/>
        <v>0</v>
      </c>
      <c r="DU35" s="3">
        <f t="shared" si="58"/>
        <v>0</v>
      </c>
      <c r="DV35" s="3">
        <f t="shared" si="59"/>
        <v>-9</v>
      </c>
      <c r="DW35" s="3">
        <f t="shared" si="23"/>
        <v>-2671</v>
      </c>
      <c r="DX35" s="3">
        <f t="shared" ca="1" si="24"/>
        <v>8.8200009135942104E-3</v>
      </c>
      <c r="DY35" s="3">
        <f t="shared" ca="1" si="25"/>
        <v>-6.8572624254175651E-3</v>
      </c>
      <c r="DZ35" s="3">
        <f t="shared" ca="1" si="26"/>
        <v>8.9896654260776393E-3</v>
      </c>
      <c r="EA35" s="3">
        <f t="shared" ca="1" si="27"/>
        <v>-8.137670855735012E-3</v>
      </c>
      <c r="EB35" s="3">
        <f t="shared" ca="1" si="28"/>
        <v>6.8583206885646404E-3</v>
      </c>
      <c r="EC35" s="3">
        <f t="shared" ca="1" si="29"/>
        <v>-6.7392964130558427E-3</v>
      </c>
      <c r="ED35" s="63">
        <f t="shared" si="60"/>
        <v>-2680</v>
      </c>
      <c r="EE35" s="59">
        <f t="shared" si="61"/>
        <v>2.2012</v>
      </c>
      <c r="EF35" s="59">
        <f t="shared" si="30"/>
        <v>1.8263</v>
      </c>
      <c r="EG35" s="59">
        <f t="shared" si="31"/>
        <v>0.2429</v>
      </c>
      <c r="EH35" s="59">
        <f t="shared" si="32"/>
        <v>0.21940000000000001</v>
      </c>
      <c r="EI35" s="59">
        <f t="shared" si="33"/>
        <v>0.19520000000000001</v>
      </c>
      <c r="EJ35" s="59">
        <f t="shared" si="34"/>
        <v>0.1933</v>
      </c>
      <c r="EK35" s="63">
        <f t="shared" ca="1" si="62"/>
        <v>6433797.1872331649</v>
      </c>
      <c r="EL35" s="3" t="str">
        <f>RTD("tos.rtd",,EL$2,"."&amp;$A$2&amp;$AS$1&amp;"C"&amp;$A35)</f>
        <v>220.12%</v>
      </c>
      <c r="EM35" s="3" t="str">
        <f>RTD("tos.rtd",,EM$2,"."&amp;$A$2&amp;$AS$1&amp;"P"&amp;$A35)</f>
        <v>182.63%</v>
      </c>
      <c r="EN35" s="3" t="str">
        <f>RTD("tos.rtd",,EN$2,"."&amp;$A$2&amp;$AU$1&amp;"C"&amp;$A35)</f>
        <v>24.29%</v>
      </c>
      <c r="EO35" s="3" t="str">
        <f>RTD("tos.rtd",,EO$2,"."&amp;$A$2&amp;$AU$1&amp;"P"&amp;$A35)</f>
        <v>21.94%</v>
      </c>
      <c r="EP35" s="3" t="str">
        <f>RTD("tos.rtd",,EP$2,"."&amp;$A$2&amp;$AW$1&amp;"C"&amp;$A35)</f>
        <v>19.52%</v>
      </c>
      <c r="EQ35" s="3" t="str">
        <f>RTD("tos.rtd",,EQ$2,"."&amp;$A$2&amp;$AW$1&amp;"P"&amp;$A35)</f>
        <v>19.33%</v>
      </c>
      <c r="ES35" s="63" t="str">
        <f t="shared" si="63"/>
        <v>571,-2680.00</v>
      </c>
      <c r="ET35" s="63" t="str">
        <f t="shared" ca="1" si="64"/>
        <v>571,-25659.73</v>
      </c>
      <c r="EU35" s="67">
        <v>590.16999999999996</v>
      </c>
      <c r="EV35" s="67" t="s">
        <v>300</v>
      </c>
      <c r="EW35" s="67">
        <v>516.66999999999996</v>
      </c>
      <c r="EX35" s="67" t="s">
        <v>301</v>
      </c>
      <c r="EY35" s="67">
        <v>5913</v>
      </c>
      <c r="EZ35" s="67" t="s">
        <v>302</v>
      </c>
      <c r="FA35" s="67">
        <v>21208</v>
      </c>
      <c r="FB35" s="67" t="s">
        <v>303</v>
      </c>
      <c r="FC35" s="67" t="s">
        <v>304</v>
      </c>
      <c r="FD35" s="67" t="s">
        <v>305</v>
      </c>
      <c r="FE35" s="68" t="s">
        <v>306</v>
      </c>
      <c r="FF35" s="68" t="s">
        <v>307</v>
      </c>
    </row>
    <row r="36" spans="1:162" s="63" customFormat="1" ht="13.5" thickBot="1" x14ac:dyDescent="0.25">
      <c r="A36" s="2">
        <f t="shared" si="65"/>
        <v>570</v>
      </c>
      <c r="B36" s="3">
        <f t="shared" si="13"/>
        <v>8207</v>
      </c>
      <c r="C36" s="3">
        <f t="shared" si="14"/>
        <v>14684</v>
      </c>
      <c r="D36" s="3">
        <f t="shared" si="15"/>
        <v>72057</v>
      </c>
      <c r="E36" s="3">
        <f t="shared" si="16"/>
        <v>94948</v>
      </c>
      <c r="F36" s="4">
        <f t="shared" si="17"/>
        <v>5730.5166927622613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12</v>
      </c>
      <c r="AN36" s="1">
        <v>-717</v>
      </c>
      <c r="AO36" s="1">
        <v>570</v>
      </c>
      <c r="AP36" s="1">
        <v>125</v>
      </c>
      <c r="AQ36" s="1">
        <v>-5461</v>
      </c>
      <c r="AR36" s="1"/>
      <c r="AS36" s="6">
        <f>IF(RTD("tos.rtd",,AS$2,"."&amp;$A$2&amp;$AS$1&amp;"C"&amp;$A36)="N/A",0,RTD("tos.rtd",,AS$2,"."&amp;$A$2&amp;$AS$1&amp;"C"&amp;$A36))</f>
        <v>888</v>
      </c>
      <c r="AT36" s="7">
        <f>-IF(RTD("tos.rtd",,AT$2,"."&amp;$A$2&amp;$AS$1&amp;"P"&amp;$A36)="N/A",0,RTD("tos.rtd",,AT$2,"."&amp;$A$2&amp;$AS$1&amp;"P"&amp;$A36))</f>
        <v>-7319</v>
      </c>
      <c r="AU36" s="6">
        <f>IF(RTD("tos.rtd",,AU$2,"."&amp;$A$2&amp;$AU$1&amp;"C"&amp;$A36)="N/A",0,RTD("tos.rtd",,AU$2,"."&amp;$A$2&amp;$AU$1&amp;"C"&amp;$A36))</f>
        <v>4338</v>
      </c>
      <c r="AV36" s="7">
        <f>-IF(RTD("tos.rtd",,AV$2,"."&amp;$A$2&amp;$AU$1&amp;"P"&amp;$A36)="N/A",0,RTD("tos.rtd",,AV$2,"."&amp;$A$2&amp;$AU$1&amp;"P"&amp;$A36))</f>
        <v>-10346</v>
      </c>
      <c r="AW36" s="6">
        <f>IF(RTD("tos.rtd",,AW$2,"."&amp;$A$2&amp;$AW$1&amp;"C"&amp;$A36)="N/A",0,RTD("tos.rtd",,AW$2,"."&amp;$A$2&amp;$AW$1&amp;"C"&amp;$A36))</f>
        <v>43838</v>
      </c>
      <c r="AX36" s="7">
        <f>-IF(RTD("tos.rtd",,AX$2,"."&amp;$A$2&amp;$AW$1&amp;"P"&amp;$A36)="N/A",0,RTD("tos.rtd",,AX$2,"."&amp;$A$2&amp;$AW$1&amp;"P"&amp;$A36))</f>
        <v>-28219</v>
      </c>
      <c r="AY36" s="1">
        <f t="shared" si="66"/>
        <v>3180</v>
      </c>
      <c r="AZ36" s="8">
        <f t="shared" si="35"/>
        <v>570</v>
      </c>
      <c r="BA36" s="6">
        <f>IF(RTD("tos.rtd",,BA$2,"."&amp;$A$2&amp;$AS$1&amp;"C"&amp;$A36)="N/A",0,RTD("tos.rtd",,BA$2,"."&amp;$A$2&amp;$AS$1&amp;"C"&amp;$A36))</f>
        <v>125</v>
      </c>
      <c r="BB36" s="7">
        <f>-IF(RTD("tos.rtd",,BB$2,"."&amp;$A$2&amp;$AS$1&amp;"P"&amp;$A36)="N/A",0,RTD("tos.rtd",,BB$2,"."&amp;$A$2&amp;$AS$1&amp;"P"&amp;$A36))</f>
        <v>-5461</v>
      </c>
      <c r="BC36" s="6">
        <f>IF(RTD("tos.rtd",,BC$2,"."&amp;$A$2&amp;$AU$1&amp;"C"&amp;$A36)="N/A",0,RTD("tos.rtd",,BC$2,"."&amp;$A$2&amp;$AU$1&amp;"C"&amp;$A36))</f>
        <v>114</v>
      </c>
      <c r="BD36" s="7">
        <f>-IF(RTD("tos.rtd",,BD$2,"."&amp;$A$2&amp;$AU$1&amp;"P"&amp;$A36)="N/A",0,RTD("tos.rtd",,BD$2,"."&amp;$A$2&amp;$AU$1&amp;"P"&amp;$A36))</f>
        <v>-12703</v>
      </c>
      <c r="BE36" s="6">
        <f>IF(RTD("tos.rtd",,BE$2,"."&amp;$A$2&amp;$AW$1&amp;"C"&amp;$A36)="N/A",0,RTD("tos.rtd",,BE$2,"."&amp;$A$2&amp;$AW$1&amp;"C"&amp;$A36))</f>
        <v>252</v>
      </c>
      <c r="BF36" s="83">
        <f>-IF(RTD("tos.rtd",,BF$2,"."&amp;$A$2&amp;$AW$1&amp;"P"&amp;$A36)="N/A",0,RTD("tos.rtd",,BF$2,"."&amp;$A$2&amp;$AW$1&amp;"P"&amp;$A36))</f>
        <v>-12601</v>
      </c>
      <c r="BG36" s="32">
        <f ca="1">+Hoja2!Y37</f>
        <v>-23386</v>
      </c>
      <c r="BH36" s="7">
        <f t="shared" ca="1" si="36"/>
        <v>-53660</v>
      </c>
      <c r="BI36" s="8" t="str">
        <f t="shared" ca="1" si="37"/>
        <v/>
      </c>
      <c r="BJ36" s="3">
        <f ca="1">IF($BP$1=1,DX36,IF(RTD("tos.rtd",,BJ$2,"."&amp;$A$2&amp;$AS$1&amp;"C"&amp;$A36)="N/A",0,RTD("tos.rtd",,BJ$2,"."&amp;$A$2&amp;$AS$1&amp;"C"&amp;$A36)))</f>
        <v>8.3958690441778491E-3</v>
      </c>
      <c r="BK36" s="3">
        <f ca="1">IF($BP$1=1,DY36,-IF(RTD("tos.rtd",,BK$2,"."&amp;$A$2&amp;$AS$1&amp;"P"&amp;$A36)="N/A",0,RTD("tos.rtd",,BK$2,"."&amp;$A$2&amp;$AS$1&amp;"P"&amp;$A36)))</f>
        <v>-6.5123932777584994E-3</v>
      </c>
      <c r="BL36" s="3">
        <f ca="1">IF($BP$1=1,DZ36,IF(RTD("tos.rtd",,BL$2,"."&amp;$A$2&amp;$AU$1&amp;"C"&amp;$A36)="N/A",0,RTD("tos.rtd",,BL$2,"."&amp;$A$2&amp;$AU$1&amp;"C"&amp;$A36)))</f>
        <v>8.4208971688801079E-3</v>
      </c>
      <c r="BM36" s="3">
        <f ca="1">IF($BP$1=1,EA36,-IF(RTD("tos.rtd",,BM$2,"."&amp;$A$2&amp;$AU$1&amp;"P"&amp;$A36)="N/A",0,RTD("tos.rtd",,BM$2,"."&amp;$A$2&amp;$AU$1&amp;"P"&amp;$A36)))</f>
        <v>-7.4560828570876996E-3</v>
      </c>
      <c r="BN36" s="3">
        <f ca="1">IF($BP$1=1,EB36,IF(RTD("tos.rtd",,BN$2,"."&amp;$A$2&amp;$AW$1&amp;"C"&amp;$A36)="N/A",0,RTD("tos.rtd",,BN$2,"."&amp;$A$2&amp;$AW$1&amp;"C"&amp;$A36)))</f>
        <v>6.149226075896878E-3</v>
      </c>
      <c r="BO36" s="3">
        <f ca="1">IF($BP$1=1,EC36,-IF(RTD("tos.rtd",,BO$2,"."&amp;$A$2&amp;$AW$1&amp;"P"&amp;$A36)="N/A",0,RTD("tos.rtd",,BO$2,"."&amp;$A$2&amp;$AW$1&amp;"P"&amp;$A36)))</f>
        <v>-6.0376822250137368E-3</v>
      </c>
      <c r="BQ36" s="3">
        <f t="shared" ca="1" si="38"/>
        <v>-14185634.941478599</v>
      </c>
      <c r="BR36" s="3" t="str">
        <f t="shared" ca="1" si="67"/>
        <v/>
      </c>
      <c r="BS36" s="3">
        <f t="shared" ca="1" si="39"/>
        <v>-14327498.306418898</v>
      </c>
      <c r="BT36" s="3" t="str">
        <f t="shared" ca="1" si="67"/>
        <v>Cruce -</v>
      </c>
      <c r="BU36" s="3">
        <f t="shared" ca="1" si="40"/>
        <v>34995120.871591315</v>
      </c>
      <c r="BV36" s="3" t="str">
        <f t="shared" ca="1" si="41"/>
        <v/>
      </c>
      <c r="BX36" s="3">
        <f t="shared" ca="1" si="42"/>
        <v>-12176797.226080824</v>
      </c>
      <c r="BY36" s="3" t="str">
        <f t="shared" ca="1" si="68"/>
        <v/>
      </c>
      <c r="BZ36" s="3">
        <f t="shared" ca="1" si="43"/>
        <v>-33076670.21288313</v>
      </c>
      <c r="CA36" s="3" t="str">
        <f t="shared" ca="1" si="69"/>
        <v/>
      </c>
      <c r="CB36" s="3">
        <f t="shared" ca="1" si="44"/>
        <v>-26294644.400005247</v>
      </c>
      <c r="CC36" s="3" t="str">
        <f t="shared" ca="1" si="70"/>
        <v/>
      </c>
      <c r="CD36" s="3">
        <f>IF(RTD("tos.rtd",,CD$2,"."&amp;$A$2&amp;$AS$1&amp;"C"&amp;$A36)="N/A",0,RTD("tos.rtd",,CD$2,"."&amp;$A$2&amp;$AS$1&amp;"C"&amp;$A36))</f>
        <v>0.99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0.95</v>
      </c>
      <c r="CG36" s="3">
        <f>-IF(RTD("tos.rtd",,CG$2,"."&amp;$A$2&amp;$AU$1&amp;"P"&amp;$A36)="N/A",0,RTD("tos.rtd",,CG$2,"."&amp;$A$2&amp;$AU$1&amp;"P"&amp;$A36))</f>
        <v>0.04</v>
      </c>
      <c r="CH36" s="3">
        <f>IF(RTD("tos.rtd",,CH$2,"."&amp;$A$2&amp;$AW$1&amp;"C"&amp;$A36)="N/A",0,RTD("tos.rtd",,CH$2,"."&amp;$A$2&amp;$AW$1&amp;"C"&amp;$A36))</f>
        <v>0.78</v>
      </c>
      <c r="CI36" s="3">
        <f>-IF(RTD("tos.rtd",,CI$2,"."&amp;$A$2&amp;$AW$1&amp;"P"&amp;$A36)="N/A",0,RTD("tos.rtd",,CI$2,"."&amp;$A$2&amp;$AW$1&amp;"P"&amp;$A36))</f>
        <v>0.21</v>
      </c>
      <c r="CK36" s="3">
        <f t="shared" si="18"/>
        <v>87912</v>
      </c>
      <c r="CL36" s="3"/>
      <c r="CM36" s="3">
        <f t="shared" si="19"/>
        <v>370725.99999999994</v>
      </c>
      <c r="CN36" s="3"/>
      <c r="CO36" s="3">
        <f t="shared" si="20"/>
        <v>2826765</v>
      </c>
      <c r="CP36" s="3">
        <f t="shared" si="45"/>
        <v>3285403</v>
      </c>
      <c r="CQ36" s="3">
        <f t="shared" si="46"/>
        <v>-5336</v>
      </c>
      <c r="CR36" s="3"/>
      <c r="CS36" s="3">
        <f t="shared" si="21"/>
        <v>-12589</v>
      </c>
      <c r="CT36" s="3"/>
      <c r="CU36" s="3">
        <f t="shared" si="22"/>
        <v>-12349</v>
      </c>
      <c r="CV36" s="3">
        <f t="shared" si="47"/>
        <v>-30274</v>
      </c>
      <c r="CW36" s="3">
        <f t="shared" ca="1" si="48"/>
        <v>6481987.6236938164</v>
      </c>
      <c r="CX36" s="85" t="str">
        <f t="shared" ca="1" si="71"/>
        <v>Cruce +</v>
      </c>
      <c r="CY36" s="3">
        <f t="shared" ca="1" si="49"/>
        <v>-71548111.838969201</v>
      </c>
      <c r="CZ36" s="85" t="str">
        <f t="shared" ca="1" si="72"/>
        <v/>
      </c>
      <c r="DA36" s="3">
        <f>IF(RTD("tos.rtd",,DA$2,"."&amp;$A$2&amp;$AS$1&amp;"C"&amp;$A36)="N/A",0,RTD("tos.rtd",,DA$2,"."&amp;$A$2&amp;$AS$1&amp;"C"&amp;$A36))</f>
        <v>24.41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24.15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23.85</v>
      </c>
      <c r="DF36" s="3">
        <f>IF(RTD("tos.rtd",,DF$2,"."&amp;$A$2&amp;$AS$1&amp;"P"&amp;$A36)="N/A",0,RTD("tos.rtd",,DF$2,"."&amp;$A$2&amp;$AS$1&amp;"P"&amp;$A36))</f>
        <v>0</v>
      </c>
      <c r="DG36" s="86">
        <f t="shared" si="50"/>
        <v>-23.970000000000027</v>
      </c>
      <c r="DH36" s="3">
        <f t="shared" si="5"/>
        <v>0</v>
      </c>
      <c r="DI36" s="3">
        <f t="shared" si="6"/>
        <v>0</v>
      </c>
      <c r="DJ36" s="3">
        <f t="shared" si="7"/>
        <v>0</v>
      </c>
      <c r="DK36" s="3">
        <f t="shared" si="8"/>
        <v>0</v>
      </c>
      <c r="DL36" s="3">
        <f t="shared" si="9"/>
        <v>0</v>
      </c>
      <c r="DM36" s="3">
        <f t="shared" si="10"/>
        <v>0</v>
      </c>
      <c r="DN36" s="63" t="str">
        <f t="shared" si="51"/>
        <v>UNKNOWN</v>
      </c>
      <c r="DO36" s="63" t="str">
        <f t="shared" si="52"/>
        <v>UNKNOWN</v>
      </c>
      <c r="DP36" s="3">
        <f t="shared" si="53"/>
        <v>0</v>
      </c>
      <c r="DQ36" s="3">
        <f t="shared" si="54"/>
        <v>0</v>
      </c>
      <c r="DR36" s="3">
        <f t="shared" ca="1" si="55"/>
        <v>0</v>
      </c>
      <c r="DS36" s="3">
        <f t="shared" si="56"/>
        <v>0</v>
      </c>
      <c r="DT36" s="3">
        <f t="shared" si="57"/>
        <v>0</v>
      </c>
      <c r="DU36" s="3">
        <f t="shared" si="58"/>
        <v>0</v>
      </c>
      <c r="DV36" s="3">
        <f t="shared" si="59"/>
        <v>12</v>
      </c>
      <c r="DW36" s="3">
        <f t="shared" si="23"/>
        <v>-717</v>
      </c>
      <c r="DX36" s="3">
        <f t="shared" ca="1" si="24"/>
        <v>8.3958690441778491E-3</v>
      </c>
      <c r="DY36" s="3">
        <f t="shared" ca="1" si="25"/>
        <v>-6.5123932777584994E-3</v>
      </c>
      <c r="DZ36" s="3">
        <f t="shared" ca="1" si="26"/>
        <v>8.4208971688801079E-3</v>
      </c>
      <c r="EA36" s="3">
        <f t="shared" ca="1" si="27"/>
        <v>-7.4560828570876996E-3</v>
      </c>
      <c r="EB36" s="3">
        <f t="shared" ca="1" si="28"/>
        <v>6.149226075896878E-3</v>
      </c>
      <c r="EC36" s="3">
        <f t="shared" ca="1" si="29"/>
        <v>-6.0376822250137368E-3</v>
      </c>
      <c r="ED36" s="63">
        <f t="shared" si="60"/>
        <v>-705</v>
      </c>
      <c r="EE36" s="59">
        <f t="shared" si="61"/>
        <v>2.2871000000000001</v>
      </c>
      <c r="EF36" s="59">
        <f t="shared" si="30"/>
        <v>1.8998999999999999</v>
      </c>
      <c r="EG36" s="59">
        <f t="shared" si="31"/>
        <v>0.247</v>
      </c>
      <c r="EH36" s="59">
        <f t="shared" si="32"/>
        <v>0.22120000000000001</v>
      </c>
      <c r="EI36" s="59">
        <f t="shared" si="33"/>
        <v>0.19670000000000001</v>
      </c>
      <c r="EJ36" s="59">
        <f t="shared" si="34"/>
        <v>0.19489999999999999</v>
      </c>
      <c r="EK36" s="63">
        <f t="shared" ca="1" si="62"/>
        <v>1682905.8465255848</v>
      </c>
      <c r="EL36" s="3" t="str">
        <f>RTD("tos.rtd",,EL$2,"."&amp;$A$2&amp;$AS$1&amp;"C"&amp;$A36)</f>
        <v>228.71%</v>
      </c>
      <c r="EM36" s="3" t="str">
        <f>RTD("tos.rtd",,EM$2,"."&amp;$A$2&amp;$AS$1&amp;"P"&amp;$A36)</f>
        <v>189.99%</v>
      </c>
      <c r="EN36" s="3" t="str">
        <f>RTD("tos.rtd",,EN$2,"."&amp;$A$2&amp;$AU$1&amp;"C"&amp;$A36)</f>
        <v>24.70%</v>
      </c>
      <c r="EO36" s="3" t="str">
        <f>RTD("tos.rtd",,EO$2,"."&amp;$A$2&amp;$AU$1&amp;"P"&amp;$A36)</f>
        <v>22.12%</v>
      </c>
      <c r="EP36" s="3" t="str">
        <f>RTD("tos.rtd",,EP$2,"."&amp;$A$2&amp;$AW$1&amp;"C"&amp;$A36)</f>
        <v>19.67%</v>
      </c>
      <c r="EQ36" s="3" t="str">
        <f>RTD("tos.rtd",,EQ$2,"."&amp;$A$2&amp;$AW$1&amp;"P"&amp;$A36)</f>
        <v>19.49%</v>
      </c>
      <c r="ES36" s="63" t="str">
        <f t="shared" si="63"/>
        <v>570,-705.00</v>
      </c>
      <c r="ET36" s="63" t="str">
        <f t="shared" ca="1" si="64"/>
        <v>570,-71548.11</v>
      </c>
      <c r="EU36" s="67">
        <v>590.29</v>
      </c>
      <c r="EV36" s="67" t="s">
        <v>308</v>
      </c>
      <c r="EW36" s="67">
        <v>516.75</v>
      </c>
      <c r="EX36" s="67" t="s">
        <v>309</v>
      </c>
      <c r="EY36" s="67">
        <v>5913.5</v>
      </c>
      <c r="EZ36" s="67" t="s">
        <v>310</v>
      </c>
      <c r="FA36" s="67">
        <v>21212</v>
      </c>
      <c r="FB36" s="67" t="s">
        <v>311</v>
      </c>
      <c r="FC36" s="67" t="s">
        <v>312</v>
      </c>
      <c r="FD36" s="67" t="s">
        <v>313</v>
      </c>
      <c r="FE36" s="68" t="s">
        <v>314</v>
      </c>
      <c r="FF36" s="68" t="s">
        <v>315</v>
      </c>
    </row>
    <row r="37" spans="1:162" s="63" customFormat="1" ht="13.5" thickBot="1" x14ac:dyDescent="0.25">
      <c r="A37" s="2">
        <f t="shared" si="65"/>
        <v>569</v>
      </c>
      <c r="B37" s="3">
        <f t="shared" si="13"/>
        <v>1818</v>
      </c>
      <c r="C37" s="3">
        <f t="shared" si="14"/>
        <v>2072</v>
      </c>
      <c r="D37" s="3">
        <f t="shared" si="15"/>
        <v>2459</v>
      </c>
      <c r="E37" s="3">
        <f t="shared" si="16"/>
        <v>6349</v>
      </c>
      <c r="F37" s="4">
        <f t="shared" si="17"/>
        <v>5720.4631547047829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0</v>
      </c>
      <c r="AN37" s="1">
        <v>-80</v>
      </c>
      <c r="AO37" s="1">
        <v>569</v>
      </c>
      <c r="AP37" s="1">
        <v>3</v>
      </c>
      <c r="AQ37" s="1">
        <v>-240</v>
      </c>
      <c r="AR37" s="1"/>
      <c r="AS37" s="6">
        <f>IF(RTD("tos.rtd",,AS$2,"."&amp;$A$2&amp;$AS$1&amp;"C"&amp;$A37)="N/A",0,RTD("tos.rtd",,AS$2,"."&amp;$A$2&amp;$AS$1&amp;"C"&amp;$A37))</f>
        <v>273</v>
      </c>
      <c r="AT37" s="7">
        <f>-IF(RTD("tos.rtd",,AT$2,"."&amp;$A$2&amp;$AS$1&amp;"P"&amp;$A37)="N/A",0,RTD("tos.rtd",,AT$2,"."&amp;$A$2&amp;$AS$1&amp;"P"&amp;$A37))</f>
        <v>-1545</v>
      </c>
      <c r="AU37" s="6">
        <f>IF(RTD("tos.rtd",,AU$2,"."&amp;$A$2&amp;$AU$1&amp;"C"&amp;$A37)="N/A",0,RTD("tos.rtd",,AU$2,"."&amp;$A$2&amp;$AU$1&amp;"C"&amp;$A37))</f>
        <v>530</v>
      </c>
      <c r="AV37" s="7">
        <f>-IF(RTD("tos.rtd",,AV$2,"."&amp;$A$2&amp;$AU$1&amp;"P"&amp;$A37)="N/A",0,RTD("tos.rtd",,AV$2,"."&amp;$A$2&amp;$AU$1&amp;"P"&amp;$A37))</f>
        <v>-1542</v>
      </c>
      <c r="AW37" s="6">
        <f>IF(RTD("tos.rtd",,AW$2,"."&amp;$A$2&amp;$AW$1&amp;"C"&amp;$A37)="N/A",0,RTD("tos.rtd",,AW$2,"."&amp;$A$2&amp;$AW$1&amp;"C"&amp;$A37))</f>
        <v>1303</v>
      </c>
      <c r="AX37" s="7">
        <f>-IF(RTD("tos.rtd",,AX$2,"."&amp;$A$2&amp;$AW$1&amp;"P"&amp;$A37)="N/A",0,RTD("tos.rtd",,AX$2,"."&amp;$A$2&amp;$AW$1&amp;"P"&amp;$A37))</f>
        <v>-1156</v>
      </c>
      <c r="AY37" s="1">
        <f t="shared" si="66"/>
        <v>-2137</v>
      </c>
      <c r="AZ37" s="8">
        <f t="shared" si="35"/>
        <v>569</v>
      </c>
      <c r="BA37" s="6">
        <f>IF(RTD("tos.rtd",,BA$2,"."&amp;$A$2&amp;$AS$1&amp;"C"&amp;$A37)="N/A",0,RTD("tos.rtd",,BA$2,"."&amp;$A$2&amp;$AS$1&amp;"C"&amp;$A37))</f>
        <v>3</v>
      </c>
      <c r="BB37" s="7">
        <f>-IF(RTD("tos.rtd",,BB$2,"."&amp;$A$2&amp;$AS$1&amp;"P"&amp;$A37)="N/A",0,RTD("tos.rtd",,BB$2,"."&amp;$A$2&amp;$AS$1&amp;"P"&amp;$A37))</f>
        <v>-240</v>
      </c>
      <c r="BC37" s="6">
        <f>IF(RTD("tos.rtd",,BC$2,"."&amp;$A$2&amp;$AU$1&amp;"C"&amp;$A37)="N/A",0,RTD("tos.rtd",,BC$2,"."&amp;$A$2&amp;$AU$1&amp;"C"&amp;$A37))</f>
        <v>14</v>
      </c>
      <c r="BD37" s="7">
        <f>-IF(RTD("tos.rtd",,BD$2,"."&amp;$A$2&amp;$AU$1&amp;"P"&amp;$A37)="N/A",0,RTD("tos.rtd",,BD$2,"."&amp;$A$2&amp;$AU$1&amp;"P"&amp;$A37))</f>
        <v>-987</v>
      </c>
      <c r="BE37" s="6">
        <f>IF(RTD("tos.rtd",,BE$2,"."&amp;$A$2&amp;$AW$1&amp;"C"&amp;$A37)="N/A",0,RTD("tos.rtd",,BE$2,"."&amp;$A$2&amp;$AW$1&amp;"C"&amp;$A37))</f>
        <v>84</v>
      </c>
      <c r="BF37" s="83">
        <f>-IF(RTD("tos.rtd",,BF$2,"."&amp;$A$2&amp;$AW$1&amp;"P"&amp;$A37)="N/A",0,RTD("tos.rtd",,BF$2,"."&amp;$A$2&amp;$AW$1&amp;"P"&amp;$A37))</f>
        <v>-460</v>
      </c>
      <c r="BG37" s="32">
        <f ca="1">+Hoja2!Y38</f>
        <v>-13567</v>
      </c>
      <c r="BH37" s="7">
        <f t="shared" ca="1" si="36"/>
        <v>-15153</v>
      </c>
      <c r="BI37" s="8" t="str">
        <f t="shared" ca="1" si="37"/>
        <v/>
      </c>
      <c r="BJ37" s="3">
        <f ca="1">IF($BP$1=1,DX37,IF(RTD("tos.rtd",,BJ$2,"."&amp;$A$2&amp;$AS$1&amp;"C"&amp;$A37)="N/A",0,RTD("tos.rtd",,BJ$2,"."&amp;$A$2&amp;$AS$1&amp;"C"&amp;$A37)))</f>
        <v>8.9821616006186024E-3</v>
      </c>
      <c r="BK37" s="3">
        <f ca="1">IF($BP$1=1,DY37,-IF(RTD("tos.rtd",,BK$2,"."&amp;$A$2&amp;$AS$1&amp;"P"&amp;$A37)="N/A",0,RTD("tos.rtd",,BK$2,"."&amp;$A$2&amp;$AS$1&amp;"P"&amp;$A37)))</f>
        <v>-6.197819643719976E-3</v>
      </c>
      <c r="BL37" s="3">
        <f ca="1">IF($BP$1=1,DZ37,IF(RTD("tos.rtd",,BL$2,"."&amp;$A$2&amp;$AU$1&amp;"C"&amp;$A37)="N/A",0,RTD("tos.rtd",,BL$2,"."&amp;$A$2&amp;$AU$1&amp;"C"&amp;$A37)))</f>
        <v>7.9255260702330438E-3</v>
      </c>
      <c r="BM37" s="3">
        <f ca="1">IF($BP$1=1,EA37,-IF(RTD("tos.rtd",,BM$2,"."&amp;$A$2&amp;$AU$1&amp;"P"&amp;$A37)="N/A",0,RTD("tos.rtd",,BM$2,"."&amp;$A$2&amp;$AU$1&amp;"P"&amp;$A37)))</f>
        <v>-6.8897008526156911E-3</v>
      </c>
      <c r="BN37" s="3">
        <f ca="1">IF($BP$1=1,EB37,IF(RTD("tos.rtd",,BN$2,"."&amp;$A$2&amp;$AW$1&amp;"C"&amp;$A37)="N/A",0,RTD("tos.rtd",,BN$2,"."&amp;$A$2&amp;$AW$1&amp;"C"&amp;$A37)))</f>
        <v>5.5018783699620662E-3</v>
      </c>
      <c r="BO37" s="3">
        <f ca="1">IF($BP$1=1,EC37,-IF(RTD("tos.rtd",,BO$2,"."&amp;$A$2&amp;$AW$1&amp;"P"&amp;$A37)="N/A",0,RTD("tos.rtd",,BO$2,"."&amp;$A$2&amp;$AW$1&amp;"P"&amp;$A37)))</f>
        <v>-5.3926256775238624E-3</v>
      </c>
      <c r="BQ37" s="3">
        <f t="shared" ca="1" si="38"/>
        <v>-2513173.8057252839</v>
      </c>
      <c r="BR37" s="3" t="str">
        <f t="shared" ca="1" si="67"/>
        <v/>
      </c>
      <c r="BS37" s="3">
        <f t="shared" ca="1" si="39"/>
        <v>-2266174.2740429011</v>
      </c>
      <c r="BT37" s="3" t="str">
        <f t="shared" ca="1" si="67"/>
        <v/>
      </c>
      <c r="BU37" s="3">
        <f t="shared" ca="1" si="40"/>
        <v>329893.82121457485</v>
      </c>
      <c r="BV37" s="3" t="str">
        <f t="shared" ca="1" si="41"/>
        <v/>
      </c>
      <c r="BX37" s="3">
        <f t="shared" ca="1" si="42"/>
        <v>-515275.59214032308</v>
      </c>
      <c r="BY37" s="3" t="str">
        <f t="shared" ca="1" si="68"/>
        <v/>
      </c>
      <c r="BZ37" s="3">
        <f t="shared" ca="1" si="43"/>
        <v>-2359944.1925704</v>
      </c>
      <c r="CA37" s="3" t="str">
        <f t="shared" ca="1" si="69"/>
        <v/>
      </c>
      <c r="CB37" s="3">
        <f t="shared" ca="1" si="44"/>
        <v>-712109.89854310802</v>
      </c>
      <c r="CC37" s="3" t="str">
        <f t="shared" ca="1" si="70"/>
        <v/>
      </c>
      <c r="CD37" s="3">
        <f>IF(RTD("tos.rtd",,CD$2,"."&amp;$A$2&amp;$AS$1&amp;"C"&amp;$A37)="N/A",0,RTD("tos.rtd",,CD$2,"."&amp;$A$2&amp;$AS$1&amp;"C"&amp;$A37))</f>
        <v>0.98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0.95</v>
      </c>
      <c r="CG37" s="3">
        <f>-IF(RTD("tos.rtd",,CG$2,"."&amp;$A$2&amp;$AU$1&amp;"P"&amp;$A37)="N/A",0,RTD("tos.rtd",,CG$2,"."&amp;$A$2&amp;$AU$1&amp;"P"&amp;$A37))</f>
        <v>0.03</v>
      </c>
      <c r="CH37" s="3">
        <f>IF(RTD("tos.rtd",,CH$2,"."&amp;$A$2&amp;$AW$1&amp;"C"&amp;$A37)="N/A",0,RTD("tos.rtd",,CH$2,"."&amp;$A$2&amp;$AW$1&amp;"C"&amp;$A37))</f>
        <v>0.79</v>
      </c>
      <c r="CI37" s="3">
        <f>-IF(RTD("tos.rtd",,CI$2,"."&amp;$A$2&amp;$AW$1&amp;"P"&amp;$A37)="N/A",0,RTD("tos.rtd",,CI$2,"."&amp;$A$2&amp;$AW$1&amp;"P"&amp;$A37))</f>
        <v>0.21</v>
      </c>
      <c r="CK37" s="3">
        <f t="shared" si="18"/>
        <v>26754.000000000004</v>
      </c>
      <c r="CL37" s="3"/>
      <c r="CM37" s="3">
        <f t="shared" si="19"/>
        <v>45724</v>
      </c>
      <c r="CN37" s="3"/>
      <c r="CO37" s="3">
        <f t="shared" si="20"/>
        <v>78661.000000000015</v>
      </c>
      <c r="CP37" s="3">
        <f t="shared" si="45"/>
        <v>151139</v>
      </c>
      <c r="CQ37" s="3">
        <f t="shared" si="46"/>
        <v>-237</v>
      </c>
      <c r="CR37" s="3"/>
      <c r="CS37" s="3">
        <f t="shared" si="21"/>
        <v>-973</v>
      </c>
      <c r="CT37" s="3"/>
      <c r="CU37" s="3">
        <f t="shared" si="22"/>
        <v>-376</v>
      </c>
      <c r="CV37" s="3">
        <f t="shared" si="47"/>
        <v>-1586</v>
      </c>
      <c r="CW37" s="3">
        <f t="shared" ca="1" si="48"/>
        <v>-4449454.2585536093</v>
      </c>
      <c r="CX37" s="85" t="str">
        <f t="shared" ca="1" si="71"/>
        <v>Cruce -</v>
      </c>
      <c r="CY37" s="3">
        <f t="shared" ca="1" si="49"/>
        <v>-3587329.6832538312</v>
      </c>
      <c r="CZ37" s="85" t="str">
        <f t="shared" ca="1" si="72"/>
        <v/>
      </c>
      <c r="DA37" s="3">
        <f>IF(RTD("tos.rtd",,DA$2,"."&amp;$A$2&amp;$AS$1&amp;"C"&amp;$A37)="N/A",0,RTD("tos.rtd",,DA$2,"."&amp;$A$2&amp;$AS$1&amp;"C"&amp;$A37))</f>
        <v>25.28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25.29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24.85</v>
      </c>
      <c r="DF37" s="3">
        <f>IF(RTD("tos.rtd",,DF$2,"."&amp;$A$2&amp;$AS$1&amp;"P"&amp;$A37)="N/A",0,RTD("tos.rtd",,DF$2,"."&amp;$A$2&amp;$AS$1&amp;"P"&amp;$A37))</f>
        <v>0</v>
      </c>
      <c r="DG37" s="86">
        <f t="shared" si="50"/>
        <v>-24.970000000000027</v>
      </c>
      <c r="DH37" s="3">
        <f t="shared" si="5"/>
        <v>0</v>
      </c>
      <c r="DI37" s="3">
        <f t="shared" si="6"/>
        <v>0</v>
      </c>
      <c r="DJ37" s="3">
        <f t="shared" si="7"/>
        <v>0</v>
      </c>
      <c r="DK37" s="3">
        <f t="shared" si="8"/>
        <v>0</v>
      </c>
      <c r="DL37" s="3">
        <f t="shared" si="9"/>
        <v>0</v>
      </c>
      <c r="DM37" s="3">
        <f t="shared" si="10"/>
        <v>0</v>
      </c>
      <c r="DN37" s="63" t="str">
        <f t="shared" si="51"/>
        <v>UNKNOWN</v>
      </c>
      <c r="DO37" s="63" t="str">
        <f t="shared" si="52"/>
        <v>UNKNOWN</v>
      </c>
      <c r="DP37" s="3">
        <f t="shared" si="53"/>
        <v>0</v>
      </c>
      <c r="DQ37" s="3">
        <f t="shared" si="54"/>
        <v>0</v>
      </c>
      <c r="DR37" s="3">
        <f t="shared" ca="1" si="55"/>
        <v>0</v>
      </c>
      <c r="DS37" s="3">
        <f t="shared" si="56"/>
        <v>0</v>
      </c>
      <c r="DT37" s="3">
        <f t="shared" si="57"/>
        <v>0</v>
      </c>
      <c r="DU37" s="3">
        <f t="shared" si="58"/>
        <v>0</v>
      </c>
      <c r="DV37" s="3">
        <f t="shared" si="59"/>
        <v>0</v>
      </c>
      <c r="DW37" s="3">
        <f t="shared" si="23"/>
        <v>-80</v>
      </c>
      <c r="DX37" s="3">
        <f t="shared" ca="1" si="24"/>
        <v>8.9821616006186024E-3</v>
      </c>
      <c r="DY37" s="3">
        <f t="shared" ca="1" si="25"/>
        <v>-6.197819643719976E-3</v>
      </c>
      <c r="DZ37" s="3">
        <f t="shared" ca="1" si="26"/>
        <v>7.9255260702330438E-3</v>
      </c>
      <c r="EA37" s="3">
        <f t="shared" ca="1" si="27"/>
        <v>-6.8897008526156911E-3</v>
      </c>
      <c r="EB37" s="3">
        <f t="shared" ca="1" si="28"/>
        <v>5.5018783699620662E-3</v>
      </c>
      <c r="EC37" s="3">
        <f t="shared" ca="1" si="29"/>
        <v>-5.3926256775238624E-3</v>
      </c>
      <c r="ED37" s="63">
        <f t="shared" si="60"/>
        <v>-80</v>
      </c>
      <c r="EE37" s="59">
        <f t="shared" si="61"/>
        <v>2.8130000000000002</v>
      </c>
      <c r="EF37" s="59">
        <f t="shared" si="30"/>
        <v>1.9735</v>
      </c>
      <c r="EG37" s="59">
        <f t="shared" si="31"/>
        <v>0.25219999999999998</v>
      </c>
      <c r="EH37" s="59">
        <f t="shared" si="32"/>
        <v>0.22450000000000001</v>
      </c>
      <c r="EI37" s="59">
        <f t="shared" si="33"/>
        <v>0.19819999999999999</v>
      </c>
      <c r="EJ37" s="59">
        <f t="shared" si="34"/>
        <v>0.19639999999999999</v>
      </c>
      <c r="EK37" s="63">
        <f t="shared" ca="1" si="62"/>
        <v>174927.44056780136</v>
      </c>
      <c r="EL37" s="3" t="str">
        <f>RTD("tos.rtd",,EL$2,"."&amp;$A$2&amp;$AS$1&amp;"C"&amp;$A37)</f>
        <v>281.30%</v>
      </c>
      <c r="EM37" s="3" t="str">
        <f>RTD("tos.rtd",,EM$2,"."&amp;$A$2&amp;$AS$1&amp;"P"&amp;$A37)</f>
        <v>197.35%</v>
      </c>
      <c r="EN37" s="3" t="str">
        <f>RTD("tos.rtd",,EN$2,"."&amp;$A$2&amp;$AU$1&amp;"C"&amp;$A37)</f>
        <v>25.22%</v>
      </c>
      <c r="EO37" s="3" t="str">
        <f>RTD("tos.rtd",,EO$2,"."&amp;$A$2&amp;$AU$1&amp;"P"&amp;$A37)</f>
        <v>22.45%</v>
      </c>
      <c r="EP37" s="3" t="str">
        <f>RTD("tos.rtd",,EP$2,"."&amp;$A$2&amp;$AW$1&amp;"C"&amp;$A37)</f>
        <v>19.82%</v>
      </c>
      <c r="EQ37" s="3" t="str">
        <f>RTD("tos.rtd",,EQ$2,"."&amp;$A$2&amp;$AW$1&amp;"P"&amp;$A37)</f>
        <v>19.64%</v>
      </c>
      <c r="ES37" s="63" t="str">
        <f t="shared" si="63"/>
        <v>569,-80.00</v>
      </c>
      <c r="ET37" s="63" t="str">
        <f t="shared" ca="1" si="64"/>
        <v>569,-3587.33</v>
      </c>
      <c r="EU37" s="67">
        <v>590.19000000000005</v>
      </c>
      <c r="EV37" s="67" t="s">
        <v>316</v>
      </c>
      <c r="EW37" s="67">
        <v>516.74</v>
      </c>
      <c r="EX37" s="67" t="s">
        <v>317</v>
      </c>
      <c r="EY37" s="67">
        <v>5913.5</v>
      </c>
      <c r="EZ37" s="67" t="s">
        <v>318</v>
      </c>
      <c r="FA37" s="67">
        <v>21209</v>
      </c>
      <c r="FB37" s="67" t="s">
        <v>319</v>
      </c>
      <c r="FC37" s="67" t="s">
        <v>320</v>
      </c>
      <c r="FD37" s="67" t="s">
        <v>321</v>
      </c>
      <c r="FE37" s="68" t="s">
        <v>322</v>
      </c>
      <c r="FF37" s="68" t="s">
        <v>323</v>
      </c>
    </row>
    <row r="38" spans="1:162" s="63" customFormat="1" ht="13.5" thickBot="1" x14ac:dyDescent="0.25">
      <c r="A38" s="2">
        <f t="shared" si="65"/>
        <v>568</v>
      </c>
      <c r="B38" s="35">
        <f t="shared" si="13"/>
        <v>2598</v>
      </c>
      <c r="C38" s="35">
        <f t="shared" si="14"/>
        <v>7863</v>
      </c>
      <c r="D38" s="35">
        <f t="shared" si="15"/>
        <v>5245</v>
      </c>
      <c r="E38" s="35">
        <f t="shared" si="16"/>
        <v>15706</v>
      </c>
      <c r="F38" s="11">
        <f t="shared" si="17"/>
        <v>5710.4096166473055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131</v>
      </c>
      <c r="AN38" s="1">
        <v>48</v>
      </c>
      <c r="AO38" s="1">
        <v>568</v>
      </c>
      <c r="AP38" s="1">
        <v>145</v>
      </c>
      <c r="AQ38" s="1">
        <v>-184</v>
      </c>
      <c r="AR38" s="1"/>
      <c r="AS38" s="15">
        <f>IF(RTD("tos.rtd",,AS$2,"."&amp;$A$2&amp;$AS$1&amp;"C"&amp;$A38)="N/A",0,RTD("tos.rtd",,AS$2,"."&amp;$A$2&amp;$AS$1&amp;"C"&amp;$A38))</f>
        <v>332</v>
      </c>
      <c r="AT38" s="36">
        <f>-IF(RTD("tos.rtd",,AT$2,"."&amp;$A$2&amp;$AS$1&amp;"P"&amp;$A38)="N/A",0,RTD("tos.rtd",,AT$2,"."&amp;$A$2&amp;$AS$1&amp;"P"&amp;$A38))</f>
        <v>-2266</v>
      </c>
      <c r="AU38" s="15">
        <f>IF(RTD("tos.rtd",,AU$2,"."&amp;$A$2&amp;$AU$1&amp;"C"&amp;$A38)="N/A",0,RTD("tos.rtd",,AU$2,"."&amp;$A$2&amp;$AU$1&amp;"C"&amp;$A38))</f>
        <v>1238</v>
      </c>
      <c r="AV38" s="36">
        <f>-IF(RTD("tos.rtd",,AV$2,"."&amp;$A$2&amp;$AU$1&amp;"P"&amp;$A38)="N/A",0,RTD("tos.rtd",,AV$2,"."&amp;$A$2&amp;$AU$1&amp;"P"&amp;$A38))</f>
        <v>-6625</v>
      </c>
      <c r="AW38" s="15">
        <f>IF(RTD("tos.rtd",,AW$2,"."&amp;$A$2&amp;$AW$1&amp;"C"&amp;$A38)="N/A",0,RTD("tos.rtd",,AW$2,"."&amp;$A$2&amp;$AW$1&amp;"C"&amp;$A38))</f>
        <v>1443</v>
      </c>
      <c r="AX38" s="36">
        <f>-IF(RTD("tos.rtd",,AX$2,"."&amp;$A$2&amp;$AW$1&amp;"P"&amp;$A38)="N/A",0,RTD("tos.rtd",,AX$2,"."&amp;$A$2&amp;$AW$1&amp;"P"&amp;$A38))</f>
        <v>-3802</v>
      </c>
      <c r="AY38" s="1">
        <f t="shared" si="66"/>
        <v>-9680</v>
      </c>
      <c r="AZ38" s="8">
        <f t="shared" si="35"/>
        <v>568</v>
      </c>
      <c r="BA38" s="15">
        <f>IF(RTD("tos.rtd",,BA$2,"."&amp;$A$2&amp;$AS$1&amp;"C"&amp;$A38)="N/A",0,RTD("tos.rtd",,BA$2,"."&amp;$A$2&amp;$AS$1&amp;"C"&amp;$A38))</f>
        <v>145</v>
      </c>
      <c r="BB38" s="36">
        <f>-IF(RTD("tos.rtd",,BB$2,"."&amp;$A$2&amp;$AS$1&amp;"P"&amp;$A38)="N/A",0,RTD("tos.rtd",,BB$2,"."&amp;$A$2&amp;$AS$1&amp;"P"&amp;$A38))</f>
        <v>-184</v>
      </c>
      <c r="BC38" s="15">
        <f>IF(RTD("tos.rtd",,BC$2,"."&amp;$A$2&amp;$AU$1&amp;"C"&amp;$A38)="N/A",0,RTD("tos.rtd",,BC$2,"."&amp;$A$2&amp;$AU$1&amp;"C"&amp;$A38))</f>
        <v>50</v>
      </c>
      <c r="BD38" s="36">
        <f>-IF(RTD("tos.rtd",,BD$2,"."&amp;$A$2&amp;$AU$1&amp;"P"&amp;$A38)="N/A",0,RTD("tos.rtd",,BD$2,"."&amp;$A$2&amp;$AU$1&amp;"P"&amp;$A38))</f>
        <v>-996</v>
      </c>
      <c r="BE38" s="15">
        <f>IF(RTD("tos.rtd",,BE$2,"."&amp;$A$2&amp;$AW$1&amp;"C"&amp;$A38)="N/A",0,RTD("tos.rtd",,BE$2,"."&amp;$A$2&amp;$AW$1&amp;"C"&amp;$A38))</f>
        <v>3</v>
      </c>
      <c r="BF38" s="16">
        <f>-IF(RTD("tos.rtd",,BF$2,"."&amp;$A$2&amp;$AW$1&amp;"P"&amp;$A38)="N/A",0,RTD("tos.rtd",,BF$2,"."&amp;$A$2&amp;$AW$1&amp;"P"&amp;$A38))</f>
        <v>-920</v>
      </c>
      <c r="BG38" s="32">
        <f ca="1">+Hoja2!Y39</f>
        <v>-15720</v>
      </c>
      <c r="BH38" s="36">
        <f t="shared" ca="1" si="36"/>
        <v>-17622</v>
      </c>
      <c r="BI38" s="8" t="str">
        <f t="shared" ca="1" si="37"/>
        <v/>
      </c>
      <c r="BJ38" s="3">
        <f ca="1">IF($BP$1=1,DX38,IF(RTD("tos.rtd",,BJ$2,"."&amp;$A$2&amp;$AS$1&amp;"C"&amp;$A38)="N/A",0,RTD("tos.rtd",,BJ$2,"."&amp;$A$2&amp;$AS$1&amp;"C"&amp;$A38)))</f>
        <v>8.5994686065447527E-3</v>
      </c>
      <c r="BK38" s="3">
        <f ca="1">IF($BP$1=1,DY38,-IF(RTD("tos.rtd",,BK$2,"."&amp;$A$2&amp;$AS$1&amp;"P"&amp;$A38)="N/A",0,RTD("tos.rtd",,BK$2,"."&amp;$A$2&amp;$AS$1&amp;"P"&amp;$A38)))</f>
        <v>-5.9086889772177803E-3</v>
      </c>
      <c r="BL38" s="3">
        <f ca="1">IF($BP$1=1,DZ38,IF(RTD("tos.rtd",,BL$2,"."&amp;$A$2&amp;$AU$1&amp;"C"&amp;$A38)="N/A",0,RTD("tos.rtd",,BL$2,"."&amp;$A$2&amp;$AU$1&amp;"C"&amp;$A38)))</f>
        <v>7.4616117114523137E-3</v>
      </c>
      <c r="BM38" s="3">
        <f ca="1">IF($BP$1=1,EA38,-IF(RTD("tos.rtd",,BM$2,"."&amp;$A$2&amp;$AU$1&amp;"P"&amp;$A38)="N/A",0,RTD("tos.rtd",,BM$2,"."&amp;$A$2&amp;$AU$1&amp;"P"&amp;$A38)))</f>
        <v>-6.227240018621065E-3</v>
      </c>
      <c r="BN38" s="3">
        <f ca="1">IF($BP$1=1,EB38,IF(RTD("tos.rtd",,BN$2,"."&amp;$A$2&amp;$AW$1&amp;"C"&amp;$A38)="N/A",0,RTD("tos.rtd",,BN$2,"."&amp;$A$2&amp;$AW$1&amp;"C"&amp;$A38)))</f>
        <v>4.9303931243778942E-3</v>
      </c>
      <c r="BO38" s="3">
        <f ca="1">IF($BP$1=1,EC38,-IF(RTD("tos.rtd",,BO$2,"."&amp;$A$2&amp;$AW$1&amp;"P"&amp;$A38)="N/A",0,RTD("tos.rtd",,BO$2,"."&amp;$A$2&amp;$AW$1&amp;"P"&amp;$A38)))</f>
        <v>-4.8127476141101959E-3</v>
      </c>
      <c r="BQ38" s="3">
        <f t="shared" ca="1" si="38"/>
        <v>-3716422.1613012198</v>
      </c>
      <c r="BR38" s="3" t="str">
        <f t="shared" ca="1" si="67"/>
        <v/>
      </c>
      <c r="BS38" s="3">
        <f t="shared" ca="1" si="39"/>
        <v>-11295958.365406677</v>
      </c>
      <c r="BT38" s="3" t="str">
        <f t="shared" ca="1" si="67"/>
        <v/>
      </c>
      <c r="BU38" s="3">
        <f t="shared" ca="1" si="40"/>
        <v>-3945546.0643788702</v>
      </c>
      <c r="BV38" s="3" t="str">
        <f t="shared" ca="1" si="41"/>
        <v>Cruce -</v>
      </c>
      <c r="BX38" s="3">
        <f t="shared" ca="1" si="42"/>
        <v>56350.746986970946</v>
      </c>
      <c r="BY38" s="3" t="str">
        <f t="shared" ca="1" si="68"/>
        <v>Cruce +</v>
      </c>
      <c r="BZ38" s="3">
        <f t="shared" ca="1" si="43"/>
        <v>-2056561.670641711</v>
      </c>
      <c r="CA38" s="3" t="str">
        <f t="shared" ca="1" si="69"/>
        <v/>
      </c>
      <c r="CB38" s="3">
        <f t="shared" ca="1" si="44"/>
        <v>-1556885.6341434175</v>
      </c>
      <c r="CC38" s="3" t="str">
        <f t="shared" ca="1" si="70"/>
        <v/>
      </c>
      <c r="CD38" s="3">
        <f>IF(RTD("tos.rtd",,CD$2,"."&amp;$A$2&amp;$AS$1&amp;"C"&amp;$A38)="N/A",0,RTD("tos.rtd",,CD$2,"."&amp;$A$2&amp;$AS$1&amp;"C"&amp;$A38))</f>
        <v>0.98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0.95</v>
      </c>
      <c r="CG38" s="3">
        <f>-IF(RTD("tos.rtd",,CG$2,"."&amp;$A$2&amp;$AU$1&amp;"P"&amp;$A38)="N/A",0,RTD("tos.rtd",,CG$2,"."&amp;$A$2&amp;$AU$1&amp;"P"&amp;$A38))</f>
        <v>0.03</v>
      </c>
      <c r="CH38" s="3">
        <f>IF(RTD("tos.rtd",,CH$2,"."&amp;$A$2&amp;$AW$1&amp;"C"&amp;$A38)="N/A",0,RTD("tos.rtd",,CH$2,"."&amp;$A$2&amp;$AW$1&amp;"C"&amp;$A38))</f>
        <v>0.8</v>
      </c>
      <c r="CI38" s="3">
        <f>-IF(RTD("tos.rtd",,CI$2,"."&amp;$A$2&amp;$AW$1&amp;"P"&amp;$A38)="N/A",0,RTD("tos.rtd",,CI$2,"."&amp;$A$2&amp;$AW$1&amp;"P"&amp;$A38))</f>
        <v>0.2</v>
      </c>
      <c r="CK38" s="3">
        <f t="shared" si="18"/>
        <v>32536</v>
      </c>
      <c r="CL38" s="3"/>
      <c r="CM38" s="3">
        <f t="shared" si="19"/>
        <v>97734.999999999985</v>
      </c>
      <c r="CN38" s="3"/>
      <c r="CO38" s="3">
        <f t="shared" si="20"/>
        <v>39400</v>
      </c>
      <c r="CP38" s="3">
        <f t="shared" si="45"/>
        <v>169671</v>
      </c>
      <c r="CQ38" s="3">
        <f t="shared" si="46"/>
        <v>-39</v>
      </c>
      <c r="CR38" s="3"/>
      <c r="CS38" s="3">
        <f t="shared" si="21"/>
        <v>-946</v>
      </c>
      <c r="CT38" s="3"/>
      <c r="CU38" s="3">
        <f t="shared" si="22"/>
        <v>-917</v>
      </c>
      <c r="CV38" s="3">
        <f t="shared" si="47"/>
        <v>-1902</v>
      </c>
      <c r="CW38" s="3">
        <f t="shared" ca="1" si="48"/>
        <v>-18957926.591086768</v>
      </c>
      <c r="CX38" s="85" t="str">
        <f t="shared" ca="1" si="71"/>
        <v/>
      </c>
      <c r="CY38" s="3">
        <f t="shared" ca="1" si="49"/>
        <v>-3557096.5577981574</v>
      </c>
      <c r="CZ38" s="85" t="str">
        <f t="shared" ca="1" si="72"/>
        <v/>
      </c>
      <c r="DA38" s="3">
        <f>IF(RTD("tos.rtd",,DA$2,"."&amp;$A$2&amp;$AS$1&amp;"C"&amp;$A38)="N/A",0,RTD("tos.rtd",,DA$2,"."&amp;$A$2&amp;$AS$1&amp;"C"&amp;$A38))</f>
        <v>26.3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26.29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25.85</v>
      </c>
      <c r="DF38" s="3">
        <f>IF(RTD("tos.rtd",,DF$2,"."&amp;$A$2&amp;$AS$1&amp;"P"&amp;$A38)="N/A",0,RTD("tos.rtd",,DF$2,"."&amp;$A$2&amp;$AS$1&amp;"P"&amp;$A38))</f>
        <v>0</v>
      </c>
      <c r="DG38" s="86">
        <f t="shared" si="50"/>
        <v>-25.970000000000027</v>
      </c>
      <c r="DH38" s="3">
        <f t="shared" si="5"/>
        <v>0</v>
      </c>
      <c r="DI38" s="3">
        <f t="shared" si="6"/>
        <v>0</v>
      </c>
      <c r="DJ38" s="3">
        <f t="shared" si="7"/>
        <v>0</v>
      </c>
      <c r="DK38" s="3">
        <f t="shared" si="8"/>
        <v>0</v>
      </c>
      <c r="DL38" s="3">
        <f t="shared" si="9"/>
        <v>0</v>
      </c>
      <c r="DM38" s="3">
        <f t="shared" si="10"/>
        <v>0</v>
      </c>
      <c r="DN38" s="63" t="str">
        <f t="shared" si="51"/>
        <v>UNKNOWN</v>
      </c>
      <c r="DO38" s="63" t="str">
        <f t="shared" si="52"/>
        <v>UNKNOWN</v>
      </c>
      <c r="DP38" s="3">
        <f t="shared" si="53"/>
        <v>0</v>
      </c>
      <c r="DQ38" s="3">
        <f t="shared" si="54"/>
        <v>0</v>
      </c>
      <c r="DR38" s="3">
        <f t="shared" ca="1" si="55"/>
        <v>0</v>
      </c>
      <c r="DS38" s="3">
        <f t="shared" si="56"/>
        <v>0</v>
      </c>
      <c r="DT38" s="3">
        <f t="shared" si="57"/>
        <v>0</v>
      </c>
      <c r="DU38" s="3">
        <f t="shared" si="58"/>
        <v>0</v>
      </c>
      <c r="DV38" s="3">
        <f t="shared" si="59"/>
        <v>131</v>
      </c>
      <c r="DW38" s="3">
        <f t="shared" si="23"/>
        <v>48</v>
      </c>
      <c r="DX38" s="3">
        <f t="shared" ca="1" si="24"/>
        <v>8.5994686065447527E-3</v>
      </c>
      <c r="DY38" s="3">
        <f t="shared" ca="1" si="25"/>
        <v>-5.9086889772177803E-3</v>
      </c>
      <c r="DZ38" s="3">
        <f t="shared" ca="1" si="26"/>
        <v>7.4616117114523137E-3</v>
      </c>
      <c r="EA38" s="3">
        <f t="shared" ca="1" si="27"/>
        <v>-6.227240018621065E-3</v>
      </c>
      <c r="EB38" s="3">
        <f t="shared" ca="1" si="28"/>
        <v>4.9303931243778942E-3</v>
      </c>
      <c r="EC38" s="3">
        <f t="shared" ca="1" si="29"/>
        <v>-4.8127476141101959E-3</v>
      </c>
      <c r="ED38" s="63">
        <f t="shared" si="60"/>
        <v>179</v>
      </c>
      <c r="EE38" s="59">
        <f t="shared" si="61"/>
        <v>2.9104999999999999</v>
      </c>
      <c r="EF38" s="59">
        <f t="shared" si="30"/>
        <v>2.0468999999999999</v>
      </c>
      <c r="EG38" s="59">
        <f t="shared" si="31"/>
        <v>0.25719999999999998</v>
      </c>
      <c r="EH38" s="59">
        <f t="shared" si="32"/>
        <v>0.22470000000000001</v>
      </c>
      <c r="EI38" s="59">
        <f t="shared" si="33"/>
        <v>0.2</v>
      </c>
      <c r="EJ38" s="59">
        <f t="shared" si="34"/>
        <v>0.19800000000000001</v>
      </c>
      <c r="EK38" s="63">
        <f t="shared" ca="1" si="62"/>
        <v>297380.12228657672</v>
      </c>
      <c r="EL38" s="3" t="str">
        <f>RTD("tos.rtd",,EL$2,"."&amp;$A$2&amp;$AS$1&amp;"C"&amp;$A38)</f>
        <v>291.05%</v>
      </c>
      <c r="EM38" s="3" t="str">
        <f>RTD("tos.rtd",,EM$2,"."&amp;$A$2&amp;$AS$1&amp;"P"&amp;$A38)</f>
        <v>204.69%</v>
      </c>
      <c r="EN38" s="3" t="str">
        <f>RTD("tos.rtd",,EN$2,"."&amp;$A$2&amp;$AU$1&amp;"C"&amp;$A38)</f>
        <v>25.72%</v>
      </c>
      <c r="EO38" s="3" t="str">
        <f>RTD("tos.rtd",,EO$2,"."&amp;$A$2&amp;$AU$1&amp;"P"&amp;$A38)</f>
        <v>22.47%</v>
      </c>
      <c r="EP38" s="3" t="str">
        <f>RTD("tos.rtd",,EP$2,"."&amp;$A$2&amp;$AW$1&amp;"C"&amp;$A38)</f>
        <v>20.00%</v>
      </c>
      <c r="EQ38" s="3" t="str">
        <f>RTD("tos.rtd",,EQ$2,"."&amp;$A$2&amp;$AW$1&amp;"P"&amp;$A38)</f>
        <v>19.80%</v>
      </c>
      <c r="ES38" s="63" t="str">
        <f t="shared" si="63"/>
        <v>568,179.00</v>
      </c>
      <c r="ET38" s="63" t="str">
        <f t="shared" ca="1" si="64"/>
        <v>568,-3557.10</v>
      </c>
      <c r="EU38" s="67">
        <v>590.19000000000005</v>
      </c>
      <c r="EV38" s="67" t="s">
        <v>324</v>
      </c>
      <c r="EW38" s="67">
        <v>516.57000000000005</v>
      </c>
      <c r="EX38" s="67" t="s">
        <v>325</v>
      </c>
      <c r="EY38" s="67">
        <v>5913</v>
      </c>
      <c r="EZ38" s="67" t="s">
        <v>326</v>
      </c>
      <c r="FA38" s="67">
        <v>21204.75</v>
      </c>
      <c r="FB38" s="67" t="s">
        <v>327</v>
      </c>
      <c r="FC38" s="67" t="s">
        <v>328</v>
      </c>
      <c r="FD38" s="67" t="s">
        <v>329</v>
      </c>
      <c r="FE38" s="68" t="s">
        <v>330</v>
      </c>
      <c r="FF38" s="68" t="s">
        <v>331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-231584</v>
      </c>
      <c r="BI39" s="1">
        <f ca="1">IFERROR(IF(MIN(BH4:BH38)&lt;&gt;0,INDEX(A4:A38,MATCH(MIN(BH4:BH38),BH4:BH38,0)),""),"")</f>
        <v>590</v>
      </c>
      <c r="BJ39" s="23"/>
      <c r="BK39" s="23"/>
      <c r="BL39" s="23"/>
      <c r="BM39" s="23"/>
      <c r="BN39" s="23"/>
      <c r="BO39" s="23"/>
      <c r="BP39" s="64">
        <f ca="1">INDEX(BQ39:BU39,MATCH(MAX(BQ3:BU3),BQ3:BU3,0))</f>
        <v>600</v>
      </c>
      <c r="BQ39" s="23" t="str">
        <f ca="1">IF(AND(BQ3&gt;0,ABS(MAX(BQ4:BQ38))&gt;ABS(MIN(BQ4:BQ38))),IF(MAX(BQ4:BQ38)&lt;&gt;0,INDEX($A4:$A38,MATCH(MAX(BQ4:BQ38),BQ4:BQ38,0)),""),"")</f>
        <v/>
      </c>
      <c r="BR39" s="23"/>
      <c r="BS39" s="23" t="str">
        <f ca="1">IF(AND(BS3&gt;0,ABS(MAX(BS4:BS38))&gt;ABS(MIN(BS4:BS38))),IF(MAX(BS4:BS38)&lt;&gt;0,INDEX($A4:$A38,MATCH(MAX(BS4:BS38),BS4:BS38,0)),""),"")</f>
        <v/>
      </c>
      <c r="BT39" s="23"/>
      <c r="BU39" s="23">
        <f ca="1">IF(AND(BU3&gt;0,ABS(MAX(BU4:BU38))&gt;ABS(MIN(BU4:BU38))),IF(MAX(BU4:BU38)&lt;&gt;0,INDEX($A4:$A38,MATCH(MAX(BU4:BU38),BU4:BU38,0)),""),"")</f>
        <v>600</v>
      </c>
      <c r="BV39" s="23"/>
      <c r="BW39" s="64">
        <f ca="1">INDEX(BX39:CB39,MATCH(MAX(BX3:CB3),BX3:CB3,0))</f>
        <v>594</v>
      </c>
      <c r="BX39" s="23">
        <f ca="1">IF(AND(BX3&gt;0,ABS(MAX(BX4:BX38))&gt;ABS(MIN(BX4:BX38))),IF(MAX(BX4:BX38)&lt;&gt;0,INDEX($A4:$A38,MATCH(MAX(BX4:BX38),BX4:BX38,0)),""),"")</f>
        <v>594</v>
      </c>
      <c r="BY39" s="23">
        <f ca="1">INDEX($A$4:$A$38,1+MATCH("Cruce -",BY4:BY38,))</f>
        <v>591</v>
      </c>
      <c r="BZ39" s="23" t="str">
        <f ca="1">IF(AND(BZ3&gt;0,ABS(MAX(BZ4:BZ38))&gt;ABS(MIN(BZ4:BZ38))),IF(MAX(BZ4:BZ38)&lt;&gt;0,INDEX($A4:$A38,MATCH(MAX(BZ4:BZ38),BZ4:BZ38,0)),""),"")</f>
        <v/>
      </c>
      <c r="CA39" s="23"/>
      <c r="CB39" s="23" t="str">
        <f ca="1">IF(AND(CB3&gt;0,ABS(MAX(CB4:CB38))&gt;ABS(MIN(CB4:CB38))),IF(MAX(CB4:CB38)&lt;&gt;0,INDEX($A4:$A38,MATCH(MAX(CB4:CB38),CB4:CB38,0)),""),"")</f>
        <v/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580</v>
      </c>
      <c r="CK39" s="23">
        <f>IF(AND(CK3&gt;0,ABS(MAX(CK4:CK38))&gt;ABS(MIN(CK4:CK38))),IF(MAX(CK4:CK38)&lt;&gt;0,INDEX($A4:$A38,MATCH(MAX(CK4:CK38),CK4:CK38,0)),""),"")</f>
        <v>592</v>
      </c>
      <c r="CL39" s="23"/>
      <c r="CM39" s="23">
        <f>IF(AND(CM3&gt;0,ABS(MAX(CM4:CM38))&gt;ABS(MIN(CM4:CM38))),IF(MAX(CM4:CM38)&lt;&gt;0,INDEX($A4:$A38,MATCH(MAX(CM4:CM38),CM4:CM38,0)),""),"")</f>
        <v>585</v>
      </c>
      <c r="CN39" s="23"/>
      <c r="CO39" s="23">
        <f>IF(AND(CO3&gt;0,ABS(MAX(CO4:CO38))&gt;ABS(MIN(CO4:CO38))),IF(MAX(CO4:CO38)&lt;&gt;0,INDEX($A4:$A38,MATCH(MAX(CO4:CO38),CO4:CO38,0)),""),"")</f>
        <v>580</v>
      </c>
      <c r="CP39" s="23">
        <f>IF(ABS(MAX(CP4:CP38))&gt;ABS(MIN(CP4:CP38)),IF(MAX(CP4:CP38)&lt;&gt;0,INDEX($A4:$A38,MATCH(MAX(CP4:CP38),CP4:CP38,0)),""),"")</f>
        <v>580</v>
      </c>
      <c r="CQ39" s="23"/>
      <c r="CR39" s="23"/>
      <c r="CS39" s="23"/>
      <c r="CT39" s="23"/>
      <c r="CU39" s="23"/>
      <c r="CV39" s="23"/>
      <c r="CW39" s="23">
        <f ca="1">IF(AND(CW3&gt;0,ABS(MAX(CW4:CW38))&gt;ABS(MIN(CW4:CW38))),IF(MAX(CW4:CW38)&lt;&gt;0,INDEX($A4:$A38,MATCH(MAX(CW4:CW38),CW4:CW38,0)),""),"")</f>
        <v>600</v>
      </c>
      <c r="CY39" s="23">
        <f ca="1">IF(AND(CY3&gt;0,ABS(MAX(CY4:CY38))&gt;ABS(MIN(CY4:CY38))),IF(MAX(CY4:CY38)&lt;&gt;0,INDEX($A4:$A38,MATCH(MAX(CY4:CY38),CY4:CY38,0)),""),"")</f>
        <v>594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>
        <f t="shared" ref="DH39:DM39" si="129">IF(AND(DH3&gt;0,ABS(MAX(DH4:DH38))&gt;ABS(MIN(DH4:DH38))),IF(MAX(DH4:DH38)&lt;&gt;0,INDEX($A4:$A38,MATCH(MAX(DH4:DH38),DH4:DH38,0)),""),"")</f>
        <v>593</v>
      </c>
      <c r="DI39" s="23" t="str">
        <f t="shared" si="129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129"/>
        <v/>
      </c>
      <c r="DM39" s="23" t="str">
        <f t="shared" si="129"/>
        <v/>
      </c>
      <c r="DN39" s="64" t="str">
        <f>DJ39&amp;","&amp;DJ40&amp;","&amp;DK39&amp;","&amp;DK40</f>
        <v>,,,</v>
      </c>
      <c r="DP39" s="23" t="str">
        <f>IF(AND(DP3&gt;0,ABS(MAX(DP4:DP38))&gt;ABS(MIN(DP4:DP38))),IF(MAX(DP4:DP38)&lt;&gt;0,INDEX($A4:$A38,MATCH(MAX(DP4:DP38),DP4:DP38,0)),""),"")</f>
        <v/>
      </c>
      <c r="DQ39" s="23" t="str">
        <f>IF(AND(DQ3&gt;0,ABS(MAX(DQ4:DQ38))&gt;ABS(MIN(DQ4:DQ38))),IF(MAX(DQ4:DQ38)&lt;&gt;0,INDEX($A4:$A38,MATCH(MAX(DQ4:DQ38),DQ4:DQ38,0)),""),"")</f>
        <v/>
      </c>
      <c r="DR39" s="23" t="str">
        <f ca="1">IF(AND(DR3&gt;0,ABS(MAX(DR4:DR38))&gt;ABS(MIN(DR4:DR38))),IF(MAX(DR4:DR38)&lt;&gt;0,INDEX($A4:$A38,MATCH(MAX(DR4:DR38),DR4:DR38,0)),""),"")</f>
        <v/>
      </c>
      <c r="DS39" s="23" t="str">
        <f>IF(AND(DS3&gt;0,ABS(MAX(DS4:DS38))&gt;ABS(MIN(DS4:DS38))),IF(MAX(DS4:DS38)&lt;&gt;0,INDEX($A4:$A38,MATCH(MAX(DS4:DS38),DS4:DS38,0)),""),"")</f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595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590.36</v>
      </c>
      <c r="EV39" s="67" t="s">
        <v>332</v>
      </c>
      <c r="EW39" s="67">
        <v>516.76</v>
      </c>
      <c r="EX39" s="67" t="s">
        <v>333</v>
      </c>
      <c r="EY39" s="67">
        <v>5914</v>
      </c>
      <c r="EZ39" s="67" t="s">
        <v>334</v>
      </c>
      <c r="FA39" s="67">
        <v>21212</v>
      </c>
      <c r="FB39" s="67" t="s">
        <v>335</v>
      </c>
      <c r="FC39" s="67" t="s">
        <v>336</v>
      </c>
      <c r="FD39" s="67" t="s">
        <v>337</v>
      </c>
      <c r="FE39" s="68" t="s">
        <v>338</v>
      </c>
      <c r="FF39" s="68" t="s">
        <v>339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>
        <f ca="1">INDEX(BQ40:BU40,MATCH(MIN(BQ3:BU3),BQ3:BU3,0))</f>
        <v>593</v>
      </c>
      <c r="BQ40" s="1">
        <f ca="1">IF(AND(BQ3&lt;0,ABS(MIN(BQ4:BQ38))&gt;ABS(MAX(BQ4:BQ38))),IF(MIN(BQ4:BQ38)&lt;&gt;0,INDEX($A4:$A38,MATCH(MIN(BQ4:BQ38),BQ4:BQ38,0)),""),"")</f>
        <v>593</v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>
        <f ca="1">INDEX(BX40:CB40,MATCH(MIN(BX3:CB3),BX3:CB3,0))</f>
        <v>590</v>
      </c>
      <c r="BX40" s="1" t="str">
        <f ca="1">IF(AND(BX3&lt;0,ABS(MIN(BX4:BX38))&gt;ABS(MAX(BX4:BX38))),IF(MIN(BX4:BX38)&lt;&gt;0,INDEX($A4:$A38,MATCH(MIN(BX4:BX38),BX4:BX38,0)),""),"")</f>
        <v/>
      </c>
      <c r="BY40" s="1">
        <f ca="1">INDEX($A$4:$A$38,1+MATCH("Cruce -",BY4:BY38,)-1)</f>
        <v>592</v>
      </c>
      <c r="BZ40" s="1">
        <f ca="1">IF(AND(BZ3&lt;0,ABS(MIN(BZ4:BZ38))&gt;ABS(MAX(BZ4:BZ38))),IF(MIN(BZ4:BZ38)&lt;&gt;0,INDEX($A4:$A38,MATCH(MIN(BZ4:BZ38),BZ4:BZ38,0)),""),"")</f>
        <v>590</v>
      </c>
      <c r="CB40" s="1" t="str">
        <f ca="1">IF(AND(CB3&lt;0,ABS(MIN(CB4:CB38))&gt;ABS(MAX(CB4:CB38))),IF(MIN(CB4:CB38)&lt;&gt;0,INDEX($A4:$A38,MATCH(MIN(CB4:CB38),CB4:CB38,0)),""),"")</f>
        <v/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str">
        <f ca="1">IF(AND(CW3&lt;0,ABS(MIN(CW4:CW38))&gt;ABS(MAX(CW4:CW38))),IF(MIN(CW4:CW38)&lt;&gt;0,INDEX($A4:$A38,MATCH(MIN(CW4:CW38),CW4:CW38,0)),""),"")</f>
        <v/>
      </c>
      <c r="CY40" s="1" t="str">
        <f ca="1">IF(AND(CY3&lt;0,ABS(MIN(CY4:CY38))&gt;ABS(MAX(CY4:CY38))),IF(MIN(CY4:CY38)&lt;&gt;0,INDEX($A4:$A38,MATCH(MIN(CY4:CY38),CY4:CY38,0)),""),"")</f>
        <v/>
      </c>
      <c r="DG40" s="72" t="s">
        <v>23</v>
      </c>
      <c r="DH40" s="23" t="str">
        <f t="shared" ref="DH40:DM40" si="130">IF(AND(DH3&lt;0,ABS(MIN(DH4:DH38))&gt;ABS(MAX(DH4:DH38))),IF(MIN(DH4:DH38)&lt;&gt;0,INDEX($A4:$A38,MATCH(MIN(DH4:DH38),DH4:DH38,0)),""),"")</f>
        <v/>
      </c>
      <c r="DI40" s="23" t="str">
        <f t="shared" si="130"/>
        <v/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 t="str">
        <f t="shared" si="130"/>
        <v/>
      </c>
      <c r="DM40" s="23" t="str">
        <f t="shared" si="130"/>
        <v/>
      </c>
      <c r="DN40" s="64" t="str">
        <f ca="1">BI1&amp;","&amp;BI39&amp;","&amp;ED39&amp;","&amp;ED40</f>
        <v>595,590,595,593</v>
      </c>
      <c r="DP40" s="23">
        <f>IF(AND(DP3&lt;0,ABS(MIN(DP4:DP38))&gt;ABS(MAX(DP4:DP38))),IF(MIN(DP4:DP38)&lt;&gt;0,INDEX($A4:$A38,MATCH(MIN(DP4:DP38),DP4:DP38,0)),""),"")</f>
        <v>594</v>
      </c>
      <c r="DQ40" s="23">
        <f>IF(AND(DQ3&lt;0,ABS(MIN(DQ4:DQ38))&gt;ABS(MAX(DQ4:DQ38))),IF(MIN(DQ4:DQ38)&lt;&gt;0,INDEX($A4:$A38,MATCH(MIN(DQ4:DQ38),DQ4:DQ38,0)),""),"")</f>
        <v>594</v>
      </c>
      <c r="DR40" s="23">
        <f ca="1">IF(AND(DR3&lt;0,ABS(MIN(DR4:DR38))&gt;ABS(MAX(DR4:DR38))),IF(MIN(DR4:DR38)&lt;&gt;0,INDEX($A4:$A38,MATCH(MIN(DR4:DR38),DR4:DR38,0)),""),"")</f>
        <v>594</v>
      </c>
      <c r="DS40" s="23">
        <f>IF(AND(DS3&lt;0,ABS(MIN(DS4:DS38))&gt;ABS(MAX(DS4:DS38))),IF(MIN(DS4:DS38)&lt;&gt;0,INDEX($A4:$A38,MATCH(MIN(DS4:DS38),DS4:DS38,0)),""),"")</f>
        <v>594</v>
      </c>
      <c r="ED40" s="103">
        <f>IFERROR(IF(MIN(ED4:ED38)&lt;&gt;0,INDEX($A4:$A38,MATCH(MIN(ED4:ED38),ED4:ED38,0)),""),"")</f>
        <v>593</v>
      </c>
      <c r="EU40" s="67">
        <v>590.39</v>
      </c>
      <c r="EV40" s="67" t="s">
        <v>340</v>
      </c>
      <c r="EW40" s="67">
        <v>516.75</v>
      </c>
      <c r="EX40" s="67" t="s">
        <v>341</v>
      </c>
      <c r="EY40" s="67">
        <v>5914.25</v>
      </c>
      <c r="EZ40" s="67" t="s">
        <v>342</v>
      </c>
      <c r="FA40" s="67">
        <v>21214</v>
      </c>
      <c r="FB40" s="67" t="s">
        <v>343</v>
      </c>
      <c r="FC40" s="67" t="s">
        <v>344</v>
      </c>
      <c r="FD40" s="67" t="s">
        <v>345</v>
      </c>
      <c r="FE40" s="68" t="s">
        <v>346</v>
      </c>
      <c r="FF40" s="68" t="s">
        <v>347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590.38</v>
      </c>
      <c r="EV41" s="67" t="s">
        <v>348</v>
      </c>
      <c r="EW41" s="67">
        <v>516.66999999999996</v>
      </c>
      <c r="EX41" s="67" t="s">
        <v>349</v>
      </c>
      <c r="EY41" s="67">
        <v>5914.25</v>
      </c>
      <c r="EZ41" s="67" t="s">
        <v>350</v>
      </c>
      <c r="FA41" s="67">
        <v>21211.75</v>
      </c>
      <c r="FB41" s="67" t="s">
        <v>351</v>
      </c>
      <c r="FC41" s="67" t="s">
        <v>352</v>
      </c>
      <c r="FD41" s="67" t="s">
        <v>353</v>
      </c>
      <c r="FE41" s="68" t="s">
        <v>354</v>
      </c>
      <c r="FF41" s="68" t="s">
        <v>355</v>
      </c>
    </row>
    <row r="42" spans="1:162" ht="13.5" thickBot="1" x14ac:dyDescent="0.25">
      <c r="A42" s="40"/>
      <c r="B42" s="43">
        <v>45796</v>
      </c>
      <c r="C42" s="44">
        <v>45800</v>
      </c>
      <c r="D42" s="44">
        <v>45828</v>
      </c>
      <c r="E42" s="40"/>
      <c r="F42" s="40">
        <f>+[2]Sheet1!$AD$2</f>
        <v>511.26951909834139</v>
      </c>
      <c r="G42" s="41"/>
      <c r="AP42" s="1">
        <v>250519</v>
      </c>
      <c r="AQ42" s="1">
        <v>0</v>
      </c>
      <c r="AS42" s="22" t="str">
        <f>+B43</f>
        <v>250519</v>
      </c>
      <c r="AT42" s="22"/>
      <c r="AU42" s="22" t="str">
        <f>+C43</f>
        <v>250523</v>
      </c>
      <c r="AV42" s="22"/>
      <c r="AW42" s="22" t="str">
        <f>+D43</f>
        <v>250620</v>
      </c>
      <c r="AX42" s="22"/>
      <c r="BA42" s="22" t="str">
        <f t="shared" ref="BA42:BF42" si="131">+AS42</f>
        <v>250519</v>
      </c>
      <c r="BB42" s="22">
        <f t="shared" si="131"/>
        <v>0</v>
      </c>
      <c r="BC42" s="22" t="str">
        <f t="shared" si="131"/>
        <v>250523</v>
      </c>
      <c r="BD42" s="22">
        <f t="shared" si="131"/>
        <v>0</v>
      </c>
      <c r="BE42" s="22" t="str">
        <f t="shared" si="131"/>
        <v>250620</v>
      </c>
      <c r="BF42" s="22">
        <f t="shared" si="131"/>
        <v>0</v>
      </c>
      <c r="BG42" s="96"/>
      <c r="BH42" s="1">
        <f ca="1">MAX(BH45:BH79)</f>
        <v>127279</v>
      </c>
      <c r="BI42" s="1">
        <f ca="1">IFERROR(IF(MAX(BH45:BH79)&lt;&gt;0,INDEX(A45:A79,MATCH(MAX(BH45:BH79),BH45:BH79,0)),""),"")</f>
        <v>523</v>
      </c>
      <c r="BJ42" s="22" t="str">
        <f t="shared" ref="BJ42:BO42" si="132">+AS42</f>
        <v>250519</v>
      </c>
      <c r="BK42" s="22">
        <f t="shared" si="132"/>
        <v>0</v>
      </c>
      <c r="BL42" s="22" t="str">
        <f t="shared" si="132"/>
        <v>250523</v>
      </c>
      <c r="BM42" s="22">
        <f t="shared" si="132"/>
        <v>0</v>
      </c>
      <c r="BN42" s="22" t="str">
        <f t="shared" si="132"/>
        <v>250620</v>
      </c>
      <c r="BO42" s="22">
        <f t="shared" si="132"/>
        <v>0</v>
      </c>
      <c r="BQ42" s="22">
        <f ca="1">IF(BR42&gt;BR43,IF(MAX(BQ45:BQ79)&lt;&gt;0,INDEX(A45:A79,MATCH(MAX(BQ45:BQ79),BQ45:BQ79,0)),A44),IF(MIN(BQ45:BQ79)&lt;&gt;0,INDEX(A45:A79,MATCH(MIN(BQ45:BQ79),BQ45:BQ79,0))))</f>
        <v>522</v>
      </c>
      <c r="BR42" s="22">
        <f ca="1">+MAX(BQ45:BQ79)</f>
        <v>154565220.63854742</v>
      </c>
      <c r="BS42" s="22">
        <f ca="1">IF(BT42&gt;BT43,IF(MAX(BS45:BS79)&lt;&gt;0,INDEX(A45:A79,MATCH(MAX(BS45:BS79),BS45:BS79,0)),A44),IF(MIN(BS45:BS79)&lt;&gt;0,INDEX(A45:A79,MATCH(MIN(BS45:BS79),BS45:BS79,0))))</f>
        <v>510</v>
      </c>
      <c r="BT42" s="22">
        <f ca="1">+MAX(BS45:BS79)</f>
        <v>37370368.270957515</v>
      </c>
      <c r="BU42" s="22">
        <f ca="1">IF(BV42&gt;BV43,IF(MAX(BU45:BU79)&lt;&gt;0,INDEX(A45:A79,MATCH(MAX(BU45:BU79),BU45:BU79,0)),A44),IF(MIN(BU45:BU79)&lt;&gt;0,INDEX(A45:A79,MATCH(MIN(BU45:BU79),BU45:BU79,0))))</f>
        <v>525</v>
      </c>
      <c r="BV42" s="22">
        <f ca="1">+MAX(BU45:BU79)</f>
        <v>131916924.05565877</v>
      </c>
      <c r="BX42" s="22">
        <f ca="1">IF(BY42&gt;BZ42,IF(MAX(BX45:BX79)&lt;&gt;0,INDEX(G45:G79,MATCH(MAX(BX45:BX79),BX45:BX79,0)),G44),IF(MIN(BX45:BX79)&lt;&gt;0,INDEX(G45:G79,MATCH(MIN(BX45:BX79),BX45:BX79,0))))</f>
        <v>0</v>
      </c>
      <c r="BY42" s="22">
        <f ca="1">+MAX(BX45:BX79)</f>
        <v>9539265962.9836426</v>
      </c>
      <c r="BZ42" s="22">
        <f ca="1">ABS(+MIN(BX45:BX79))</f>
        <v>1689965639.8235698</v>
      </c>
      <c r="CA42" s="22"/>
      <c r="CB42" s="22"/>
      <c r="CC42" s="22">
        <f ca="1">+AVERAGE(BY80:BY81,CA80:CA81,CC80:CC81)</f>
        <v>519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402850</v>
      </c>
      <c r="CM42" s="22">
        <f>ABS(+MIN(CK45:CK79))</f>
        <v>60956.000000000015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523</v>
      </c>
      <c r="CR42" s="22">
        <f>+MAX(CQ45:CQ79)</f>
        <v>108732</v>
      </c>
      <c r="CS42" s="22">
        <f>ABS(+MIN(CQ45:CQ79))</f>
        <v>76922</v>
      </c>
      <c r="CT42" s="22"/>
      <c r="CU42" s="22"/>
      <c r="CV42" s="22"/>
      <c r="CW42" s="22">
        <f ca="1">IF(CX42&gt;CY42,IF(MAX(CW45:CW79)&lt;&gt;0,INDEX(A45:A79,MATCH(MAX(CW45:CW79),CW45:CW79,0)),M44),IF(MIN(CW45:CW79)&lt;&gt;0,INDEX(A45:A79,MATCH(MIN(CW45:CW79),CW45:CW79,0))))</f>
        <v>525</v>
      </c>
      <c r="CX42" s="61">
        <f ca="1">+MAX(CW45:CW79)</f>
        <v>212289443.4599669</v>
      </c>
      <c r="CY42" s="22">
        <f ca="1">ABS(+MIN(CW45:CW79))</f>
        <v>131226050.35392086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 t="shared" ref="EE42:EJ42" si="133">+DA42</f>
        <v>0</v>
      </c>
      <c r="EF42" s="22">
        <f t="shared" si="133"/>
        <v>0</v>
      </c>
      <c r="EG42" s="22">
        <f t="shared" si="133"/>
        <v>0</v>
      </c>
      <c r="EH42" s="22">
        <f t="shared" si="133"/>
        <v>0</v>
      </c>
      <c r="EI42" s="22">
        <f t="shared" si="133"/>
        <v>0</v>
      </c>
      <c r="EJ42" s="22">
        <f t="shared" si="133"/>
        <v>0</v>
      </c>
      <c r="EL42" s="22">
        <f t="shared" ref="EL42:EQ42" si="134">+DH42</f>
        <v>0</v>
      </c>
      <c r="EM42" s="22">
        <f t="shared" si="134"/>
        <v>0</v>
      </c>
      <c r="EN42" s="22">
        <f t="shared" si="134"/>
        <v>0</v>
      </c>
      <c r="EO42" s="22">
        <f t="shared" si="134"/>
        <v>0</v>
      </c>
      <c r="EP42" s="22">
        <f t="shared" si="134"/>
        <v>0</v>
      </c>
      <c r="EQ42" s="22">
        <f t="shared" si="134"/>
        <v>0</v>
      </c>
      <c r="EU42" s="67">
        <v>590.37</v>
      </c>
      <c r="EV42" s="67" t="s">
        <v>356</v>
      </c>
      <c r="EW42" s="67">
        <v>516.75</v>
      </c>
      <c r="EX42" s="67" t="s">
        <v>357</v>
      </c>
      <c r="EY42" s="67">
        <v>5914</v>
      </c>
      <c r="EZ42" s="67" t="s">
        <v>358</v>
      </c>
      <c r="FA42" s="67">
        <v>21212.75</v>
      </c>
      <c r="FB42" s="67" t="s">
        <v>359</v>
      </c>
      <c r="FC42" s="67" t="s">
        <v>360</v>
      </c>
      <c r="FD42" s="67" t="s">
        <v>361</v>
      </c>
      <c r="FE42" s="68" t="s">
        <v>362</v>
      </c>
      <c r="FF42" s="68" t="s">
        <v>363</v>
      </c>
    </row>
    <row r="43" spans="1:162" ht="13.5" thickBot="1" x14ac:dyDescent="0.25">
      <c r="A43" s="45" t="s">
        <v>2</v>
      </c>
      <c r="B43" s="45" t="str">
        <f>+B$2</f>
        <v>250519</v>
      </c>
      <c r="C43" s="45" t="str">
        <f>+C2</f>
        <v>250523</v>
      </c>
      <c r="D43" s="45" t="str">
        <f>+D2</f>
        <v>250620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135">+BJ2</f>
        <v>GAMMA</v>
      </c>
      <c r="BK43" s="22" t="str">
        <f t="shared" si="135"/>
        <v>GAMMA</v>
      </c>
      <c r="BL43" s="22" t="str">
        <f t="shared" si="135"/>
        <v>GAMMA</v>
      </c>
      <c r="BM43" s="22" t="str">
        <f t="shared" si="135"/>
        <v>GAMMA</v>
      </c>
      <c r="BN43" s="22" t="str">
        <f t="shared" si="135"/>
        <v>GAMMA</v>
      </c>
      <c r="BO43" s="25" t="str">
        <f t="shared" si="135"/>
        <v>GAMMA</v>
      </c>
      <c r="BQ43" s="22" t="s">
        <v>11</v>
      </c>
      <c r="BR43" s="22">
        <f ca="1">ABS(+MIN(BQ45:BQ79))</f>
        <v>97489809.152403831</v>
      </c>
      <c r="BS43" s="22" t="s">
        <v>11</v>
      </c>
      <c r="BT43" s="22">
        <f ca="1">ABS(+MIN(BS45:BS79))</f>
        <v>55878924.210218988</v>
      </c>
      <c r="BU43" s="22" t="s">
        <v>11</v>
      </c>
      <c r="BV43" s="25">
        <f ca="1">ABS(+MIN(BU45:BU79))</f>
        <v>42293166.564932033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136">+CD2</f>
        <v>DELTA</v>
      </c>
      <c r="CE43" s="22" t="str">
        <f t="shared" si="136"/>
        <v>DELTA</v>
      </c>
      <c r="CF43" s="22" t="str">
        <f t="shared" si="136"/>
        <v>DELTA</v>
      </c>
      <c r="CG43" s="22" t="str">
        <f t="shared" si="136"/>
        <v>DELTA</v>
      </c>
      <c r="CH43" s="22" t="str">
        <f t="shared" si="136"/>
        <v>DELTA</v>
      </c>
      <c r="CI43" s="25" t="str">
        <f t="shared" si="136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137">+EE2</f>
        <v>IMPL_VOL</v>
      </c>
      <c r="EF43" s="22" t="str">
        <f t="shared" si="137"/>
        <v>IMPL_VOL</v>
      </c>
      <c r="EG43" s="22" t="str">
        <f t="shared" si="137"/>
        <v>IMPL_VOL</v>
      </c>
      <c r="EH43" s="22" t="str">
        <f t="shared" si="137"/>
        <v>IMPL_VOL</v>
      </c>
      <c r="EI43" s="22" t="str">
        <f t="shared" si="137"/>
        <v>IMPL_VOL</v>
      </c>
      <c r="EJ43" s="22" t="str">
        <f t="shared" si="137"/>
        <v>IMPL_VOL</v>
      </c>
      <c r="EL43" s="22" t="str">
        <f t="shared" ref="EL43:EQ43" si="138">+EL2</f>
        <v>IMPL_VOL</v>
      </c>
      <c r="EM43" s="22" t="str">
        <f t="shared" si="138"/>
        <v>IMPL_VOL</v>
      </c>
      <c r="EN43" s="22" t="str">
        <f t="shared" si="138"/>
        <v>IMPL_VOL</v>
      </c>
      <c r="EO43" s="22" t="str">
        <f t="shared" si="138"/>
        <v>IMPL_VOL</v>
      </c>
      <c r="EP43" s="22" t="str">
        <f t="shared" si="138"/>
        <v>IMPL_VOL</v>
      </c>
      <c r="EQ43" s="22" t="str">
        <f t="shared" si="138"/>
        <v>IMPL_VOL</v>
      </c>
      <c r="EU43" s="67">
        <v>589.98</v>
      </c>
      <c r="EV43" s="67" t="s">
        <v>364</v>
      </c>
      <c r="EW43" s="67">
        <v>516.41</v>
      </c>
      <c r="EX43" s="67" t="s">
        <v>365</v>
      </c>
      <c r="EY43" s="67">
        <v>5910</v>
      </c>
      <c r="EZ43" s="67" t="s">
        <v>366</v>
      </c>
      <c r="FA43" s="67">
        <v>21197.5</v>
      </c>
      <c r="FB43" s="67" t="s">
        <v>367</v>
      </c>
      <c r="FC43" s="67" t="s">
        <v>368</v>
      </c>
      <c r="FD43" s="67" t="s">
        <v>369</v>
      </c>
      <c r="FE43" s="68" t="s">
        <v>370</v>
      </c>
      <c r="FF43" s="68" t="s">
        <v>371</v>
      </c>
    </row>
    <row r="44" spans="1:162" ht="13.5" thickBot="1" x14ac:dyDescent="0.25">
      <c r="A44" s="46">
        <f>RTD("tos.rtd", ,"MARK", A43)</f>
        <v>521.09</v>
      </c>
      <c r="B44" s="27">
        <f>+AS44/AT44</f>
        <v>-0.76237132256884566</v>
      </c>
      <c r="C44" s="27">
        <f>+AU44/AV44</f>
        <v>-0.73235589322694994</v>
      </c>
      <c r="D44" s="27">
        <f>+AW44/AX44</f>
        <v>-1.1349827165441677</v>
      </c>
      <c r="E44" s="28">
        <v>0</v>
      </c>
      <c r="F44" s="47">
        <f>RTD("tos.rtd", ,"MARK", F43)</f>
        <v>21482.25</v>
      </c>
      <c r="G44" s="48" t="e">
        <f>RTD("tos.rtd", ,"MARK", G43)</f>
        <v>#N/A</v>
      </c>
      <c r="AO44" s="1">
        <v>0</v>
      </c>
      <c r="AP44" s="1">
        <v>1110120</v>
      </c>
      <c r="AQ44" s="1">
        <v>-1110016</v>
      </c>
      <c r="AS44" s="13">
        <f t="shared" ref="AS44:AY44" si="139">SUM(AS45:AS79)</f>
        <v>58358</v>
      </c>
      <c r="AT44" s="29">
        <f t="shared" si="139"/>
        <v>-76548</v>
      </c>
      <c r="AU44" s="13">
        <f t="shared" si="139"/>
        <v>57643</v>
      </c>
      <c r="AV44" s="29">
        <f t="shared" si="139"/>
        <v>-78709</v>
      </c>
      <c r="AW44" s="13">
        <f t="shared" si="139"/>
        <v>158590</v>
      </c>
      <c r="AX44" s="29">
        <f t="shared" si="139"/>
        <v>-139729</v>
      </c>
      <c r="AY44" s="29">
        <f t="shared" si="139"/>
        <v>-20395</v>
      </c>
      <c r="AZ44" s="1">
        <v>0</v>
      </c>
      <c r="BA44" s="13">
        <f t="shared" ref="BA44:BH44" si="140">SUM(BA45:BA79)</f>
        <v>1110533</v>
      </c>
      <c r="BB44" s="29">
        <f t="shared" si="140"/>
        <v>-1110341</v>
      </c>
      <c r="BC44" s="13">
        <f t="shared" si="140"/>
        <v>68933</v>
      </c>
      <c r="BD44" s="29">
        <f t="shared" si="140"/>
        <v>-123292</v>
      </c>
      <c r="BE44" s="13">
        <f t="shared" si="140"/>
        <v>17192</v>
      </c>
      <c r="BF44" s="29">
        <f t="shared" si="140"/>
        <v>-35776</v>
      </c>
      <c r="BG44" s="29"/>
      <c r="BH44" s="29">
        <f t="shared" ca="1" si="140"/>
        <v>-225383</v>
      </c>
      <c r="BJ44" s="30">
        <f t="shared" ref="BJ44:BO44" ca="1" si="141">SUM(BJ45:BJ79)</f>
        <v>1.5334049174258819</v>
      </c>
      <c r="BK44" s="31">
        <f t="shared" ca="1" si="141"/>
        <v>-1.9445868107346524</v>
      </c>
      <c r="BL44" s="30">
        <f t="shared" ca="1" si="141"/>
        <v>0.74935180770455345</v>
      </c>
      <c r="BM44" s="31">
        <f t="shared" ca="1" si="141"/>
        <v>-0.7736681584112941</v>
      </c>
      <c r="BN44" s="30">
        <f t="shared" ca="1" si="141"/>
        <v>0.77938064801335127</v>
      </c>
      <c r="BO44" s="31">
        <f t="shared" ca="1" si="141"/>
        <v>-0.78584257136464231</v>
      </c>
      <c r="BQ44" s="30">
        <f ca="1">SUM(BQ45:BQ79)</f>
        <v>79810786.310230911</v>
      </c>
      <c r="BR44" s="31"/>
      <c r="BS44" s="30">
        <f ca="1">SUM(BS45:BS79)</f>
        <v>-60347709.561278768</v>
      </c>
      <c r="BT44" s="31"/>
      <c r="BU44" s="30">
        <f ca="1">SUM(BU45:BU79)</f>
        <v>170764839.53511009</v>
      </c>
      <c r="BV44" s="31"/>
      <c r="BW44" s="69"/>
      <c r="BX44" s="30">
        <f ca="1">SUM(BX45:BX79)</f>
        <v>17658561188.922867</v>
      </c>
      <c r="BY44" s="31"/>
      <c r="BZ44" s="30">
        <f ca="1">SUM(BZ45:BZ79)</f>
        <v>-240651267.60305494</v>
      </c>
      <c r="CA44" s="31"/>
      <c r="CB44" s="30">
        <f ca="1">SUM(CB45:CB79)</f>
        <v>-75022200.116694823</v>
      </c>
      <c r="CC44" s="31"/>
      <c r="CD44" s="30">
        <f t="shared" ref="CD44:CI44" si="142">SUM(CD45:CD79)</f>
        <v>23.71</v>
      </c>
      <c r="CE44" s="31">
        <f t="shared" si="142"/>
        <v>11.089999999999998</v>
      </c>
      <c r="CF44" s="30">
        <f t="shared" si="142"/>
        <v>22.310000000000002</v>
      </c>
      <c r="CG44" s="31">
        <f t="shared" si="142"/>
        <v>12.879999999999999</v>
      </c>
      <c r="CH44" s="30">
        <f t="shared" si="142"/>
        <v>20.889999999999997</v>
      </c>
      <c r="CI44" s="31">
        <f t="shared" si="142"/>
        <v>14.120000000000001</v>
      </c>
      <c r="CK44" s="30">
        <f>SUM(CK45:CK79)</f>
        <v>2225118</v>
      </c>
      <c r="CL44" s="31"/>
      <c r="CM44" s="30">
        <f>SUM(CM45:CM79)</f>
        <v>1552186</v>
      </c>
      <c r="CN44" s="31"/>
      <c r="CO44" s="30">
        <f>SUM(CO45:CO79)</f>
        <v>6055986</v>
      </c>
      <c r="CP44" s="31">
        <f t="shared" ref="CP44:CP79" si="143">+CK44+CM44+CO44</f>
        <v>9833290</v>
      </c>
      <c r="CQ44" s="30">
        <f>SUM(CQ45:CQ79)</f>
        <v>192</v>
      </c>
      <c r="CR44" s="31"/>
      <c r="CS44" s="30">
        <f>SUM(CS45:CS79)</f>
        <v>-54359</v>
      </c>
      <c r="CT44" s="31"/>
      <c r="CU44" s="30">
        <f>SUM(CU45:CU79)</f>
        <v>-18584</v>
      </c>
      <c r="CV44" s="31"/>
      <c r="CW44" s="31">
        <f ca="1">SUM(CW45:CW79)</f>
        <v>190227916.28406203</v>
      </c>
      <c r="CY44" s="31">
        <f ca="1">SUM(CY45:CY79)</f>
        <v>17342887721.20311</v>
      </c>
      <c r="DA44" s="30">
        <f t="shared" ref="DA44:DF44" si="144">SUM(DA45:DA79)</f>
        <v>282.44</v>
      </c>
      <c r="DB44" s="31">
        <f t="shared" si="144"/>
        <v>64.790000000000092</v>
      </c>
      <c r="DC44" s="30">
        <f t="shared" si="144"/>
        <v>281.53999999999996</v>
      </c>
      <c r="DD44" s="31">
        <f t="shared" si="144"/>
        <v>67.800000000000082</v>
      </c>
      <c r="DE44" s="30">
        <f t="shared" si="144"/>
        <v>273.40999999999997</v>
      </c>
      <c r="DF44" s="30">
        <f t="shared" si="144"/>
        <v>63.68</v>
      </c>
      <c r="DG44" s="64">
        <v>750</v>
      </c>
      <c r="DH44" s="30">
        <f t="shared" ref="DH44:DM44" si="145">SUM(DH45:DH79)</f>
        <v>13.366666666666642</v>
      </c>
      <c r="DI44" s="31">
        <f t="shared" si="145"/>
        <v>-263.70588235294116</v>
      </c>
      <c r="DJ44" s="30">
        <f t="shared" si="145"/>
        <v>-387</v>
      </c>
      <c r="DK44" s="31">
        <f t="shared" si="145"/>
        <v>-205</v>
      </c>
      <c r="DL44" s="30">
        <f t="shared" si="145"/>
        <v>-250.33921568627451</v>
      </c>
      <c r="DM44" s="30">
        <f t="shared" si="145"/>
        <v>-592</v>
      </c>
      <c r="DP44" s="30">
        <f>SUM(DP45:DP79)</f>
        <v>-6.7660784313727991</v>
      </c>
      <c r="DQ44" s="31">
        <f>SUM(DQ45:DQ79)</f>
        <v>-314.73</v>
      </c>
      <c r="DR44" s="30">
        <f ca="1">SUM(DR45:DR79)</f>
        <v>-18.300580956884101</v>
      </c>
      <c r="DS44" s="31">
        <f>SUM(DS45:DS79)</f>
        <v>-80.13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146">SUM(EE45:EE79)</f>
        <v>12.471</v>
      </c>
      <c r="EF44" s="31">
        <f t="shared" si="146"/>
        <v>35.221800000000002</v>
      </c>
      <c r="EG44" s="30">
        <f t="shared" si="146"/>
        <v>8.0237000000000016</v>
      </c>
      <c r="EH44" s="31">
        <f t="shared" si="146"/>
        <v>7.7293000000000003</v>
      </c>
      <c r="EI44" s="30">
        <f t="shared" si="146"/>
        <v>7.3512000000000031</v>
      </c>
      <c r="EJ44" s="30">
        <f t="shared" si="146"/>
        <v>7.1893999999999982</v>
      </c>
      <c r="EK44" s="63">
        <f ca="1">SUM(EK45:EK79)</f>
        <v>-3666716075.7795157</v>
      </c>
      <c r="EL44" s="30">
        <f t="shared" ref="EL44:EQ44" si="147">SUM(EL45:EL79)</f>
        <v>0</v>
      </c>
      <c r="EM44" s="31">
        <f t="shared" si="147"/>
        <v>0</v>
      </c>
      <c r="EN44" s="30">
        <f t="shared" si="147"/>
        <v>0</v>
      </c>
      <c r="EO44" s="31">
        <f t="shared" si="147"/>
        <v>0</v>
      </c>
      <c r="EP44" s="30">
        <f t="shared" si="147"/>
        <v>0</v>
      </c>
      <c r="EQ44" s="30">
        <f t="shared" si="147"/>
        <v>0</v>
      </c>
      <c r="EU44" s="67">
        <v>589.91</v>
      </c>
      <c r="EV44" s="67" t="s">
        <v>372</v>
      </c>
      <c r="EW44" s="67">
        <v>516.33000000000004</v>
      </c>
      <c r="EX44" s="67" t="s">
        <v>373</v>
      </c>
      <c r="EY44" s="67">
        <v>5909.5</v>
      </c>
      <c r="EZ44" s="67" t="s">
        <v>374</v>
      </c>
      <c r="FA44" s="67">
        <v>21194.75</v>
      </c>
      <c r="FB44" s="67" t="s">
        <v>375</v>
      </c>
      <c r="FC44" s="67" t="s">
        <v>376</v>
      </c>
      <c r="FD44" s="67" t="s">
        <v>377</v>
      </c>
      <c r="FE44" s="68" t="s">
        <v>378</v>
      </c>
      <c r="FF44" s="68" t="s">
        <v>379</v>
      </c>
    </row>
    <row r="45" spans="1:162" ht="13.5" thickBot="1" x14ac:dyDescent="0.25">
      <c r="A45" s="2">
        <f>ROUND(515/$A$39,0)*$A$39+17*$A$39</f>
        <v>532</v>
      </c>
      <c r="B45" s="3">
        <f t="shared" ref="B45:B79" si="148">+IF($A$1="ABS",AS45-AT45,AS45+AT45)</f>
        <v>870</v>
      </c>
      <c r="C45" s="3">
        <f t="shared" ref="C45:C71" si="149">+IF($A$1="ABS",AU45-AV45,AU45+AV45)</f>
        <v>845</v>
      </c>
      <c r="D45" s="3">
        <f t="shared" ref="D45:D79" si="150">+IF($A$1="ABS",AW45-AX45,AW45+AX45)</f>
        <v>0</v>
      </c>
      <c r="E45" s="3">
        <f t="shared" ref="E45:E79" si="151">SUM(B45:D45)</f>
        <v>1715</v>
      </c>
      <c r="F45" s="4">
        <f>+$F$44/$A$44*A45</f>
        <v>21932.021339883704</v>
      </c>
      <c r="AM45" s="1">
        <v>655</v>
      </c>
      <c r="AN45" s="1">
        <v>35</v>
      </c>
      <c r="AO45" s="1">
        <v>532</v>
      </c>
      <c r="AP45" s="1">
        <v>2379</v>
      </c>
      <c r="AQ45" s="1">
        <v>-212</v>
      </c>
      <c r="AS45" s="30">
        <f>IF(RTD("tos.rtd",,AS$43,"."&amp;$A$43&amp;$AS$42&amp;"C"&amp;$A45)="N/A",0,RTD("tos.rtd",,AS$43,"."&amp;$A$43&amp;$AS$42&amp;"C"&amp;$A45))</f>
        <v>870</v>
      </c>
      <c r="AT45" s="31">
        <f>-IF(RTD("tos.rtd",,AT$43,"."&amp;$A$43&amp;$AS$42&amp;"P"&amp;$A45)="N/A",0,RTD("tos.rtd",,AT$43,"."&amp;$A$43&amp;$AS$42&amp;"P"&amp;$A45))</f>
        <v>0</v>
      </c>
      <c r="AU45" s="30">
        <f>IF(RTD("tos.rtd",,AU$2,"."&amp;$A$43&amp;$AU$1&amp;"C"&amp;$A45)="N/A",0,RTD("tos.rtd",,AU$2,"."&amp;$A$43&amp;$AU$1&amp;"C"&amp;$A45))</f>
        <v>762</v>
      </c>
      <c r="AV45" s="31">
        <f>-IF(RTD("tos.rtd",,AV$2,"."&amp;$A$43&amp;$AU$1&amp;"P"&amp;$A45)="N/A",0,RTD("tos.rtd",,AV$2,"."&amp;$A$43&amp;$AU$1&amp;"P"&amp;$A45))</f>
        <v>-83</v>
      </c>
      <c r="AW45" s="30">
        <f>IF(RTD("tos.rtd",,AW$2,"."&amp;$A$43&amp;$AW$1&amp;"C"&amp;$A45)="N/A",0,RTD("tos.rtd",,AW$2,"."&amp;$A$43&amp;$AW$1&amp;"C"&amp;$A45))</f>
        <v>0</v>
      </c>
      <c r="AX45" s="31">
        <f>-IF(RTD("tos.rtd",,AX$2,"."&amp;$A$43&amp;$AW$1&amp;"P"&amp;$A45)="N/A",0,RTD("tos.rtd",,AX$2,"."&amp;$A$43&amp;$AW$1&amp;"P"&amp;$A45))</f>
        <v>0</v>
      </c>
      <c r="AY45" s="31">
        <f>SUM(AS45:AX45)</f>
        <v>1549</v>
      </c>
      <c r="AZ45" s="8">
        <f t="shared" ref="AZ45:AZ79" si="152">+A45</f>
        <v>532</v>
      </c>
      <c r="BA45" s="30">
        <f>IF(RTD("tos.rtd",,BA$43,"."&amp;$A$43&amp;$AS$42&amp;"C"&amp;$A45)="N/A",0,RTD("tos.rtd",,BA$43,"."&amp;$A$43&amp;$AS$42&amp;"C"&amp;$A45))</f>
        <v>2379</v>
      </c>
      <c r="BB45" s="31">
        <f>-IF(RTD("tos.rtd",,BB$43,"."&amp;$A$43&amp;$AS$42&amp;"P"&amp;$A45)="N/A",0,RTD("tos.rtd",,BB$43,"."&amp;$A$43&amp;$AS$42&amp;"P"&amp;$A45))</f>
        <v>-212</v>
      </c>
      <c r="BC45" s="30">
        <f>IF(RTD("tos.rtd",,BC$2,"."&amp;$A$43&amp;$AU$1&amp;"C"&amp;$A45)="N/A",0,RTD("tos.rtd",,BC$2,"."&amp;$A$43&amp;$AU$1&amp;"C"&amp;$A45))</f>
        <v>2072</v>
      </c>
      <c r="BD45" s="31">
        <f>-IF(RTD("tos.rtd",,BD$2,"."&amp;$A$43&amp;$AU$1&amp;"P"&amp;$A45)="N/A",0,RTD("tos.rtd",,BD$2,"."&amp;$A$43&amp;$AU$1&amp;"P"&amp;$A45))</f>
        <v>-23</v>
      </c>
      <c r="BE45" s="30">
        <f>IF(RTD("tos.rtd",,BE$2,"."&amp;$A$43&amp;$AW$1&amp;"C"&amp;$A45)="N/A",0,RTD("tos.rtd",,BE$2,"."&amp;$A$43&amp;$AW$1&amp;"C"&amp;$A45))</f>
        <v>92</v>
      </c>
      <c r="BF45" s="31">
        <f>-IF(RTD("tos.rtd",,BF$2,"."&amp;$A$43&amp;$AW$1&amp;"P"&amp;$A45)="N/A",0,RTD("tos.rtd",,BF$2,"."&amp;$A$43&amp;$AW$1&amp;"P"&amp;$A45))</f>
        <v>0</v>
      </c>
      <c r="BG45" s="32">
        <f ca="1">+Hoja2!Y46</f>
        <v>6721</v>
      </c>
      <c r="BH45" s="31">
        <f ca="1">SUM(BA45:BG45)</f>
        <v>11029</v>
      </c>
      <c r="BI45" s="8"/>
      <c r="BJ45" s="83">
        <f ca="1">IF($BP$1=1,DX45,IF(RTD("tos.rtd",,BJ$43,"."&amp;$A$43&amp;$AS$42&amp;"C"&amp;$A45)="N/A",0,RTD("tos.rtd",,BJ$43,"."&amp;$A$43&amp;$AS$42&amp;"C"&amp;$A45)))</f>
        <v>1.727991442756785E-2</v>
      </c>
      <c r="BK45" s="83">
        <f ca="1">IF($BP$1=1,DY45,-IF(RTD("tos.rtd",,BK$43,"."&amp;$A$43&amp;$AS$42&amp;"P"&amp;$A45)="N/A",0,RTD("tos.rtd",,BK$43,"."&amp;$A$43&amp;$AS$42&amp;"P"&amp;$A45)))</f>
        <v>-2.2264940050888485E-2</v>
      </c>
      <c r="BL45" s="83">
        <f ca="1">IF($BP$1=1,DZ45,IF(RTD("tos.rtd",,BL$2,"."&amp;$A$43&amp;$AU$1&amp;"C"&amp;$A45)="N/A",0,RTD("tos.rtd",,BL$2,"."&amp;$A$43&amp;$AU$1&amp;"C"&amp;$A45)))</f>
        <v>2.2693351035772743E-2</v>
      </c>
      <c r="BM45" s="83">
        <f ca="1">IF($BP$1=1,EA45,-IF(RTD("tos.rtd",,BM$2,"."&amp;$A$43&amp;$AU$1&amp;"P"&amp;$A45)="N/A",0,RTD("tos.rtd",,BM$2,"."&amp;$A$43&amp;$AU$1&amp;"P"&amp;$A45)))</f>
        <v>-2.3336798472363012E-2</v>
      </c>
      <c r="BN45" s="83">
        <f ca="1">IF($BP$1=1,EB45,IF(RTD("tos.rtd",,BN$2,"."&amp;$A$43&amp;$AW$1&amp;"C"&amp;$A45)="N/A",0,RTD("tos.rtd",,BN$2,"."&amp;$A$43&amp;$AW$1&amp;"C"&amp;$A45)))</f>
        <v>2.2930243694264506E-2</v>
      </c>
      <c r="BO45" s="83">
        <f ca="1">IF($BP$1=1,EC45,-IF(RTD("tos.rtd",,BO$2,"."&amp;$A$43&amp;$AW$1&amp;"P"&amp;$A45)="N/A",0,RTD("tos.rtd",,BO$2,"."&amp;$A$43&amp;$AW$1&amp;"P"&amp;$A45)))</f>
        <v>-2.3009165310923597E-2</v>
      </c>
      <c r="BQ45" s="83">
        <f ca="1">+$A$44*$A$44*AS45*BJ45-$A$44*$A$44*AT45*BK45</f>
        <v>4082125.175153919</v>
      </c>
      <c r="BR45" s="83"/>
      <c r="BS45" s="83">
        <f ca="1">+$A$44*$A$44*AU45*BL45-$A$44*$A$44*AV45*BM45</f>
        <v>4169519.6416260144</v>
      </c>
      <c r="BT45" s="83"/>
      <c r="BU45" s="83">
        <f ca="1">+$A$44*$A$44*AW45*BN45-$A$44*$A$44*AX45*BO45</f>
        <v>0</v>
      </c>
      <c r="BV45" s="83"/>
      <c r="BX45" s="83">
        <f ca="1">+$A$44*$A$44*BA45*BJ45-$A$44*$A$44*BB45*BK45</f>
        <v>9880811.2848890871</v>
      </c>
      <c r="BY45" s="83"/>
      <c r="BZ45" s="83">
        <f ca="1">+$A$44*$A$44*BC45*BL45-$A$44*$A$44*BD45*BM45</f>
        <v>12621989.686172025</v>
      </c>
      <c r="CA45" s="83"/>
      <c r="CB45" s="83">
        <f ca="1">+$A$44*$A$44*BE45*BN45-$A$44*$A$44*BF45*BO45</f>
        <v>572825.01535951952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0.95</v>
      </c>
      <c r="CF45" s="83">
        <f>IF(RTD("tos.rtd",,CF$2,"."&amp;$A$43&amp;$AU$1&amp;"C"&amp;$A45)="N/A",0,RTD("tos.rtd",,CF$2,"."&amp;$A$43&amp;$AU$1&amp;"C"&amp;$A45))</f>
        <v>0.16</v>
      </c>
      <c r="CG45" s="83">
        <f>-IF(RTD("tos.rtd",,CG$2,"."&amp;$A$43&amp;$AU$1&amp;"P"&amp;$A45)="N/A",0,RTD("tos.rtd",,CG$2,"."&amp;$A$43&amp;$AU$1&amp;"P"&amp;$A45))</f>
        <v>0.9</v>
      </c>
      <c r="CH45" s="83">
        <f>IF(RTD("tos.rtd",,CH$2,"."&amp;$A$43&amp;$AW$1&amp;"C"&amp;$A45)="N/A",0,RTD("tos.rtd",,CH$2,"."&amp;$A$43&amp;$AW$1&amp;"C"&amp;$A45))</f>
        <v>0.39</v>
      </c>
      <c r="CI45" s="83">
        <f>-IF(RTD("tos.rtd",,CI$2,"."&amp;$A$43&amp;$AW$1&amp;"P"&amp;$A45)="N/A",0,RTD("tos.rtd",,CI$2,"."&amp;$A$43&amp;$AW$1&amp;"P"&amp;$A45))</f>
        <v>0.62</v>
      </c>
      <c r="CK45" s="83">
        <f>+AS45*CD45*100+AT45*CE45*100</f>
        <v>0</v>
      </c>
      <c r="CL45" s="83"/>
      <c r="CM45" s="83">
        <f>+AU45*CF45*100+AV45*CG45*100</f>
        <v>4722</v>
      </c>
      <c r="CN45" s="83"/>
      <c r="CO45" s="83">
        <f>+AW45*CH45*100+AX45*CI45*100</f>
        <v>0</v>
      </c>
      <c r="CP45" s="83">
        <f t="shared" si="143"/>
        <v>4722</v>
      </c>
      <c r="CQ45" s="83">
        <f t="shared" ref="CQ45:CQ79" si="153">+BA45+BB45</f>
        <v>2167</v>
      </c>
      <c r="CR45" s="83"/>
      <c r="CS45" s="83">
        <f t="shared" ref="CS45:CS79" si="154">+BC45+BD45</f>
        <v>2049</v>
      </c>
      <c r="CT45" s="83"/>
      <c r="CU45" s="83">
        <f t="shared" ref="CU45:CU79" si="155">+BE45+BF45</f>
        <v>92</v>
      </c>
      <c r="CV45" s="83"/>
      <c r="CW45" s="83">
        <f t="shared" ref="CW45:CW79" ca="1" si="156">+BQ45+BS45+BU45</f>
        <v>8251644.8167799339</v>
      </c>
      <c r="CY45" s="83">
        <f t="shared" ref="CY45:CY79" ca="1" si="157">+BX45+BZ45+CB45</f>
        <v>23075625.986420631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11.5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11.15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10.75</v>
      </c>
      <c r="DG45" s="86">
        <f>+$A45-$A$44</f>
        <v>10.909999999999968</v>
      </c>
      <c r="DH45" s="3">
        <f t="shared" ref="DH45:DH79" si="158">IFERROR(((DA45-DE45)/(DC45-DE45))*(BA45-AP45),0)</f>
        <v>0</v>
      </c>
      <c r="DI45" s="3">
        <f t="shared" ref="DI45:DI79" si="159">IFERROR(((DB45-DF45)/(DD45-DF45))*(BB45-AQ45),0)</f>
        <v>0</v>
      </c>
      <c r="DJ45" s="3">
        <f t="shared" ref="DJ45:DJ79" si="160">IF(DA45&gt;=(DE45+(DC45-DE45)*0.6),(BA45-AP45),IF(DA45&lt;=(DE45+(DC45-DE45)*0.4),-(BA45-AP45),0))</f>
        <v>0</v>
      </c>
      <c r="DK45" s="3">
        <f t="shared" ref="DK45:DK79" si="161">IF(DB45&lt;=(DF45+(DD45-DF45)*0.4),-(BB45-AQ45),IF(DB45&gt;=(DF45+(DD45-DF45)*0.6),(BB45-AQ45),0))</f>
        <v>0</v>
      </c>
      <c r="DL45" s="3">
        <f t="shared" ref="DL45:DL79" si="162">IFERROR(DH45+DI45,0)</f>
        <v>0</v>
      </c>
      <c r="DM45" s="3">
        <f t="shared" ref="DM45:DM79" si="163">IFERROR(DJ45+DK45,0)</f>
        <v>0</v>
      </c>
      <c r="DN45" s="64" t="str">
        <f t="shared" ref="DN45:DN79" si="164">IF(AND(DA45&gt;=(DE45+(DC45-DE45)*0.6),BA45&gt;AP45),"BUY",IF(AND(DA45&lt;=(DE45+(DC45-DE45)*0.4),BA45&gt;AP45),"SELL","UNKNOWN"))</f>
        <v>UNKNOWN</v>
      </c>
      <c r="DO45" s="64" t="str">
        <f t="shared" ref="DO45:DO79" si="165">IF(AND(DB45&gt;=(DF45+(DD45-DF45)*0.6),ABS(BB45)&gt;ABS(AQ45)),"BUY",IF(AND(DB45&lt;=(DF45+(DD45-DF45)*0.4),ABS(BB45)&gt;ABS(AQ45)),"SELL","UNKNOWN"))</f>
        <v>UNKNOWN</v>
      </c>
      <c r="DP45" s="83">
        <f t="shared" ref="DP45:DP79" si="166">+DH45*DA45+DI45*DB45</f>
        <v>0</v>
      </c>
      <c r="DQ45" s="83">
        <f t="shared" ref="DQ45:DQ79" si="167">+DA45*DJ45+DB45*DK45</f>
        <v>0</v>
      </c>
      <c r="DR45" s="83">
        <f t="shared" ref="DR45:DR79" ca="1" si="168">+BJ45*DJ45+BK45*DK45</f>
        <v>0</v>
      </c>
      <c r="DS45" s="83">
        <f t="shared" ref="DS45:DS79" si="169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170">AM45+IF(DN45="BUY",DT45,IF(DN45="SELL",-DT45,0))</f>
        <v>655</v>
      </c>
      <c r="DW45" s="83">
        <f t="shared" ref="DW45:DW79" si="171">AN45+IF(DO45="BUY",DU45,IF(DO45="SELL",-DU45,0))</f>
        <v>35</v>
      </c>
      <c r="DX45" s="83">
        <f ca="1">(EXP(-POWER((LN($A$44/$A45)+($EC$1+POWER($EE45,2)/2)*($EM$1/$DY$1))/($EE45*SQRT($EM$1/$DY$1)),2)/2)/SQRT(2*PI())/($A$44*$EE45*SQRT($EM$1/$DY$1)))</f>
        <v>1.727991442756785E-2</v>
      </c>
      <c r="DY45" s="83">
        <f ca="1">-(EXP(-POWER((LN($A$44/$A45)+($EC$1+POWER($EF45,2)/2)*($EM$1/$DY$1))/($EF45*SQRT($EM$1/$DY$1)),2)/2)/SQRT(2*PI())/($A$44*$EF45*SQRT($EM$1/$DY$1)))</f>
        <v>-2.2264940050888485E-2</v>
      </c>
      <c r="DZ45" s="83">
        <f ca="1">(EXP(-POWER((LN($A$44/$A45)+($EC$1+POWER($EG45,2)/2)*($EO$1/$DY$1))/($EG45*SQRT($EO$1/$DY$1)),2)/2)/SQRT(2*PI())/($A$44*$EG45*SQRT($EO$1/$DY$1)))</f>
        <v>2.2693351035772743E-2</v>
      </c>
      <c r="EA45" s="83">
        <f ca="1">-(EXP(-POWER((LN($A$44/$A45)+($EC$1+POWER($EH45,2)/2)*($EO$1/$DY$1))/($EH45*SQRT($EO$1/$DY$1)),2)/2)/SQRT(2*PI())/($A$44*$EH45*SQRT($EO$1/$DY$1)))</f>
        <v>-2.3336798472363012E-2</v>
      </c>
      <c r="EB45" s="83">
        <f ca="1">(EXP(-POWER((LN($A$44/$A45)+($EC$1+POWER($EI45,2)/2)*($EO$1/$DY$1))/($EI45*SQRT($EO$1/$DY$1)),2)/2)/SQRT(2*PI())/($A$44*$EI45*SQRT($EO$1/$DY$1)))</f>
        <v>2.2930243694264506E-2</v>
      </c>
      <c r="EC45" s="83">
        <f ca="1">-(EXP(-POWER((LN($A$44/$A45)+($EC$1+POWER($EJ45,2)/2)*($EO$1/$DY$1))/($EJ45*SQRT($EO$1/$DY$1)),2)/2)/SQRT(2*PI())/($A$44*$EJ45*SQRT($EO$1/$DY$1)))</f>
        <v>-2.3009165310923597E-2</v>
      </c>
      <c r="ED45" s="63">
        <f>+DV45+DW45</f>
        <v>690</v>
      </c>
      <c r="EE45" s="84">
        <f t="shared" ref="EE45:EE79" si="172">IFERROR(VALUE(IF(OR(EL45="--",EL45="0.00%"),$EE$1,EL45)),$EE$1)</f>
        <v>1.0323</v>
      </c>
      <c r="EF45" s="84">
        <f t="shared" ref="EF45:EF79" si="173">IFERROR(VALUE(IF(OR(EM45="--",EM45="0.00%"),$EE$1,EM45)),$EE$1)</f>
        <v>1.419</v>
      </c>
      <c r="EG45" s="84">
        <f t="shared" ref="EG45:EG79" si="174">IFERROR(VALUE(IF(OR(EN45="--",EN45="0.00%"),$EE$1,EN45)),$EE$1)</f>
        <v>0.1946</v>
      </c>
      <c r="EH45" s="84">
        <f t="shared" ref="EH45:EH79" si="175">IFERROR(VALUE(IF(OR(EO45="--",EO45="0.00%"),$EE$1,EO45)),$EE$1)</f>
        <v>0.1578</v>
      </c>
      <c r="EI45" s="84">
        <f t="shared" ref="EI45:EI79" si="176">IFERROR(VALUE(IF(OR(EP45="--",EP45="0.00%"),$EE$1,EP45)),$EE$1)</f>
        <v>0.18740000000000001</v>
      </c>
      <c r="EJ45" s="84">
        <f t="shared" ref="EJ45:EJ79" si="177">IFERROR(VALUE(IF(OR(EQ45="--",EQ45="0.00%"),$EE$1,EQ45)),$EE$1)</f>
        <v>0.1847</v>
      </c>
      <c r="EK45" s="63">
        <f ca="1">+DV45*DX45*$A$44*$A$44+DW45*DY45*$A$44*$A$44</f>
        <v>2861724.4238644266</v>
      </c>
      <c r="EL45" s="83" t="str">
        <f>RTD("tos.rtd",,EL$43,"."&amp;$A$43&amp;$AS$42&amp;"C"&amp;$A45)</f>
        <v>103.23%</v>
      </c>
      <c r="EM45" s="83" t="str">
        <f>RTD("tos.rtd",,EM$43,"."&amp;$A$43&amp;$AS$42&amp;"P"&amp;$A45)</f>
        <v>141.90%</v>
      </c>
      <c r="EN45" s="83" t="str">
        <f>RTD("tos.rtd",,EN$2,"."&amp;$A$43&amp;$AU$1&amp;"C"&amp;$A45)</f>
        <v>19.46%</v>
      </c>
      <c r="EO45" s="83" t="str">
        <f>RTD("tos.rtd",,EO$2,"."&amp;$A$43&amp;$AU$1&amp;"P"&amp;$A45)</f>
        <v>15.78%</v>
      </c>
      <c r="EP45" s="83" t="str">
        <f>RTD("tos.rtd",,EP$2,"."&amp;$A$43&amp;$AW$1&amp;"C"&amp;$A45)</f>
        <v>18.74%</v>
      </c>
      <c r="EQ45" s="83" t="str">
        <f>RTD("tos.rtd",,EQ$2,"."&amp;$A$43&amp;$AW$1&amp;"P"&amp;$A45)</f>
        <v>18.47%</v>
      </c>
      <c r="ES45" s="63" t="str">
        <f t="shared" ref="ES45:ES79" si="178">IFERROR(
    A45 &amp; "," &amp; TEXT(IF(ISNUMBER(DV45+DW45), DV45+DW45, 0), "00.00"),    "Error"
)</f>
        <v>532,690.00</v>
      </c>
      <c r="ET45" s="63" t="str">
        <f t="shared" ref="ET45:ET79" ca="1" si="179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IF(ISNUMBER(EK45), (EK45),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IF(ISNUMBER(EK45), (EK45), 0)
        )))),
    "00.00")
)</f>
        <v>532,23075.63</v>
      </c>
      <c r="EU45" s="67">
        <v>589.98</v>
      </c>
      <c r="EV45" s="67" t="s">
        <v>380</v>
      </c>
      <c r="EW45" s="67">
        <v>516.32000000000005</v>
      </c>
      <c r="EX45" s="67" t="s">
        <v>381</v>
      </c>
      <c r="EY45" s="67">
        <v>5910.25</v>
      </c>
      <c r="EZ45" s="67" t="s">
        <v>382</v>
      </c>
      <c r="FA45" s="67">
        <v>21194.5</v>
      </c>
      <c r="FB45" s="67" t="s">
        <v>383</v>
      </c>
      <c r="FC45" s="67" t="s">
        <v>384</v>
      </c>
      <c r="FD45" s="67" t="s">
        <v>385</v>
      </c>
      <c r="FE45" s="68" t="s">
        <v>386</v>
      </c>
      <c r="FF45" s="68" t="s">
        <v>387</v>
      </c>
    </row>
    <row r="46" spans="1:162" ht="13.5" thickBot="1" x14ac:dyDescent="0.25">
      <c r="A46" s="2">
        <f>+A45-$A$39</f>
        <v>531</v>
      </c>
      <c r="B46" s="3">
        <f t="shared" si="148"/>
        <v>954</v>
      </c>
      <c r="C46" s="3">
        <f t="shared" si="149"/>
        <v>1306</v>
      </c>
      <c r="D46" s="3">
        <f t="shared" si="150"/>
        <v>0</v>
      </c>
      <c r="E46" s="3">
        <f>SUM(B46:D46)</f>
        <v>2260</v>
      </c>
      <c r="F46" s="4">
        <f>+$F$44/$A$44*A46</f>
        <v>21890.795735861368</v>
      </c>
      <c r="AM46" s="1">
        <v>-369</v>
      </c>
      <c r="AN46" s="1">
        <v>6</v>
      </c>
      <c r="AO46" s="1">
        <v>531</v>
      </c>
      <c r="AP46" s="1">
        <v>4491</v>
      </c>
      <c r="AQ46" s="1">
        <v>-33</v>
      </c>
      <c r="AS46" s="6">
        <f>IF(RTD("tos.rtd",,AS$43,"."&amp;$A$43&amp;$AS$42&amp;"C"&amp;$A46)="N/A",0,RTD("tos.rtd",,AS$43,"."&amp;$A$43&amp;$AS$42&amp;"C"&amp;$A46))</f>
        <v>917</v>
      </c>
      <c r="AT46" s="7">
        <f>-IF(RTD("tos.rtd",,AT$43,"."&amp;$A$43&amp;$AS$42&amp;"P"&amp;$A46)="N/A",0,RTD("tos.rtd",,AT$43,"."&amp;$A$43&amp;$AS$42&amp;"P"&amp;$A46))</f>
        <v>-37</v>
      </c>
      <c r="AU46" s="6">
        <f>IF(RTD("tos.rtd",,AU$2,"."&amp;$A$43&amp;$AU$1&amp;"C"&amp;$A46)="N/A",0,RTD("tos.rtd",,AU$2,"."&amp;$A$43&amp;$AU$1&amp;"C"&amp;$A46))</f>
        <v>1294</v>
      </c>
      <c r="AV46" s="7">
        <f>-IF(RTD("tos.rtd",,AV$2,"."&amp;$A$43&amp;$AU$1&amp;"P"&amp;$A46)="N/A",0,RTD("tos.rtd",,AV$2,"."&amp;$A$43&amp;$AU$1&amp;"P"&amp;$A46))</f>
        <v>-12</v>
      </c>
      <c r="AW46" s="6">
        <f>IF(RTD("tos.rtd",,AW$2,"."&amp;$A$43&amp;$AW$1&amp;"C"&amp;$A46)="N/A",0,RTD("tos.rtd",,AW$2,"."&amp;$A$43&amp;$AW$1&amp;"C"&amp;$A46))</f>
        <v>0</v>
      </c>
      <c r="AX46" s="7">
        <f>-IF(RTD("tos.rtd",,AX$2,"."&amp;$A$43&amp;$AW$1&amp;"P"&amp;$A46)="N/A",0,RTD("tos.rtd",,AX$2,"."&amp;$A$43&amp;$AW$1&amp;"P"&amp;$A46))</f>
        <v>0</v>
      </c>
      <c r="AY46" s="7">
        <f t="shared" ref="AY46:AY79" si="180">SUM(AS46:AX46)</f>
        <v>2162</v>
      </c>
      <c r="AZ46" s="8">
        <f t="shared" si="152"/>
        <v>531</v>
      </c>
      <c r="BA46" s="6">
        <f>IF(RTD("tos.rtd",,BA$43,"."&amp;$A$43&amp;$AS$42&amp;"C"&amp;$A46)="N/A",0,RTD("tos.rtd",,BA$43,"."&amp;$A$43&amp;$AS$42&amp;"C"&amp;$A46))</f>
        <v>4491</v>
      </c>
      <c r="BB46" s="7">
        <f>-IF(RTD("tos.rtd",,BB$43,"."&amp;$A$43&amp;$AS$42&amp;"P"&amp;$A46)="N/A",0,RTD("tos.rtd",,BB$43,"."&amp;$A$43&amp;$AS$42&amp;"P"&amp;$A46))</f>
        <v>-33</v>
      </c>
      <c r="BC46" s="6">
        <f>IF(RTD("tos.rtd",,BC$2,"."&amp;$A$43&amp;$AU$1&amp;"C"&amp;$A46)="N/A",0,RTD("tos.rtd",,BC$2,"."&amp;$A$43&amp;$AU$1&amp;"C"&amp;$A46))</f>
        <v>1919</v>
      </c>
      <c r="BD46" s="7">
        <f>-IF(RTD("tos.rtd",,BD$2,"."&amp;$A$43&amp;$AU$1&amp;"P"&amp;$A46)="N/A",0,RTD("tos.rtd",,BD$2,"."&amp;$A$43&amp;$AU$1&amp;"P"&amp;$A46))</f>
        <v>-15</v>
      </c>
      <c r="BE46" s="6">
        <f>IF(RTD("tos.rtd",,BE$2,"."&amp;$A$43&amp;$AW$1&amp;"C"&amp;$A46)="N/A",0,RTD("tos.rtd",,BE$2,"."&amp;$A$43&amp;$AW$1&amp;"C"&amp;$A46))</f>
        <v>143</v>
      </c>
      <c r="BF46" s="7">
        <f>-IF(RTD("tos.rtd",,BF$2,"."&amp;$A$43&amp;$AW$1&amp;"P"&amp;$A46)="N/A",0,RTD("tos.rtd",,BF$2,"."&amp;$A$43&amp;$AW$1&amp;"P"&amp;$A46))</f>
        <v>-2</v>
      </c>
      <c r="BG46" s="32">
        <f ca="1">+Hoja2!Y47</f>
        <v>4767</v>
      </c>
      <c r="BH46" s="7">
        <f t="shared" ref="BH46:BH79" ca="1" si="181">SUM(BA46:BG46)</f>
        <v>11270</v>
      </c>
      <c r="BI46" s="8" t="str">
        <f ca="1">IF(AND(BH46&lt;0,BH45&gt;0), "Cruce -", IF(AND(BH46&gt;0,BH45&lt;0),"Cruce +", ""))</f>
        <v/>
      </c>
      <c r="BJ46" s="83">
        <f ca="1">IF($BP$1=1,DX46,IF(RTD("tos.rtd",,BJ$43,"."&amp;$A$43&amp;$AS$42&amp;"C"&amp;$A46)="N/A",0,RTD("tos.rtd",,BJ$43,"."&amp;$A$43&amp;$AS$42&amp;"C"&amp;$A46)))</f>
        <v>1.9260790320383091E-2</v>
      </c>
      <c r="BK46" s="83">
        <f ca="1">IF($BP$1=1,DY46,-IF(RTD("tos.rtd",,BK$43,"."&amp;$A$43&amp;$AS$42&amp;"P"&amp;$A46)="N/A",0,RTD("tos.rtd",,BK$43,"."&amp;$A$43&amp;$AS$42&amp;"P"&amp;$A46)))</f>
        <v>-2.4470227049936049E-2</v>
      </c>
      <c r="BL46" s="83">
        <f ca="1">IF($BP$1=1,DZ46,IF(RTD("tos.rtd",,BL$2,"."&amp;$A$43&amp;$AU$1&amp;"C"&amp;$A46)="N/A",0,RTD("tos.rtd",,BL$2,"."&amp;$A$43&amp;$AU$1&amp;"C"&amp;$A46)))</f>
        <v>2.4087230725566042E-2</v>
      </c>
      <c r="BM46" s="83">
        <f ca="1">IF($BP$1=1,EA46,-IF(RTD("tos.rtd",,BM$2,"."&amp;$A$43&amp;$AU$1&amp;"P"&amp;$A46)="N/A",0,RTD("tos.rtd",,BM$2,"."&amp;$A$43&amp;$AU$1&amp;"P"&amp;$A46)))</f>
        <v>-2.5458345231758536E-2</v>
      </c>
      <c r="BN46" s="83">
        <f ca="1">IF($BP$1=1,EB46,IF(RTD("tos.rtd",,BN$2,"."&amp;$A$43&amp;$AW$1&amp;"C"&amp;$A46)="N/A",0,RTD("tos.rtd",,BN$2,"."&amp;$A$43&amp;$AW$1&amp;"C"&amp;$A46)))</f>
        <v>2.4450656140400762E-2</v>
      </c>
      <c r="BO46" s="83">
        <f ca="1">IF($BP$1=1,EC46,-IF(RTD("tos.rtd",,BO$2,"."&amp;$A$43&amp;$AW$1&amp;"P"&amp;$A46)="N/A",0,RTD("tos.rtd",,BO$2,"."&amp;$A$43&amp;$AW$1&amp;"P"&amp;$A46)))</f>
        <v>-2.4594878349625388E-2</v>
      </c>
      <c r="BQ46" s="83">
        <f t="shared" ref="BQ46:BQ79" ca="1" si="182">+$A$44*$A$44*AS46*BJ46-$A$44*$A$44*AT46*BK46</f>
        <v>4550039.5620459607</v>
      </c>
      <c r="BR46" s="3" t="str">
        <f t="shared" ref="BR46:BR79" ca="1" si="183">IF(AND(BQ46&lt;0,BQ45&gt;0), "Cruce -", IF(AND(BQ46&gt;0,BQ45&lt;0),"Cruce +", ""))</f>
        <v/>
      </c>
      <c r="BS46" s="83">
        <f t="shared" ref="BS46:BS79" ca="1" si="184">+$A$44*$A$44*AU46*BL46-$A$44*$A$44*AV46*BM46</f>
        <v>8380480.3751966199</v>
      </c>
      <c r="BT46" s="3" t="str">
        <f t="shared" ref="BT46:BT79" ca="1" si="185">IF(AND(BS46&lt;0,BS45&gt;0), "Cruce -", IF(AND(BS46&gt;0,BS45&lt;0),"Cruce +", ""))</f>
        <v/>
      </c>
      <c r="BU46" s="83">
        <f t="shared" ref="BU46:BU79" ca="1" si="186">+$A$44*$A$44*AW46*BN46-$A$44*$A$44*AX46*BO46</f>
        <v>0</v>
      </c>
      <c r="BV46" s="83"/>
      <c r="BX46" s="83">
        <f t="shared" ref="BX46:BX79" ca="1" si="187">+$A$44*$A$44*BA46*BJ46-$A$44*$A$44*BB46*BK46</f>
        <v>23268546.919459153</v>
      </c>
      <c r="BY46" s="83" t="str">
        <f ca="1">IF(AND(BX46&lt;0,BX45&gt;0), "Cruce -", IF(AND(BX46&gt;0,BX45&lt;0),"Cruce +", ""))</f>
        <v/>
      </c>
      <c r="BZ46" s="83">
        <f t="shared" ref="BZ46:BZ79" ca="1" si="188">+$A$44*$A$44*BC46*BL46-$A$44*$A$44*BD46*BM46</f>
        <v>12447567.577926964</v>
      </c>
      <c r="CA46" s="83" t="str">
        <f ca="1">IF(AND(BZ46&lt;0,BZ45&gt;0), "Cruce -", IF(AND(BZ46&gt;0,BZ45&lt;0),"Cruce +", ""))</f>
        <v/>
      </c>
      <c r="CB46" s="83">
        <f t="shared" ref="CB46:CB79" ca="1" si="189">+$A$44*$A$44*BE46*BN46-$A$44*$A$44*BF46*BO46</f>
        <v>936049.40379850345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0.95</v>
      </c>
      <c r="CF46" s="83">
        <f>IF(RTD("tos.rtd",,CF$2,"."&amp;$A$43&amp;$AU$1&amp;"C"&amp;$A46)="N/A",0,RTD("tos.rtd",,CF$2,"."&amp;$A$43&amp;$AU$1&amp;"C"&amp;$A46))</f>
        <v>0.19</v>
      </c>
      <c r="CG46" s="83">
        <f>-IF(RTD("tos.rtd",,CG$2,"."&amp;$A$43&amp;$AU$1&amp;"P"&amp;$A46)="N/A",0,RTD("tos.rtd",,CG$2,"."&amp;$A$43&amp;$AU$1&amp;"P"&amp;$A46))</f>
        <v>0.86</v>
      </c>
      <c r="CH46" s="83">
        <f>IF(RTD("tos.rtd",,CH$2,"."&amp;$A$43&amp;$AW$1&amp;"C"&amp;$A46)="N/A",0,RTD("tos.rtd",,CH$2,"."&amp;$A$43&amp;$AW$1&amp;"C"&amp;$A46))</f>
        <v>0.4</v>
      </c>
      <c r="CI46" s="83">
        <f>-IF(RTD("tos.rtd",,CI$2,"."&amp;$A$43&amp;$AW$1&amp;"P"&amp;$A46)="N/A",0,RTD("tos.rtd",,CI$2,"."&amp;$A$43&amp;$AW$1&amp;"P"&amp;$A46))</f>
        <v>0.61</v>
      </c>
      <c r="CK46" s="83">
        <f t="shared" ref="CK46:CK79" si="190">+AS46*CD46*100+AT46*CE46*100</f>
        <v>-3515</v>
      </c>
      <c r="CL46" s="83"/>
      <c r="CM46" s="83">
        <f t="shared" ref="CM46:CM79" si="191">+AU46*CF46*100+AV46*CG46*100</f>
        <v>23554</v>
      </c>
      <c r="CN46" s="83"/>
      <c r="CO46" s="83">
        <f t="shared" ref="CO46:CO79" si="192">+AW46*CH46*100+AX46*CI46*100</f>
        <v>0</v>
      </c>
      <c r="CP46" s="83">
        <f t="shared" si="143"/>
        <v>20039</v>
      </c>
      <c r="CQ46" s="83">
        <f t="shared" si="153"/>
        <v>4458</v>
      </c>
      <c r="CR46" s="83"/>
      <c r="CS46" s="83">
        <f t="shared" si="154"/>
        <v>1904</v>
      </c>
      <c r="CT46" s="83"/>
      <c r="CU46" s="83">
        <f t="shared" si="155"/>
        <v>141</v>
      </c>
      <c r="CV46" s="83"/>
      <c r="CW46" s="83">
        <f t="shared" ca="1" si="156"/>
        <v>12930519.937242581</v>
      </c>
      <c r="CY46" s="83">
        <f t="shared" ca="1" si="157"/>
        <v>36652163.901184618</v>
      </c>
      <c r="CZ46" s="70" t="str">
        <f ca="1">IF(AND(CY46&lt;0,CY45&gt;0), "Cruce -", IF(AND(CY46&gt;0,CY45&lt;0),"Cruce +", ""))</f>
        <v/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10.28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10.15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9.75</v>
      </c>
      <c r="DG46" s="86">
        <f t="shared" ref="DG46:DG79" si="193">+$A46-$A$44</f>
        <v>9.9099999999999682</v>
      </c>
      <c r="DH46" s="3">
        <f t="shared" si="158"/>
        <v>0</v>
      </c>
      <c r="DI46" s="3">
        <f t="shared" si="159"/>
        <v>0</v>
      </c>
      <c r="DJ46" s="3">
        <f t="shared" si="160"/>
        <v>0</v>
      </c>
      <c r="DK46" s="3">
        <f t="shared" si="161"/>
        <v>0</v>
      </c>
      <c r="DL46" s="3">
        <f t="shared" si="162"/>
        <v>0</v>
      </c>
      <c r="DM46" s="3">
        <f t="shared" si="163"/>
        <v>0</v>
      </c>
      <c r="DN46" s="64" t="str">
        <f t="shared" si="164"/>
        <v>UNKNOWN</v>
      </c>
      <c r="DO46" s="64" t="str">
        <f t="shared" si="165"/>
        <v>UNKNOWN</v>
      </c>
      <c r="DP46" s="83">
        <f t="shared" si="166"/>
        <v>0</v>
      </c>
      <c r="DQ46" s="83">
        <f t="shared" si="167"/>
        <v>0</v>
      </c>
      <c r="DR46" s="83">
        <f t="shared" ca="1" si="168"/>
        <v>0</v>
      </c>
      <c r="DS46" s="83">
        <f t="shared" si="169"/>
        <v>0</v>
      </c>
      <c r="DT46" s="83">
        <f t="shared" ref="DT46:DT79" si="194">BA46-VLOOKUP(AZ46,$AO$45:$AQ$79,2,FALSE)</f>
        <v>0</v>
      </c>
      <c r="DU46" s="83">
        <f t="shared" ref="DU46:DU79" si="195">BB46-VLOOKUP(AZ46,$AO$45:$AQ$79,3,FALSE)</f>
        <v>0</v>
      </c>
      <c r="DV46" s="83">
        <f t="shared" si="170"/>
        <v>-369</v>
      </c>
      <c r="DW46" s="83">
        <f t="shared" si="171"/>
        <v>6</v>
      </c>
      <c r="DX46" s="83">
        <f ca="1">(EXP(-POWER((LN($A$44/$A46)+($EC$1+POWER($EE46,2)/2)*($EM$1/$DY$1))/($EE46*SQRT($EM$1/$DY$1)),2)/2)/SQRT(2*PI())/($A$44*$EE46*SQRT($EM$1/$DY$1)))</f>
        <v>1.9260790320383091E-2</v>
      </c>
      <c r="DY46" s="83">
        <f ca="1">-(EXP(-POWER((LN($A$44/$A46)+($EC$1+POWER($EF46,2)/2)*($EM$1/$DY$1))/($EF46*SQRT($EM$1/$DY$1)),2)/2)/SQRT(2*PI())/($A$44*$EF46*SQRT($EM$1/$DY$1)))</f>
        <v>-2.4470227049936049E-2</v>
      </c>
      <c r="DZ46" s="83">
        <f ca="1">(EXP(-POWER((LN($A$44/$A46)+($EC$1+POWER($EG46,2)/2)*($EO$1/$DY$1))/($EG46*SQRT($EO$1/$DY$1)),2)/2)/SQRT(2*PI())/($A$44*$EG46*SQRT($EO$1/$DY$1)))</f>
        <v>2.4087230725566042E-2</v>
      </c>
      <c r="EA46" s="83">
        <f ca="1">-(EXP(-POWER((LN($A$44/$A46)+($EC$1+POWER($EH46,2)/2)*($EO$1/$DY$1))/($EH46*SQRT($EO$1/$DY$1)),2)/2)/SQRT(2*PI())/($A$44*$EH46*SQRT($EO$1/$DY$1)))</f>
        <v>-2.5458345231758536E-2</v>
      </c>
      <c r="EB46" s="83">
        <f ca="1">(EXP(-POWER((LN($A$44/$A46)+($EC$1+POWER($EI46,2)/2)*($EO$1/$DY$1))/($EI46*SQRT($EO$1/$DY$1)),2)/2)/SQRT(2*PI())/($A$44*$EI46*SQRT($EO$1/$DY$1)))</f>
        <v>2.4450656140400762E-2</v>
      </c>
      <c r="EC46" s="83">
        <f ca="1">-(EXP(-POWER((LN($A$44/$A46)+($EC$1+POWER($EJ46,2)/2)*($EO$1/$DY$1))/($EJ46*SQRT($EO$1/$DY$1)),2)/2)/SQRT(2*PI())/($A$44*$EJ46*SQRT($EO$1/$DY$1)))</f>
        <v>-2.4594878349625388E-2</v>
      </c>
      <c r="ED46" s="63">
        <f t="shared" ref="ED46:ED79" si="196">+DV46+DW46</f>
        <v>-363</v>
      </c>
      <c r="EE46" s="84">
        <f t="shared" si="172"/>
        <v>0.94810000000000005</v>
      </c>
      <c r="EF46" s="84">
        <f t="shared" si="173"/>
        <v>1.2907999999999999</v>
      </c>
      <c r="EG46" s="84">
        <f t="shared" si="174"/>
        <v>0.19539999999999999</v>
      </c>
      <c r="EH46" s="84">
        <f t="shared" si="175"/>
        <v>0.16450000000000001</v>
      </c>
      <c r="EI46" s="84">
        <f t="shared" si="176"/>
        <v>0.18840000000000001</v>
      </c>
      <c r="EJ46" s="84">
        <f t="shared" si="177"/>
        <v>0.1855</v>
      </c>
      <c r="EK46" s="63">
        <f t="shared" ref="EK46:EK79" ca="1" si="197">+DV46*DX46*$A$44*$A$44+DW46*DY46*$A$44*$A$44</f>
        <v>-1969727.7416472852</v>
      </c>
      <c r="EL46" s="83" t="str">
        <f>RTD("tos.rtd",,EL$43,"."&amp;$A$43&amp;$AS$42&amp;"C"&amp;$A46)</f>
        <v>94.81%</v>
      </c>
      <c r="EM46" s="83" t="str">
        <f>RTD("tos.rtd",,EM$43,"."&amp;$A$43&amp;$AS$42&amp;"P"&amp;$A46)</f>
        <v>129.08%</v>
      </c>
      <c r="EN46" s="83" t="str">
        <f>RTD("tos.rtd",,EN$2,"."&amp;$A$43&amp;$AU$1&amp;"C"&amp;$A46)</f>
        <v>19.54%</v>
      </c>
      <c r="EO46" s="83" t="str">
        <f>RTD("tos.rtd",,EO$2,"."&amp;$A$43&amp;$AU$1&amp;"P"&amp;$A46)</f>
        <v>16.45%</v>
      </c>
      <c r="EP46" s="83" t="str">
        <f>RTD("tos.rtd",,EP$2,"."&amp;$A$43&amp;$AW$1&amp;"C"&amp;$A46)</f>
        <v>18.84%</v>
      </c>
      <c r="EQ46" s="83" t="str">
        <f>RTD("tos.rtd",,EQ$2,"."&amp;$A$43&amp;$AW$1&amp;"P"&amp;$A46)</f>
        <v>18.55%</v>
      </c>
      <c r="ES46" s="63" t="str">
        <f t="shared" si="178"/>
        <v>531,-363.00</v>
      </c>
      <c r="ET46" s="63" t="str">
        <f t="shared" ca="1" si="179"/>
        <v>531,36652.16</v>
      </c>
      <c r="EU46" s="67">
        <v>589.9</v>
      </c>
      <c r="EV46" s="67" t="s">
        <v>388</v>
      </c>
      <c r="EW46" s="67">
        <v>516.22</v>
      </c>
      <c r="EX46" s="67" t="s">
        <v>389</v>
      </c>
      <c r="EY46" s="67">
        <v>5909</v>
      </c>
      <c r="EZ46" s="67" t="s">
        <v>390</v>
      </c>
      <c r="FA46" s="67">
        <v>21190.5</v>
      </c>
      <c r="FB46" s="67" t="s">
        <v>391</v>
      </c>
      <c r="FC46" s="67" t="s">
        <v>392</v>
      </c>
      <c r="FD46" s="67" t="s">
        <v>393</v>
      </c>
      <c r="FE46" s="68" t="s">
        <v>394</v>
      </c>
      <c r="FF46" s="68" t="s">
        <v>395</v>
      </c>
    </row>
    <row r="47" spans="1:162" ht="13.5" thickBot="1" x14ac:dyDescent="0.25">
      <c r="A47" s="2">
        <f t="shared" ref="A47:A79" si="198">+A46-$A$39</f>
        <v>530</v>
      </c>
      <c r="B47" s="3">
        <f t="shared" si="148"/>
        <v>5220</v>
      </c>
      <c r="C47" s="3">
        <f t="shared" si="149"/>
        <v>5699</v>
      </c>
      <c r="D47" s="3">
        <f t="shared" si="150"/>
        <v>9215</v>
      </c>
      <c r="E47" s="3">
        <f>SUM(B47:D47)</f>
        <v>20134</v>
      </c>
      <c r="F47" s="4">
        <f>+$F$44/$A$44*A47</f>
        <v>21849.570131839027</v>
      </c>
      <c r="AM47" s="1">
        <v>243</v>
      </c>
      <c r="AN47" s="1">
        <v>-52</v>
      </c>
      <c r="AO47" s="1">
        <v>530</v>
      </c>
      <c r="AP47" s="1">
        <v>11375</v>
      </c>
      <c r="AQ47" s="1">
        <v>-254</v>
      </c>
      <c r="AS47" s="6">
        <f>IF(RTD("tos.rtd",,AS$43,"."&amp;$A$43&amp;$AS$42&amp;"C"&amp;$A47)="N/A",0,RTD("tos.rtd",,AS$43,"."&amp;$A$43&amp;$AS$42&amp;"C"&amp;$A47))</f>
        <v>5118</v>
      </c>
      <c r="AT47" s="7">
        <f>-IF(RTD("tos.rtd",,AT$43,"."&amp;$A$43&amp;$AS$42&amp;"P"&amp;$A47)="N/A",0,RTD("tos.rtd",,AT$43,"."&amp;$A$43&amp;$AS$42&amp;"P"&amp;$A47))</f>
        <v>-102</v>
      </c>
      <c r="AU47" s="6">
        <f>IF(RTD("tos.rtd",,AU$2,"."&amp;$A$43&amp;$AU$1&amp;"C"&amp;$A47)="N/A",0,RTD("tos.rtd",,AU$2,"."&amp;$A$43&amp;$AU$1&amp;"C"&amp;$A47))</f>
        <v>5366</v>
      </c>
      <c r="AV47" s="7">
        <f>-IF(RTD("tos.rtd",,AV$2,"."&amp;$A$43&amp;$AU$1&amp;"P"&amp;$A47)="N/A",0,RTD("tos.rtd",,AV$2,"."&amp;$A$43&amp;$AU$1&amp;"P"&amp;$A47))</f>
        <v>-333</v>
      </c>
      <c r="AW47" s="6">
        <f>IF(RTD("tos.rtd",,AW$2,"."&amp;$A$43&amp;$AW$1&amp;"C"&amp;$A47)="N/A",0,RTD("tos.rtd",,AW$2,"."&amp;$A$43&amp;$AW$1&amp;"C"&amp;$A47))</f>
        <v>7992</v>
      </c>
      <c r="AX47" s="7">
        <f>-IF(RTD("tos.rtd",,AX$2,"."&amp;$A$43&amp;$AW$1&amp;"P"&amp;$A47)="N/A",0,RTD("tos.rtd",,AX$2,"."&amp;$A$43&amp;$AW$1&amp;"P"&amp;$A47))</f>
        <v>-1223</v>
      </c>
      <c r="AY47" s="7">
        <f t="shared" si="180"/>
        <v>16818</v>
      </c>
      <c r="AZ47" s="8">
        <f t="shared" si="152"/>
        <v>530</v>
      </c>
      <c r="BA47" s="6">
        <f>IF(RTD("tos.rtd",,BA$43,"."&amp;$A$43&amp;$AS$42&amp;"C"&amp;$A47)="N/A",0,RTD("tos.rtd",,BA$43,"."&amp;$A$43&amp;$AS$42&amp;"C"&amp;$A47))</f>
        <v>11375</v>
      </c>
      <c r="BB47" s="7">
        <f>-IF(RTD("tos.rtd",,BB$43,"."&amp;$A$43&amp;$AS$42&amp;"P"&amp;$A47)="N/A",0,RTD("tos.rtd",,BB$43,"."&amp;$A$43&amp;$AS$42&amp;"P"&amp;$A47))</f>
        <v>-254</v>
      </c>
      <c r="BC47" s="6">
        <f>IF(RTD("tos.rtd",,BC$2,"."&amp;$A$43&amp;$AU$1&amp;"C"&amp;$A47)="N/A",0,RTD("tos.rtd",,BC$2,"."&amp;$A$43&amp;$AU$1&amp;"C"&amp;$A47))</f>
        <v>6819</v>
      </c>
      <c r="BD47" s="7">
        <f>-IF(RTD("tos.rtd",,BD$2,"."&amp;$A$43&amp;$AU$1&amp;"P"&amp;$A47)="N/A",0,RTD("tos.rtd",,BD$2,"."&amp;$A$43&amp;$AU$1&amp;"P"&amp;$A47))</f>
        <v>-298</v>
      </c>
      <c r="BE47" s="6">
        <f>IF(RTD("tos.rtd",,BE$2,"."&amp;$A$43&amp;$AW$1&amp;"C"&amp;$A47)="N/A",0,RTD("tos.rtd",,BE$2,"."&amp;$A$43&amp;$AW$1&amp;"C"&amp;$A47))</f>
        <v>4800</v>
      </c>
      <c r="BF47" s="7">
        <f>-IF(RTD("tos.rtd",,BF$2,"."&amp;$A$43&amp;$AW$1&amp;"P"&amp;$A47)="N/A",0,RTD("tos.rtd",,BF$2,"."&amp;$A$43&amp;$AW$1&amp;"P"&amp;$A47))</f>
        <v>-702</v>
      </c>
      <c r="BG47" s="32">
        <f ca="1">+Hoja2!Y48</f>
        <v>12154</v>
      </c>
      <c r="BH47" s="7">
        <f t="shared" ca="1" si="181"/>
        <v>33894</v>
      </c>
      <c r="BI47" s="8" t="str">
        <f t="shared" ref="BI47:BI79" ca="1" si="199">IF(AND(BH47&lt;0,BH46&gt;0), "Cruce -", IF(AND(BH47&gt;0,BH46&lt;0),"Cruce +", ""))</f>
        <v/>
      </c>
      <c r="BJ47" s="83">
        <f ca="1">IF($BP$1=1,DX47,IF(RTD("tos.rtd",,BJ$43,"."&amp;$A$43&amp;$AS$42&amp;"C"&amp;$A47)="N/A",0,RTD("tos.rtd",,BJ$43,"."&amp;$A$43&amp;$AS$42&amp;"C"&amp;$A47)))</f>
        <v>2.1712645914654216E-2</v>
      </c>
      <c r="BK47" s="83">
        <f ca="1">IF($BP$1=1,DY47,-IF(RTD("tos.rtd",,BK$43,"."&amp;$A$43&amp;$AS$42&amp;"P"&amp;$A47)="N/A",0,RTD("tos.rtd",,BK$43,"."&amp;$A$43&amp;$AS$42&amp;"P"&amp;$A47)))</f>
        <v>-2.7181054734220073E-2</v>
      </c>
      <c r="BL47" s="83">
        <f ca="1">IF($BP$1=1,DZ47,IF(RTD("tos.rtd",,BL$2,"."&amp;$A$43&amp;$AU$1&amp;"C"&amp;$A47)="N/A",0,RTD("tos.rtd",,BL$2,"."&amp;$A$43&amp;$AU$1&amp;"C"&amp;$A47)))</f>
        <v>2.5396647277285741E-2</v>
      </c>
      <c r="BM47" s="83">
        <f ca="1">IF($BP$1=1,EA47,-IF(RTD("tos.rtd",,BM$2,"."&amp;$A$43&amp;$AU$1&amp;"P"&amp;$A47)="N/A",0,RTD("tos.rtd",,BM$2,"."&amp;$A$43&amp;$AU$1&amp;"P"&amp;$A47)))</f>
        <v>-2.7386040120502039E-2</v>
      </c>
      <c r="BN47" s="83">
        <f ca="1">IF($BP$1=1,EB47,IF(RTD("tos.rtd",,BN$2,"."&amp;$A$43&amp;$AW$1&amp;"C"&amp;$A47)="N/A",0,RTD("tos.rtd",,BN$2,"."&amp;$A$43&amp;$AW$1&amp;"C"&amp;$A47)))</f>
        <v>2.585532625324137E-2</v>
      </c>
      <c r="BO47" s="83">
        <f ca="1">IF($BP$1=1,EC47,-IF(RTD("tos.rtd",,BO$2,"."&amp;$A$43&amp;$AW$1&amp;"P"&amp;$A47)="N/A",0,RTD("tos.rtd",,BO$2,"."&amp;$A$43&amp;$AW$1&amp;"P"&amp;$A47)))</f>
        <v>-2.6065328536930346E-2</v>
      </c>
      <c r="BQ47" s="83">
        <f t="shared" ca="1" si="182"/>
        <v>29421569.307483606</v>
      </c>
      <c r="BR47" s="3" t="str">
        <f t="shared" ca="1" si="183"/>
        <v/>
      </c>
      <c r="BS47" s="83">
        <f t="shared" ca="1" si="184"/>
        <v>34528053.543003023</v>
      </c>
      <c r="BT47" s="3" t="str">
        <f t="shared" ca="1" si="185"/>
        <v/>
      </c>
      <c r="BU47" s="83">
        <f t="shared" ca="1" si="186"/>
        <v>47452841.366316199</v>
      </c>
      <c r="BV47" s="83"/>
      <c r="BX47" s="83">
        <f t="shared" ca="1" si="187"/>
        <v>65189354.90595974</v>
      </c>
      <c r="BY47" s="83" t="str">
        <f t="shared" ref="BY47:CC79" ca="1" si="200">IF(AND(BX47&lt;0,BX46&gt;0), "Cruce -", IF(AND(BX47&gt;0,BX46&lt;0),"Cruce +", ""))</f>
        <v/>
      </c>
      <c r="BZ47" s="83">
        <f t="shared" ca="1" si="188"/>
        <v>44808317.147237256</v>
      </c>
      <c r="CA47" s="83" t="str">
        <f t="shared" ca="1" si="200"/>
        <v/>
      </c>
      <c r="CB47" s="83">
        <f t="shared" ca="1" si="189"/>
        <v>28730472.860420611</v>
      </c>
      <c r="CC47" s="83" t="str">
        <f t="shared" ca="1" si="200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0.95</v>
      </c>
      <c r="CF47" s="83">
        <f>IF(RTD("tos.rtd",,CF$2,"."&amp;$A$43&amp;$AU$1&amp;"C"&amp;$A47)="N/A",0,RTD("tos.rtd",,CF$2,"."&amp;$A$43&amp;$AU$1&amp;"C"&amp;$A47))</f>
        <v>0.21</v>
      </c>
      <c r="CG47" s="83">
        <f>-IF(RTD("tos.rtd",,CG$2,"."&amp;$A$43&amp;$AU$1&amp;"P"&amp;$A47)="N/A",0,RTD("tos.rtd",,CG$2,"."&amp;$A$43&amp;$AU$1&amp;"P"&amp;$A47))</f>
        <v>0.83</v>
      </c>
      <c r="CH47" s="83">
        <f>IF(RTD("tos.rtd",,CH$2,"."&amp;$A$43&amp;$AW$1&amp;"C"&amp;$A47)="N/A",0,RTD("tos.rtd",,CH$2,"."&amp;$A$43&amp;$AW$1&amp;"C"&amp;$A47))</f>
        <v>0.42</v>
      </c>
      <c r="CI47" s="83">
        <f>-IF(RTD("tos.rtd",,CI$2,"."&amp;$A$43&amp;$AW$1&amp;"P"&amp;$A47)="N/A",0,RTD("tos.rtd",,CI$2,"."&amp;$A$43&amp;$AW$1&amp;"P"&amp;$A47))</f>
        <v>0.59</v>
      </c>
      <c r="CK47" s="83">
        <f t="shared" si="190"/>
        <v>-9690</v>
      </c>
      <c r="CL47" s="83"/>
      <c r="CM47" s="83">
        <f t="shared" si="191"/>
        <v>85046.999999999985</v>
      </c>
      <c r="CN47" s="83"/>
      <c r="CO47" s="83">
        <f t="shared" si="192"/>
        <v>263507</v>
      </c>
      <c r="CP47" s="83">
        <f t="shared" si="143"/>
        <v>338864</v>
      </c>
      <c r="CQ47" s="83">
        <f t="shared" si="153"/>
        <v>11121</v>
      </c>
      <c r="CR47" s="83"/>
      <c r="CS47" s="83">
        <f t="shared" si="154"/>
        <v>6521</v>
      </c>
      <c r="CT47" s="83"/>
      <c r="CU47" s="83">
        <f t="shared" si="155"/>
        <v>4098</v>
      </c>
      <c r="CV47" s="83"/>
      <c r="CW47" s="83">
        <f t="shared" ca="1" si="156"/>
        <v>111402464.21680284</v>
      </c>
      <c r="CY47" s="83">
        <f t="shared" ca="1" si="157"/>
        <v>138728144.91361761</v>
      </c>
      <c r="CZ47" s="70" t="str">
        <f t="shared" ref="CZ47:CZ79" ca="1" si="201">IF(AND(CY47&lt;0,CY46&gt;0), "Cruce -", IF(AND(CY47&gt;0,CY46&lt;0),"Cruce +", ""))</f>
        <v/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8.64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9.15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8.75</v>
      </c>
      <c r="DG47" s="86">
        <f t="shared" si="193"/>
        <v>8.9099999999999682</v>
      </c>
      <c r="DH47" s="3">
        <f t="shared" si="158"/>
        <v>0</v>
      </c>
      <c r="DI47" s="3">
        <f t="shared" si="159"/>
        <v>0</v>
      </c>
      <c r="DJ47" s="3">
        <f t="shared" si="160"/>
        <v>0</v>
      </c>
      <c r="DK47" s="3">
        <f t="shared" si="161"/>
        <v>0</v>
      </c>
      <c r="DL47" s="3">
        <f t="shared" si="162"/>
        <v>0</v>
      </c>
      <c r="DM47" s="3">
        <f t="shared" si="163"/>
        <v>0</v>
      </c>
      <c r="DN47" s="64" t="str">
        <f t="shared" si="164"/>
        <v>UNKNOWN</v>
      </c>
      <c r="DO47" s="64" t="str">
        <f t="shared" si="165"/>
        <v>UNKNOWN</v>
      </c>
      <c r="DP47" s="83">
        <f t="shared" si="166"/>
        <v>0</v>
      </c>
      <c r="DQ47" s="83">
        <f t="shared" si="167"/>
        <v>0</v>
      </c>
      <c r="DR47" s="83">
        <f t="shared" ca="1" si="168"/>
        <v>0</v>
      </c>
      <c r="DS47" s="83">
        <f t="shared" si="169"/>
        <v>0</v>
      </c>
      <c r="DT47" s="83">
        <f t="shared" si="194"/>
        <v>0</v>
      </c>
      <c r="DU47" s="83">
        <f t="shared" si="195"/>
        <v>0</v>
      </c>
      <c r="DV47" s="83">
        <f t="shared" si="170"/>
        <v>243</v>
      </c>
      <c r="DW47" s="83">
        <f t="shared" si="171"/>
        <v>-52</v>
      </c>
      <c r="DX47" s="83">
        <f ca="1">(EXP(-POWER((LN($A$44/$A47)+($EC$1+POWER($EE47,2)/2)*($EM$1/$DY$1))/($EE47*SQRT($EM$1/$DY$1)),2)/2)/SQRT(2*PI())/($A$44*$EE47*SQRT($EM$1/$DY$1)))</f>
        <v>2.1712645914654216E-2</v>
      </c>
      <c r="DY47" s="83">
        <f ca="1">-(EXP(-POWER((LN($A$44/$A47)+($EC$1+POWER($EF47,2)/2)*($EM$1/$DY$1))/($EF47*SQRT($EM$1/$DY$1)),2)/2)/SQRT(2*PI())/($A$44*$EF47*SQRT($EM$1/$DY$1)))</f>
        <v>-2.7181054734220073E-2</v>
      </c>
      <c r="DZ47" s="83">
        <f ca="1">(EXP(-POWER((LN($A$44/$A47)+($EC$1+POWER($EG47,2)/2)*($EO$1/$DY$1))/($EG47*SQRT($EO$1/$DY$1)),2)/2)/SQRT(2*PI())/($A$44*$EG47*SQRT($EO$1/$DY$1)))</f>
        <v>2.5396647277285741E-2</v>
      </c>
      <c r="EA47" s="83">
        <f ca="1">-(EXP(-POWER((LN($A$44/$A47)+($EC$1+POWER($EH47,2)/2)*($EO$1/$DY$1))/($EH47*SQRT($EO$1/$DY$1)),2)/2)/SQRT(2*PI())/($A$44*$EH47*SQRT($EO$1/$DY$1)))</f>
        <v>-2.7386040120502039E-2</v>
      </c>
      <c r="EB47" s="83">
        <f ca="1">(EXP(-POWER((LN($A$44/$A47)+($EC$1+POWER($EI47,2)/2)*($EO$1/$DY$1))/($EI47*SQRT($EO$1/$DY$1)),2)/2)/SQRT(2*PI())/($A$44*$EI47*SQRT($EO$1/$DY$1)))</f>
        <v>2.585532625324137E-2</v>
      </c>
      <c r="EC47" s="83">
        <f ca="1">-(EXP(-POWER((LN($A$44/$A47)+($EC$1+POWER($EJ47,2)/2)*($EO$1/$DY$1))/($EJ47*SQRT($EO$1/$DY$1)),2)/2)/SQRT(2*PI())/($A$44*$EJ47*SQRT($EO$1/$DY$1)))</f>
        <v>-2.6065328536930346E-2</v>
      </c>
      <c r="ED47" s="63">
        <f t="shared" si="196"/>
        <v>191</v>
      </c>
      <c r="EE47" s="84">
        <f t="shared" si="172"/>
        <v>0.8629</v>
      </c>
      <c r="EF47" s="84">
        <f t="shared" si="173"/>
        <v>1.1637999999999999</v>
      </c>
      <c r="EG47" s="84">
        <f t="shared" si="174"/>
        <v>0.1961</v>
      </c>
      <c r="EH47" s="84">
        <f t="shared" si="175"/>
        <v>0.16669999999999999</v>
      </c>
      <c r="EI47" s="84">
        <f t="shared" si="176"/>
        <v>0.18959999999999999</v>
      </c>
      <c r="EJ47" s="84">
        <f t="shared" si="177"/>
        <v>0.18659999999999999</v>
      </c>
      <c r="EK47" s="63">
        <f t="shared" ca="1" si="197"/>
        <v>1816455.8066835385</v>
      </c>
      <c r="EL47" s="83" t="str">
        <f>RTD("tos.rtd",,EL$43,"."&amp;$A$43&amp;$AS$42&amp;"C"&amp;$A47)</f>
        <v>86.29%</v>
      </c>
      <c r="EM47" s="83" t="str">
        <f>RTD("tos.rtd",,EM$43,"."&amp;$A$43&amp;$AS$42&amp;"P"&amp;$A47)</f>
        <v>116.38%</v>
      </c>
      <c r="EN47" s="83" t="str">
        <f>RTD("tos.rtd",,EN$2,"."&amp;$A$43&amp;$AU$1&amp;"C"&amp;$A47)</f>
        <v>19.61%</v>
      </c>
      <c r="EO47" s="83" t="str">
        <f>RTD("tos.rtd",,EO$2,"."&amp;$A$43&amp;$AU$1&amp;"P"&amp;$A47)</f>
        <v>16.67%</v>
      </c>
      <c r="EP47" s="83" t="str">
        <f>RTD("tos.rtd",,EP$2,"."&amp;$A$43&amp;$AW$1&amp;"C"&amp;$A47)</f>
        <v>18.96%</v>
      </c>
      <c r="EQ47" s="83" t="str">
        <f>RTD("tos.rtd",,EQ$2,"."&amp;$A$43&amp;$AW$1&amp;"P"&amp;$A47)</f>
        <v>18.66%</v>
      </c>
      <c r="ES47" s="63" t="str">
        <f t="shared" si="178"/>
        <v>530,191.00</v>
      </c>
      <c r="ET47" s="63" t="str">
        <f t="shared" ca="1" si="179"/>
        <v>530,138728.14</v>
      </c>
      <c r="EU47" s="67">
        <v>589.86</v>
      </c>
      <c r="EV47" s="67" t="s">
        <v>396</v>
      </c>
      <c r="EW47" s="67">
        <v>516.16999999999996</v>
      </c>
      <c r="EX47" s="67" t="s">
        <v>397</v>
      </c>
      <c r="EY47" s="67">
        <v>5908.75</v>
      </c>
      <c r="EZ47" s="67" t="s">
        <v>398</v>
      </c>
      <c r="FA47" s="67">
        <v>21187.75</v>
      </c>
      <c r="FB47" s="67" t="s">
        <v>399</v>
      </c>
      <c r="FC47" s="67" t="s">
        <v>400</v>
      </c>
      <c r="FD47" s="67" t="s">
        <v>401</v>
      </c>
      <c r="FE47" s="68" t="s">
        <v>402</v>
      </c>
      <c r="FF47" s="68" t="s">
        <v>403</v>
      </c>
    </row>
    <row r="48" spans="1:162" ht="13.5" thickBot="1" x14ac:dyDescent="0.25">
      <c r="A48" s="2">
        <f t="shared" si="198"/>
        <v>529</v>
      </c>
      <c r="B48" s="3">
        <f t="shared" si="148"/>
        <v>1722</v>
      </c>
      <c r="C48" s="3">
        <f t="shared" si="149"/>
        <v>920</v>
      </c>
      <c r="D48" s="3">
        <f t="shared" si="150"/>
        <v>0</v>
      </c>
      <c r="E48" s="3">
        <f t="shared" si="151"/>
        <v>2642</v>
      </c>
      <c r="F48" s="4">
        <f t="shared" ref="F48:F79" si="202">+$F$44/$A$44*A48</f>
        <v>21808.344527816691</v>
      </c>
      <c r="AM48" s="1">
        <v>-214</v>
      </c>
      <c r="AN48" s="1">
        <v>0</v>
      </c>
      <c r="AO48" s="1">
        <v>529</v>
      </c>
      <c r="AP48" s="1">
        <v>5242</v>
      </c>
      <c r="AQ48" s="1">
        <v>-164</v>
      </c>
      <c r="AS48" s="6">
        <f>IF(RTD("tos.rtd",,AS$43,"."&amp;$A$43&amp;$AS$42&amp;"C"&amp;$A48)="N/A",0,RTD("tos.rtd",,AS$43,"."&amp;$A$43&amp;$AS$42&amp;"C"&amp;$A48))</f>
        <v>1668</v>
      </c>
      <c r="AT48" s="7">
        <f>-IF(RTD("tos.rtd",,AT$43,"."&amp;$A$43&amp;$AS$42&amp;"P"&amp;$A48)="N/A",0,RTD("tos.rtd",,AT$43,"."&amp;$A$43&amp;$AS$42&amp;"P"&amp;$A48))</f>
        <v>-54</v>
      </c>
      <c r="AU48" s="6">
        <f>IF(RTD("tos.rtd",,AU$2,"."&amp;$A$43&amp;$AU$1&amp;"C"&amp;$A48)="N/A",0,RTD("tos.rtd",,AU$2,"."&amp;$A$43&amp;$AU$1&amp;"C"&amp;$A48))</f>
        <v>912</v>
      </c>
      <c r="AV48" s="7">
        <f>-IF(RTD("tos.rtd",,AV$2,"."&amp;$A$43&amp;$AU$1&amp;"P"&amp;$A48)="N/A",0,RTD("tos.rtd",,AV$2,"."&amp;$A$43&amp;$AU$1&amp;"P"&amp;$A48))</f>
        <v>-8</v>
      </c>
      <c r="AW48" s="6">
        <f>IF(RTD("tos.rtd",,AW$2,"."&amp;$A$43&amp;$AW$1&amp;"C"&amp;$A48)="N/A",0,RTD("tos.rtd",,AW$2,"."&amp;$A$43&amp;$AW$1&amp;"C"&amp;$A48))</f>
        <v>0</v>
      </c>
      <c r="AX48" s="7">
        <f>-IF(RTD("tos.rtd",,AX$2,"."&amp;$A$43&amp;$AW$1&amp;"P"&amp;$A48)="N/A",0,RTD("tos.rtd",,AX$2,"."&amp;$A$43&amp;$AW$1&amp;"P"&amp;$A48))</f>
        <v>0</v>
      </c>
      <c r="AY48" s="7">
        <f t="shared" si="180"/>
        <v>2518</v>
      </c>
      <c r="AZ48" s="8">
        <f t="shared" si="152"/>
        <v>529</v>
      </c>
      <c r="BA48" s="6">
        <f>IF(RTD("tos.rtd",,BA$43,"."&amp;$A$43&amp;$AS$42&amp;"C"&amp;$A48)="N/A",0,RTD("tos.rtd",,BA$43,"."&amp;$A$43&amp;$AS$42&amp;"C"&amp;$A48))</f>
        <v>5242</v>
      </c>
      <c r="BB48" s="7">
        <f>-IF(RTD("tos.rtd",,BB$43,"."&amp;$A$43&amp;$AS$42&amp;"P"&amp;$A48)="N/A",0,RTD("tos.rtd",,BB$43,"."&amp;$A$43&amp;$AS$42&amp;"P"&amp;$A48))</f>
        <v>-164</v>
      </c>
      <c r="BC48" s="6">
        <f>IF(RTD("tos.rtd",,BC$2,"."&amp;$A$43&amp;$AU$1&amp;"C"&amp;$A48)="N/A",0,RTD("tos.rtd",,BC$2,"."&amp;$A$43&amp;$AU$1&amp;"C"&amp;$A48))</f>
        <v>662</v>
      </c>
      <c r="BD48" s="7">
        <f>-IF(RTD("tos.rtd",,BD$2,"."&amp;$A$43&amp;$AU$1&amp;"P"&amp;$A48)="N/A",0,RTD("tos.rtd",,BD$2,"."&amp;$A$43&amp;$AU$1&amp;"P"&amp;$A48))</f>
        <v>-25</v>
      </c>
      <c r="BE48" s="6">
        <f>IF(RTD("tos.rtd",,BE$2,"."&amp;$A$43&amp;$AW$1&amp;"C"&amp;$A48)="N/A",0,RTD("tos.rtd",,BE$2,"."&amp;$A$43&amp;$AW$1&amp;"C"&amp;$A48))</f>
        <v>102</v>
      </c>
      <c r="BF48" s="7">
        <f>-IF(RTD("tos.rtd",,BF$2,"."&amp;$A$43&amp;$AW$1&amp;"P"&amp;$A48)="N/A",0,RTD("tos.rtd",,BF$2,"."&amp;$A$43&amp;$AW$1&amp;"P"&amp;$A48))</f>
        <v>-6</v>
      </c>
      <c r="BG48" s="32">
        <f ca="1">+Hoja2!Y49</f>
        <v>5645</v>
      </c>
      <c r="BH48" s="7">
        <f t="shared" ca="1" si="181"/>
        <v>11456</v>
      </c>
      <c r="BI48" s="8" t="str">
        <f t="shared" ca="1" si="199"/>
        <v/>
      </c>
      <c r="BJ48" s="83">
        <f ca="1">IF($BP$1=1,DX48,IF(RTD("tos.rtd",,BJ$43,"."&amp;$A$43&amp;$AS$42&amp;"C"&amp;$A48)="N/A",0,RTD("tos.rtd",,BJ$43,"."&amp;$A$43&amp;$AS$42&amp;"C"&amp;$A48)))</f>
        <v>2.4828836832843499E-2</v>
      </c>
      <c r="BK48" s="83">
        <f ca="1">IF($BP$1=1,DY48,-IF(RTD("tos.rtd",,BK$43,"."&amp;$A$43&amp;$AS$42&amp;"P"&amp;$A48)="N/A",0,RTD("tos.rtd",,BK$43,"."&amp;$A$43&amp;$AS$42&amp;"P"&amp;$A48)))</f>
        <v>-3.05839691151467E-2</v>
      </c>
      <c r="BL48" s="83">
        <f ca="1">IF($BP$1=1,DZ48,IF(RTD("tos.rtd",,BL$2,"."&amp;$A$43&amp;$AU$1&amp;"C"&amp;$A48)="N/A",0,RTD("tos.rtd",,BL$2,"."&amp;$A$43&amp;$AU$1&amp;"C"&amp;$A48)))</f>
        <v>2.6562810439070831E-2</v>
      </c>
      <c r="BM48" s="83">
        <f ca="1">IF($BP$1=1,EA48,-IF(RTD("tos.rtd",,BM$2,"."&amp;$A$43&amp;$AU$1&amp;"P"&amp;$A48)="N/A",0,RTD("tos.rtd",,BM$2,"."&amp;$A$43&amp;$AU$1&amp;"P"&amp;$A48)))</f>
        <v>-2.8658687070972369E-2</v>
      </c>
      <c r="BN48" s="83">
        <f ca="1">IF($BP$1=1,EB48,IF(RTD("tos.rtd",,BN$2,"."&amp;$A$43&amp;$AW$1&amp;"C"&amp;$A48)="N/A",0,RTD("tos.rtd",,BN$2,"."&amp;$A$43&amp;$AW$1&amp;"C"&amp;$A48)))</f>
        <v>2.7145382754556472E-2</v>
      </c>
      <c r="BO48" s="83">
        <f ca="1">IF($BP$1=1,EC48,-IF(RTD("tos.rtd",,BO$2,"."&amp;$A$43&amp;$AW$1&amp;"P"&amp;$A48)="N/A",0,RTD("tos.rtd",,BO$2,"."&amp;$A$43&amp;$AW$1&amp;"P"&amp;$A48)))</f>
        <v>-2.7413183240503593E-2</v>
      </c>
      <c r="BQ48" s="83">
        <f t="shared" ca="1" si="182"/>
        <v>10797028.412618291</v>
      </c>
      <c r="BR48" s="3" t="str">
        <f t="shared" ca="1" si="183"/>
        <v/>
      </c>
      <c r="BS48" s="83">
        <f t="shared" ca="1" si="184"/>
        <v>6515752.4746008469</v>
      </c>
      <c r="BT48" s="3" t="str">
        <f t="shared" ca="1" si="185"/>
        <v/>
      </c>
      <c r="BU48" s="83">
        <f t="shared" ca="1" si="186"/>
        <v>0</v>
      </c>
      <c r="BV48" s="83"/>
      <c r="BX48" s="83">
        <f t="shared" ca="1" si="187"/>
        <v>33979046.536374792</v>
      </c>
      <c r="BY48" s="83" t="str">
        <f t="shared" ca="1" si="200"/>
        <v/>
      </c>
      <c r="BZ48" s="83">
        <f t="shared" ca="1" si="188"/>
        <v>4580279.5797647629</v>
      </c>
      <c r="CA48" s="83" t="str">
        <f t="shared" ca="1" si="200"/>
        <v/>
      </c>
      <c r="CB48" s="83">
        <f t="shared" ca="1" si="189"/>
        <v>707171.60950935259</v>
      </c>
      <c r="CC48" s="83" t="str">
        <f t="shared" ca="1" si="200"/>
        <v/>
      </c>
      <c r="CD48" s="83">
        <f>IF(RTD("tos.rtd",,CD$43,"."&amp;$A$43&amp;$AS$42&amp;"C"&amp;$A48)="N/A",0,RTD("tos.rtd",,CD$43,"."&amp;$A$43&amp;$AS$42&amp;"C"&amp;$A48))</f>
        <v>0.01</v>
      </c>
      <c r="CE48" s="83">
        <f>-IF(RTD("tos.rtd",,CE$43,"."&amp;$A$43&amp;$AS$42&amp;"P"&amp;$A48)="N/A",0,RTD("tos.rtd",,CE$43,"."&amp;$A$43&amp;$AS$42&amp;"P"&amp;$A48))</f>
        <v>0.95</v>
      </c>
      <c r="CF48" s="83">
        <f>IF(RTD("tos.rtd",,CF$2,"."&amp;$A$43&amp;$AU$1&amp;"C"&amp;$A48)="N/A",0,RTD("tos.rtd",,CF$2,"."&amp;$A$43&amp;$AU$1&amp;"C"&amp;$A48))</f>
        <v>0.24</v>
      </c>
      <c r="CG48" s="83">
        <f>-IF(RTD("tos.rtd",,CG$2,"."&amp;$A$43&amp;$AU$1&amp;"P"&amp;$A48)="N/A",0,RTD("tos.rtd",,CG$2,"."&amp;$A$43&amp;$AU$1&amp;"P"&amp;$A48))</f>
        <v>0.79</v>
      </c>
      <c r="CH48" s="83">
        <f>IF(RTD("tos.rtd",,CH$2,"."&amp;$A$43&amp;$AW$1&amp;"C"&amp;$A48)="N/A",0,RTD("tos.rtd",,CH$2,"."&amp;$A$43&amp;$AW$1&amp;"C"&amp;$A48))</f>
        <v>0.43</v>
      </c>
      <c r="CI48" s="83">
        <f>-IF(RTD("tos.rtd",,CI$2,"."&amp;$A$43&amp;$AW$1&amp;"P"&amp;$A48)="N/A",0,RTD("tos.rtd",,CI$2,"."&amp;$A$43&amp;$AW$1&amp;"P"&amp;$A48))</f>
        <v>0.57999999999999996</v>
      </c>
      <c r="CK48" s="83">
        <f t="shared" si="190"/>
        <v>-3462</v>
      </c>
      <c r="CL48" s="83"/>
      <c r="CM48" s="83">
        <f t="shared" si="191"/>
        <v>21256</v>
      </c>
      <c r="CN48" s="83"/>
      <c r="CO48" s="83">
        <f t="shared" si="192"/>
        <v>0</v>
      </c>
      <c r="CP48" s="83">
        <f t="shared" si="143"/>
        <v>17794</v>
      </c>
      <c r="CQ48" s="83">
        <f t="shared" si="153"/>
        <v>5078</v>
      </c>
      <c r="CR48" s="83"/>
      <c r="CS48" s="83">
        <f t="shared" si="154"/>
        <v>637</v>
      </c>
      <c r="CT48" s="83"/>
      <c r="CU48" s="83">
        <f t="shared" si="155"/>
        <v>96</v>
      </c>
      <c r="CV48" s="83"/>
      <c r="CW48" s="83">
        <f t="shared" ca="1" si="156"/>
        <v>17312780.887219138</v>
      </c>
      <c r="CY48" s="83">
        <f t="shared" ca="1" si="157"/>
        <v>39266497.72564891</v>
      </c>
      <c r="CZ48" s="70" t="str">
        <f t="shared" ca="1" si="201"/>
        <v/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8.32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8.15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7.75</v>
      </c>
      <c r="DG48" s="86">
        <f t="shared" si="193"/>
        <v>7.9099999999999682</v>
      </c>
      <c r="DH48" s="3">
        <f t="shared" si="158"/>
        <v>0</v>
      </c>
      <c r="DI48" s="3">
        <f t="shared" si="159"/>
        <v>0</v>
      </c>
      <c r="DJ48" s="3">
        <f t="shared" si="160"/>
        <v>0</v>
      </c>
      <c r="DK48" s="3">
        <f t="shared" si="161"/>
        <v>0</v>
      </c>
      <c r="DL48" s="3">
        <f t="shared" si="162"/>
        <v>0</v>
      </c>
      <c r="DM48" s="3">
        <f t="shared" si="163"/>
        <v>0</v>
      </c>
      <c r="DN48" s="64" t="str">
        <f t="shared" si="164"/>
        <v>UNKNOWN</v>
      </c>
      <c r="DO48" s="64" t="str">
        <f t="shared" si="165"/>
        <v>UNKNOWN</v>
      </c>
      <c r="DP48" s="83">
        <f t="shared" si="166"/>
        <v>0</v>
      </c>
      <c r="DQ48" s="83">
        <f t="shared" si="167"/>
        <v>0</v>
      </c>
      <c r="DR48" s="83">
        <f t="shared" ca="1" si="168"/>
        <v>0</v>
      </c>
      <c r="DS48" s="83">
        <f t="shared" si="169"/>
        <v>0</v>
      </c>
      <c r="DT48" s="83">
        <f t="shared" si="194"/>
        <v>0</v>
      </c>
      <c r="DU48" s="83">
        <f t="shared" si="195"/>
        <v>0</v>
      </c>
      <c r="DV48" s="83">
        <f t="shared" si="170"/>
        <v>-214</v>
      </c>
      <c r="DW48" s="83">
        <f t="shared" si="171"/>
        <v>0</v>
      </c>
      <c r="DX48" s="83">
        <f ca="1">(EXP(-POWER((LN($A$44/$A48)+($EC$1+POWER($EE48,2)/2)*($EM$1/$DY$1))/($EE48*SQRT($EM$1/$DY$1)),2)/2)/SQRT(2*PI())/($A$44*$EE48*SQRT($EM$1/$DY$1)))</f>
        <v>2.4828836832843499E-2</v>
      </c>
      <c r="DY48" s="83">
        <f ca="1">-(EXP(-POWER((LN($A$44/$A48)+($EC$1+POWER($EF48,2)/2)*($EM$1/$DY$1))/($EF48*SQRT($EM$1/$DY$1)),2)/2)/SQRT(2*PI())/($A$44*$EF48*SQRT($EM$1/$DY$1)))</f>
        <v>-3.05839691151467E-2</v>
      </c>
      <c r="DZ48" s="83">
        <f ca="1">(EXP(-POWER((LN($A$44/$A48)+($EC$1+POWER($EG48,2)/2)*($EO$1/$DY$1))/($EG48*SQRT($EO$1/$DY$1)),2)/2)/SQRT(2*PI())/($A$44*$EG48*SQRT($EO$1/$DY$1)))</f>
        <v>2.6562810439070831E-2</v>
      </c>
      <c r="EA48" s="83">
        <f ca="1">-(EXP(-POWER((LN($A$44/$A48)+($EC$1+POWER($EH48,2)/2)*($EO$1/$DY$1))/($EH48*SQRT($EO$1/$DY$1)),2)/2)/SQRT(2*PI())/($A$44*$EH48*SQRT($EO$1/$DY$1)))</f>
        <v>-2.8658687070972369E-2</v>
      </c>
      <c r="EB48" s="83">
        <f ca="1">(EXP(-POWER((LN($A$44/$A48)+($EC$1+POWER($EI48,2)/2)*($EO$1/$DY$1))/($EI48*SQRT($EO$1/$DY$1)),2)/2)/SQRT(2*PI())/($A$44*$EI48*SQRT($EO$1/$DY$1)))</f>
        <v>2.7145382754556472E-2</v>
      </c>
      <c r="EC48" s="83">
        <f ca="1">-(EXP(-POWER((LN($A$44/$A48)+($EC$1+POWER($EJ48,2)/2)*($EO$1/$DY$1))/($EJ48*SQRT($EO$1/$DY$1)),2)/2)/SQRT(2*PI())/($A$44*$EJ48*SQRT($EO$1/$DY$1)))</f>
        <v>-2.7413183240503593E-2</v>
      </c>
      <c r="ED48" s="63">
        <f t="shared" si="196"/>
        <v>-214</v>
      </c>
      <c r="EE48" s="84">
        <f t="shared" si="172"/>
        <v>0.77680000000000005</v>
      </c>
      <c r="EF48" s="84">
        <f t="shared" si="173"/>
        <v>1.0368999999999999</v>
      </c>
      <c r="EG48" s="84">
        <f t="shared" si="174"/>
        <v>0.19719999999999999</v>
      </c>
      <c r="EH48" s="84">
        <f t="shared" si="175"/>
        <v>0.17380000000000001</v>
      </c>
      <c r="EI48" s="84">
        <f t="shared" si="176"/>
        <v>0.19059999999999999</v>
      </c>
      <c r="EJ48" s="84">
        <f t="shared" si="177"/>
        <v>0.18759999999999999</v>
      </c>
      <c r="EK48" s="63">
        <f t="shared" ca="1" si="197"/>
        <v>-1442765.0909095858</v>
      </c>
      <c r="EL48" s="83" t="str">
        <f>RTD("tos.rtd",,EL$43,"."&amp;$A$43&amp;$AS$42&amp;"C"&amp;$A48)</f>
        <v>77.68%</v>
      </c>
      <c r="EM48" s="83" t="str">
        <f>RTD("tos.rtd",,EM$43,"."&amp;$A$43&amp;$AS$42&amp;"P"&amp;$A48)</f>
        <v>103.69%</v>
      </c>
      <c r="EN48" s="83" t="str">
        <f>RTD("tos.rtd",,EN$2,"."&amp;$A$43&amp;$AU$1&amp;"C"&amp;$A48)</f>
        <v>19.72%</v>
      </c>
      <c r="EO48" s="83" t="str">
        <f>RTD("tos.rtd",,EO$2,"."&amp;$A$43&amp;$AU$1&amp;"P"&amp;$A48)</f>
        <v>17.38%</v>
      </c>
      <c r="EP48" s="83" t="str">
        <f>RTD("tos.rtd",,EP$2,"."&amp;$A$43&amp;$AW$1&amp;"C"&amp;$A48)</f>
        <v>19.06%</v>
      </c>
      <c r="EQ48" s="83" t="str">
        <f>RTD("tos.rtd",,EQ$2,"."&amp;$A$43&amp;$AW$1&amp;"P"&amp;$A48)</f>
        <v>18.76%</v>
      </c>
      <c r="ES48" s="63" t="str">
        <f t="shared" si="178"/>
        <v>529,-214.00</v>
      </c>
      <c r="ET48" s="63" t="str">
        <f t="shared" ca="1" si="179"/>
        <v>529,39266.50</v>
      </c>
      <c r="EU48" s="67">
        <v>589.80999999999995</v>
      </c>
      <c r="EV48" s="67" t="s">
        <v>404</v>
      </c>
      <c r="EW48" s="67">
        <v>516.13</v>
      </c>
      <c r="EX48" s="67" t="s">
        <v>405</v>
      </c>
      <c r="EY48" s="67">
        <v>5908.25</v>
      </c>
      <c r="EZ48" s="67" t="s">
        <v>406</v>
      </c>
      <c r="FA48" s="67">
        <v>21186</v>
      </c>
      <c r="FB48" s="67" t="s">
        <v>407</v>
      </c>
      <c r="FC48" s="67" t="s">
        <v>408</v>
      </c>
      <c r="FD48" s="67" t="s">
        <v>409</v>
      </c>
      <c r="FE48" s="68" t="s">
        <v>410</v>
      </c>
      <c r="FF48" s="68" t="s">
        <v>411</v>
      </c>
    </row>
    <row r="49" spans="1:162" ht="13.5" thickBot="1" x14ac:dyDescent="0.25">
      <c r="A49" s="2">
        <f t="shared" si="198"/>
        <v>528</v>
      </c>
      <c r="B49" s="3">
        <f t="shared" ref="B49:B56" si="203">+IF($A$1="ABS",AS49-AT49,AS49+AT49)</f>
        <v>3287</v>
      </c>
      <c r="C49" s="3">
        <f t="shared" ref="C49:C56" si="204">+IF($A$1="ABS",AU49-AV49,AU49+AV49)</f>
        <v>1314</v>
      </c>
      <c r="D49" s="3">
        <f t="shared" ref="D49:D56" si="205">+IF($A$1="ABS",AW49-AX49,AW49+AX49)</f>
        <v>0</v>
      </c>
      <c r="E49" s="3">
        <f t="shared" ref="E49:E56" si="206">SUM(B49:D49)</f>
        <v>4601</v>
      </c>
      <c r="F49" s="4">
        <f t="shared" ref="F49:F56" si="207">+$F$44/$A$44*A49</f>
        <v>21767.118923794354</v>
      </c>
      <c r="AM49" s="1">
        <v>-2370</v>
      </c>
      <c r="AN49" s="1">
        <v>82</v>
      </c>
      <c r="AO49" s="1">
        <v>528</v>
      </c>
      <c r="AP49" s="1">
        <v>10708</v>
      </c>
      <c r="AQ49" s="1">
        <v>-337</v>
      </c>
      <c r="AS49" s="6">
        <f>IF(RTD("tos.rtd",,AS$43,"."&amp;$A$43&amp;$AS$42&amp;"C"&amp;$A49)="N/A",0,RTD("tos.rtd",,AS$43,"."&amp;$A$43&amp;$AS$42&amp;"C"&amp;$A49))</f>
        <v>3224</v>
      </c>
      <c r="AT49" s="7">
        <f>-IF(RTD("tos.rtd",,AT$43,"."&amp;$A$43&amp;$AS$42&amp;"P"&amp;$A49)="N/A",0,RTD("tos.rtd",,AT$43,"."&amp;$A$43&amp;$AS$42&amp;"P"&amp;$A49))</f>
        <v>-63</v>
      </c>
      <c r="AU49" s="6">
        <f>IF(RTD("tos.rtd",,AU$2,"."&amp;$A$43&amp;$AU$1&amp;"C"&amp;$A49)="N/A",0,RTD("tos.rtd",,AU$2,"."&amp;$A$43&amp;$AU$1&amp;"C"&amp;$A49))</f>
        <v>1260</v>
      </c>
      <c r="AV49" s="7">
        <f>-IF(RTD("tos.rtd",,AV$2,"."&amp;$A$43&amp;$AU$1&amp;"P"&amp;$A49)="N/A",0,RTD("tos.rtd",,AV$2,"."&amp;$A$43&amp;$AU$1&amp;"P"&amp;$A49))</f>
        <v>-54</v>
      </c>
      <c r="AW49" s="6">
        <f>IF(RTD("tos.rtd",,AW$2,"."&amp;$A$43&amp;$AW$1&amp;"C"&amp;$A49)="N/A",0,RTD("tos.rtd",,AW$2,"."&amp;$A$43&amp;$AW$1&amp;"C"&amp;$A49))</f>
        <v>0</v>
      </c>
      <c r="AX49" s="7">
        <f>-IF(RTD("tos.rtd",,AX$2,"."&amp;$A$43&amp;$AW$1&amp;"P"&amp;$A49)="N/A",0,RTD("tos.rtd",,AX$2,"."&amp;$A$43&amp;$AW$1&amp;"P"&amp;$A49))</f>
        <v>0</v>
      </c>
      <c r="AY49" s="7">
        <f t="shared" ref="AY49:AY56" si="208">SUM(AS49:AX49)</f>
        <v>4367</v>
      </c>
      <c r="AZ49" s="8">
        <f t="shared" si="152"/>
        <v>528</v>
      </c>
      <c r="BA49" s="6">
        <f>IF(RTD("tos.rtd",,BA$43,"."&amp;$A$43&amp;$AS$42&amp;"C"&amp;$A49)="N/A",0,RTD("tos.rtd",,BA$43,"."&amp;$A$43&amp;$AS$42&amp;"C"&amp;$A49))</f>
        <v>10708</v>
      </c>
      <c r="BB49" s="7">
        <f>-IF(RTD("tos.rtd",,BB$43,"."&amp;$A$43&amp;$AS$42&amp;"P"&amp;$A49)="N/A",0,RTD("tos.rtd",,BB$43,"."&amp;$A$43&amp;$AS$42&amp;"P"&amp;$A49))</f>
        <v>-337</v>
      </c>
      <c r="BC49" s="6">
        <f>IF(RTD("tos.rtd",,BC$2,"."&amp;$A$43&amp;$AU$1&amp;"C"&amp;$A49)="N/A",0,RTD("tos.rtd",,BC$2,"."&amp;$A$43&amp;$AU$1&amp;"C"&amp;$A49))</f>
        <v>4239</v>
      </c>
      <c r="BD49" s="7">
        <f>-IF(RTD("tos.rtd",,BD$2,"."&amp;$A$43&amp;$AU$1&amp;"P"&amp;$A49)="N/A",0,RTD("tos.rtd",,BD$2,"."&amp;$A$43&amp;$AU$1&amp;"P"&amp;$A49))</f>
        <v>-13</v>
      </c>
      <c r="BE49" s="6">
        <f>IF(RTD("tos.rtd",,BE$2,"."&amp;$A$43&amp;$AW$1&amp;"C"&amp;$A49)="N/A",0,RTD("tos.rtd",,BE$2,"."&amp;$A$43&amp;$AW$1&amp;"C"&amp;$A49))</f>
        <v>357</v>
      </c>
      <c r="BF49" s="7">
        <f>-IF(RTD("tos.rtd",,BF$2,"."&amp;$A$43&amp;$AW$1&amp;"P"&amp;$A49)="N/A",0,RTD("tos.rtd",,BF$2,"."&amp;$A$43&amp;$AW$1&amp;"P"&amp;$A49))</f>
        <v>-94</v>
      </c>
      <c r="BG49" s="32">
        <f ca="1">+Hoja2!Y50</f>
        <v>6935</v>
      </c>
      <c r="BH49" s="7">
        <f t="shared" ca="1" si="181"/>
        <v>21795</v>
      </c>
      <c r="BI49" s="8" t="str">
        <f t="shared" ca="1" si="199"/>
        <v/>
      </c>
      <c r="BJ49" s="83">
        <f ca="1">IF($BP$1=1,DX49,IF(RTD("tos.rtd",,BJ$43,"."&amp;$A$43&amp;$AS$42&amp;"C"&amp;$A49)="N/A",0,RTD("tos.rtd",,BJ$43,"."&amp;$A$43&amp;$AS$42&amp;"C"&amp;$A49)))</f>
        <v>2.8901892610410585E-2</v>
      </c>
      <c r="BK49" s="83">
        <f ca="1">IF($BP$1=1,DY49,-IF(RTD("tos.rtd",,BK$43,"."&amp;$A$43&amp;$AS$42&amp;"P"&amp;$A49)="N/A",0,RTD("tos.rtd",,BK$43,"."&amp;$A$43&amp;$AS$42&amp;"P"&amp;$A49)))</f>
        <v>-3.4980124490899989E-2</v>
      </c>
      <c r="BL49" s="83">
        <f ca="1">IF($BP$1=1,DZ49,IF(RTD("tos.rtd",,BL$2,"."&amp;$A$43&amp;$AU$1&amp;"C"&amp;$A49)="N/A",0,RTD("tos.rtd",,BL$2,"."&amp;$A$43&amp;$AU$1&amp;"C"&amp;$A49)))</f>
        <v>2.7538416143939259E-2</v>
      </c>
      <c r="BM49" s="83">
        <f ca="1">IF($BP$1=1,EA49,-IF(RTD("tos.rtd",,BM$2,"."&amp;$A$43&amp;$AU$1&amp;"P"&amp;$A49)="N/A",0,RTD("tos.rtd",,BM$2,"."&amp;$A$43&amp;$AU$1&amp;"P"&amp;$A49)))</f>
        <v>-2.9838493686958519E-2</v>
      </c>
      <c r="BN49" s="83">
        <f ca="1">IF($BP$1=1,EB49,IF(RTD("tos.rtd",,BN$2,"."&amp;$A$43&amp;$AW$1&amp;"C"&amp;$A49)="N/A",0,RTD("tos.rtd",,BN$2,"."&amp;$A$43&amp;$AW$1&amp;"C"&amp;$A49)))</f>
        <v>2.8268698980135048E-2</v>
      </c>
      <c r="BO49" s="83">
        <f ca="1">IF($BP$1=1,EC49,-IF(RTD("tos.rtd",,BO$2,"."&amp;$A$43&amp;$AW$1&amp;"P"&amp;$A49)="N/A",0,RTD("tos.rtd",,BO$2,"."&amp;$A$43&amp;$AW$1&amp;"P"&amp;$A49)))</f>
        <v>-2.8654273510939764E-2</v>
      </c>
      <c r="BQ49" s="83">
        <f t="shared" ref="BQ49:BQ56" ca="1" si="209">+$A$44*$A$44*AS49*BJ49-$A$44*$A$44*AT49*BK49</f>
        <v>24703136.373402573</v>
      </c>
      <c r="BR49" s="3" t="str">
        <f t="shared" ca="1" si="183"/>
        <v/>
      </c>
      <c r="BS49" s="83">
        <f t="shared" ref="BS49:BS56" ca="1" si="210">+$A$44*$A$44*AU49*BL49-$A$44*$A$44*AV49*BM49</f>
        <v>8984305.6609726287</v>
      </c>
      <c r="BT49" s="3" t="str">
        <f t="shared" ca="1" si="185"/>
        <v/>
      </c>
      <c r="BU49" s="83">
        <f t="shared" ref="BU49:BU56" ca="1" si="211">+$A$44*$A$44*AW49*BN49-$A$44*$A$44*AX49*BO49</f>
        <v>0</v>
      </c>
      <c r="BV49" s="83"/>
      <c r="BX49" s="83">
        <f t="shared" ref="BX49:BX56" ca="1" si="212">+$A$44*$A$44*BA49*BJ49-$A$44*$A$44*BB49*BK49</f>
        <v>80834050.237828627</v>
      </c>
      <c r="BY49" s="83" t="str">
        <f t="shared" ca="1" si="200"/>
        <v/>
      </c>
      <c r="BZ49" s="83">
        <f t="shared" ref="BZ49:BZ56" ca="1" si="213">+$A$44*$A$44*BC49*BL49-$A$44*$A$44*BD49*BM49</f>
        <v>31592378.991378758</v>
      </c>
      <c r="CA49" s="83" t="str">
        <f t="shared" ca="1" si="200"/>
        <v/>
      </c>
      <c r="CB49" s="83">
        <f t="shared" ref="CB49:CB56" ca="1" si="214">+$A$44*$A$44*BE49*BN49-$A$44*$A$44*BF49*BO49</f>
        <v>2008929.4458342833</v>
      </c>
      <c r="CC49" s="83" t="str">
        <f t="shared" ca="1" si="200"/>
        <v/>
      </c>
      <c r="CD49" s="83">
        <f>IF(RTD("tos.rtd",,CD$43,"."&amp;$A$43&amp;$AS$42&amp;"C"&amp;$A49)="N/A",0,RTD("tos.rtd",,CD$43,"."&amp;$A$43&amp;$AS$42&amp;"C"&amp;$A49))</f>
        <v>0.01</v>
      </c>
      <c r="CE49" s="83">
        <f>-IF(RTD("tos.rtd",,CE$43,"."&amp;$A$43&amp;$AS$42&amp;"P"&amp;$A49)="N/A",0,RTD("tos.rtd",,CE$43,"."&amp;$A$43&amp;$AS$42&amp;"P"&amp;$A49))</f>
        <v>0.95</v>
      </c>
      <c r="CF49" s="83">
        <f>IF(RTD("tos.rtd",,CF$2,"."&amp;$A$43&amp;$AU$1&amp;"C"&amp;$A49)="N/A",0,RTD("tos.rtd",,CF$2,"."&amp;$A$43&amp;$AU$1&amp;"C"&amp;$A49))</f>
        <v>0.27</v>
      </c>
      <c r="CG49" s="83">
        <f>-IF(RTD("tos.rtd",,CG$2,"."&amp;$A$43&amp;$AU$1&amp;"P"&amp;$A49)="N/A",0,RTD("tos.rtd",,CG$2,"."&amp;$A$43&amp;$AU$1&amp;"P"&amp;$A49))</f>
        <v>0.76</v>
      </c>
      <c r="CH49" s="83">
        <f>IF(RTD("tos.rtd",,CH$2,"."&amp;$A$43&amp;$AW$1&amp;"C"&amp;$A49)="N/A",0,RTD("tos.rtd",,CH$2,"."&amp;$A$43&amp;$AW$1&amp;"C"&amp;$A49))</f>
        <v>0.44</v>
      </c>
      <c r="CI49" s="83">
        <f>-IF(RTD("tos.rtd",,CI$2,"."&amp;$A$43&amp;$AW$1&amp;"P"&amp;$A49)="N/A",0,RTD("tos.rtd",,CI$2,"."&amp;$A$43&amp;$AW$1&amp;"P"&amp;$A49))</f>
        <v>0.56999999999999995</v>
      </c>
      <c r="CK49" s="83">
        <f t="shared" ref="CK49:CK56" si="215">+AS49*CD49*100+AT49*CE49*100</f>
        <v>-2760.9999999999991</v>
      </c>
      <c r="CL49" s="83"/>
      <c r="CM49" s="83">
        <f t="shared" ref="CM49:CM56" si="216">+AU49*CF49*100+AV49*CG49*100</f>
        <v>29916.000000000007</v>
      </c>
      <c r="CN49" s="83"/>
      <c r="CO49" s="83">
        <f t="shared" ref="CO49:CO56" si="217">+AW49*CH49*100+AX49*CI49*100</f>
        <v>0</v>
      </c>
      <c r="CP49" s="83">
        <f t="shared" ref="CP49:CP56" si="218">+CK49+CM49+CO49</f>
        <v>27155.000000000007</v>
      </c>
      <c r="CQ49" s="83">
        <f t="shared" ref="CQ49:CQ56" si="219">+BA49+BB49</f>
        <v>10371</v>
      </c>
      <c r="CR49" s="83"/>
      <c r="CS49" s="83">
        <f t="shared" ref="CS49:CS56" si="220">+BC49+BD49</f>
        <v>4226</v>
      </c>
      <c r="CT49" s="83"/>
      <c r="CU49" s="83">
        <f t="shared" ref="CU49:CU56" si="221">+BE49+BF49</f>
        <v>263</v>
      </c>
      <c r="CV49" s="83"/>
      <c r="CW49" s="83">
        <f t="shared" ref="CW49:CW56" ca="1" si="222">+BQ49+BS49+BU49</f>
        <v>33687442.034375206</v>
      </c>
      <c r="CY49" s="83">
        <f t="shared" ref="CY49:CY56" ca="1" si="223">+BX49+BZ49+CB49</f>
        <v>114435358.67504166</v>
      </c>
      <c r="CZ49" s="70" t="str">
        <f t="shared" ca="1" si="201"/>
        <v/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6.3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7.15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6.75</v>
      </c>
      <c r="DG49" s="86">
        <f t="shared" si="193"/>
        <v>6.9099999999999682</v>
      </c>
      <c r="DH49" s="3">
        <f t="shared" si="158"/>
        <v>0</v>
      </c>
      <c r="DI49" s="3">
        <f t="shared" si="159"/>
        <v>0</v>
      </c>
      <c r="DJ49" s="3">
        <f t="shared" si="160"/>
        <v>0</v>
      </c>
      <c r="DK49" s="3">
        <f t="shared" si="161"/>
        <v>0</v>
      </c>
      <c r="DL49" s="3">
        <f t="shared" si="162"/>
        <v>0</v>
      </c>
      <c r="DM49" s="3">
        <f t="shared" si="163"/>
        <v>0</v>
      </c>
      <c r="DN49" s="64" t="str">
        <f t="shared" si="164"/>
        <v>UNKNOWN</v>
      </c>
      <c r="DO49" s="64" t="str">
        <f t="shared" si="165"/>
        <v>UNKNOWN</v>
      </c>
      <c r="DP49" s="83">
        <f t="shared" si="166"/>
        <v>0</v>
      </c>
      <c r="DQ49" s="83">
        <f t="shared" si="167"/>
        <v>0</v>
      </c>
      <c r="DR49" s="83">
        <f t="shared" ca="1" si="168"/>
        <v>0</v>
      </c>
      <c r="DS49" s="83">
        <f t="shared" si="169"/>
        <v>0</v>
      </c>
      <c r="DT49" s="83">
        <f t="shared" si="194"/>
        <v>0</v>
      </c>
      <c r="DU49" s="83">
        <f t="shared" si="195"/>
        <v>0</v>
      </c>
      <c r="DV49" s="83">
        <f t="shared" si="170"/>
        <v>-2370</v>
      </c>
      <c r="DW49" s="83">
        <f t="shared" si="171"/>
        <v>82</v>
      </c>
      <c r="DX49" s="83">
        <f t="shared" ref="DX49:DX56" ca="1" si="224">(EXP(-POWER((LN($A$44/$A49)+($EC$1+POWER($EE49,2)/2)*($EM$1/$DY$1))/($EE49*SQRT($EM$1/$DY$1)),2)/2)/SQRT(2*PI())/($A$44*$EE49*SQRT($EM$1/$DY$1)))</f>
        <v>2.8901892610410585E-2</v>
      </c>
      <c r="DY49" s="83">
        <f t="shared" ref="DY49:DY56" ca="1" si="225">-(EXP(-POWER((LN($A$44/$A49)+($EC$1+POWER($EF49,2)/2)*($EM$1/$DY$1))/($EF49*SQRT($EM$1/$DY$1)),2)/2)/SQRT(2*PI())/($A$44*$EF49*SQRT($EM$1/$DY$1)))</f>
        <v>-3.4980124490899989E-2</v>
      </c>
      <c r="DZ49" s="83">
        <f t="shared" ref="DZ49:DZ56" ca="1" si="226">(EXP(-POWER((LN($A$44/$A49)+($EC$1+POWER($EG49,2)/2)*($EO$1/$DY$1))/($EG49*SQRT($EO$1/$DY$1)),2)/2)/SQRT(2*PI())/($A$44*$EG49*SQRT($EO$1/$DY$1)))</f>
        <v>2.7538416143939259E-2</v>
      </c>
      <c r="EA49" s="83">
        <f t="shared" ref="EA49:EA56" ca="1" si="227">-(EXP(-POWER((LN($A$44/$A49)+($EC$1+POWER($EH49,2)/2)*($EO$1/$DY$1))/($EH49*SQRT($EO$1/$DY$1)),2)/2)/SQRT(2*PI())/($A$44*$EH49*SQRT($EO$1/$DY$1)))</f>
        <v>-2.9838493686958519E-2</v>
      </c>
      <c r="EB49" s="83">
        <f t="shared" ref="EB49:EB56" ca="1" si="228">(EXP(-POWER((LN($A$44/$A49)+($EC$1+POWER($EI49,2)/2)*($EO$1/$DY$1))/($EI49*SQRT($EO$1/$DY$1)),2)/2)/SQRT(2*PI())/($A$44*$EI49*SQRT($EO$1/$DY$1)))</f>
        <v>2.8268698980135048E-2</v>
      </c>
      <c r="EC49" s="83">
        <f t="shared" ref="EC49:EC56" ca="1" si="229">-(EXP(-POWER((LN($A$44/$A49)+($EC$1+POWER($EJ49,2)/2)*($EO$1/$DY$1))/($EJ49*SQRT($EO$1/$DY$1)),2)/2)/SQRT(2*PI())/($A$44*$EJ49*SQRT($EO$1/$DY$1)))</f>
        <v>-2.8654273510939764E-2</v>
      </c>
      <c r="ED49" s="63">
        <f t="shared" si="196"/>
        <v>-2288</v>
      </c>
      <c r="EE49" s="84">
        <f t="shared" ref="EE49:EE56" si="230">IFERROR(VALUE(IF(OR(EL49="--",EL49="0.00%"),$EE$1,EL49)),$EE$1)</f>
        <v>0.6895</v>
      </c>
      <c r="EF49" s="84">
        <f t="shared" ref="EF49:EF56" si="231">IFERROR(VALUE(IF(OR(EM49="--",EM49="0.00%"),$EE$1,EM49)),$EE$1)</f>
        <v>0.90990000000000004</v>
      </c>
      <c r="EG49" s="84">
        <f t="shared" ref="EG49:EG56" si="232">IFERROR(VALUE(IF(OR(EN49="--",EN49="0.00%"),$EE$1,EN49)),$EE$1)</f>
        <v>0.1988</v>
      </c>
      <c r="EH49" s="84">
        <f t="shared" ref="EH49:EH56" si="233">IFERROR(VALUE(IF(OR(EO49="--",EO49="0.00%"),$EE$1,EO49)),$EE$1)</f>
        <v>0.17749999999999999</v>
      </c>
      <c r="EI49" s="84">
        <f t="shared" ref="EI49:EI56" si="234">IFERROR(VALUE(IF(OR(EP49="--",EP49="0.00%"),$EE$1,EP49)),$EE$1)</f>
        <v>0.1918</v>
      </c>
      <c r="EJ49" s="84">
        <f t="shared" ref="EJ49:EJ56" si="235">IFERROR(VALUE(IF(OR(EQ49="--",EQ49="0.00%"),$EE$1,EQ49)),$EE$1)</f>
        <v>0.18820000000000001</v>
      </c>
      <c r="EK49" s="63">
        <f t="shared" ca="1" si="197"/>
        <v>-19378312.503697153</v>
      </c>
      <c r="EL49" s="83" t="str">
        <f>RTD("tos.rtd",,EL$43,"."&amp;$A$43&amp;$AS$42&amp;"C"&amp;$A49)</f>
        <v>68.95%</v>
      </c>
      <c r="EM49" s="83" t="str">
        <f>RTD("tos.rtd",,EM$43,"."&amp;$A$43&amp;$AS$42&amp;"P"&amp;$A49)</f>
        <v>90.99%</v>
      </c>
      <c r="EN49" s="83" t="str">
        <f>RTD("tos.rtd",,EN$2,"."&amp;$A$43&amp;$AU$1&amp;"C"&amp;$A49)</f>
        <v>19.88%</v>
      </c>
      <c r="EO49" s="83" t="str">
        <f>RTD("tos.rtd",,EO$2,"."&amp;$A$43&amp;$AU$1&amp;"P"&amp;$A49)</f>
        <v>17.75%</v>
      </c>
      <c r="EP49" s="83" t="str">
        <f>RTD("tos.rtd",,EP$2,"."&amp;$A$43&amp;$AW$1&amp;"C"&amp;$A49)</f>
        <v>19.18%</v>
      </c>
      <c r="EQ49" s="83" t="str">
        <f>RTD("tos.rtd",,EQ$2,"."&amp;$A$43&amp;$AW$1&amp;"P"&amp;$A49)</f>
        <v>18.82%</v>
      </c>
      <c r="ES49" s="63" t="str">
        <f t="shared" si="178"/>
        <v>528,-2288.00</v>
      </c>
      <c r="ET49" s="63" t="str">
        <f t="shared" ca="1" si="179"/>
        <v>528,114435.36</v>
      </c>
      <c r="EU49" s="67">
        <v>589.88</v>
      </c>
      <c r="EV49" s="67" t="s">
        <v>412</v>
      </c>
      <c r="EW49" s="67">
        <v>516.21</v>
      </c>
      <c r="EX49" s="67" t="s">
        <v>413</v>
      </c>
      <c r="EY49" s="67">
        <v>5909.25</v>
      </c>
      <c r="EZ49" s="67" t="s">
        <v>414</v>
      </c>
      <c r="FA49" s="67">
        <v>21189</v>
      </c>
      <c r="FB49" s="67" t="s">
        <v>415</v>
      </c>
      <c r="FC49" s="67" t="s">
        <v>416</v>
      </c>
      <c r="FD49" s="67" t="s">
        <v>417</v>
      </c>
      <c r="FE49" s="68" t="s">
        <v>418</v>
      </c>
      <c r="FF49" s="68" t="s">
        <v>419</v>
      </c>
    </row>
    <row r="50" spans="1:162" ht="13.5" thickBot="1" x14ac:dyDescent="0.25">
      <c r="A50" s="2">
        <f t="shared" si="198"/>
        <v>527</v>
      </c>
      <c r="B50" s="3">
        <f t="shared" si="203"/>
        <v>1646</v>
      </c>
      <c r="C50" s="3">
        <f t="shared" si="204"/>
        <v>946</v>
      </c>
      <c r="D50" s="3">
        <f t="shared" si="205"/>
        <v>0</v>
      </c>
      <c r="E50" s="3">
        <f t="shared" si="206"/>
        <v>2592</v>
      </c>
      <c r="F50" s="4">
        <f t="shared" si="207"/>
        <v>21725.893319772014</v>
      </c>
      <c r="AM50" s="1">
        <v>-3804</v>
      </c>
      <c r="AN50" s="1">
        <v>-75</v>
      </c>
      <c r="AO50" s="1">
        <v>527</v>
      </c>
      <c r="AP50" s="1">
        <v>12468</v>
      </c>
      <c r="AQ50" s="1">
        <v>-264</v>
      </c>
      <c r="AS50" s="6">
        <f>IF(RTD("tos.rtd",,AS$43,"."&amp;$A$43&amp;$AS$42&amp;"C"&amp;$A50)="N/A",0,RTD("tos.rtd",,AS$43,"."&amp;$A$43&amp;$AS$42&amp;"C"&amp;$A50))</f>
        <v>1515</v>
      </c>
      <c r="AT50" s="7">
        <f>-IF(RTD("tos.rtd",,AT$43,"."&amp;$A$43&amp;$AS$42&amp;"P"&amp;$A50)="N/A",0,RTD("tos.rtd",,AT$43,"."&amp;$A$43&amp;$AS$42&amp;"P"&amp;$A50))</f>
        <v>-131</v>
      </c>
      <c r="AU50" s="6">
        <f>IF(RTD("tos.rtd",,AU$2,"."&amp;$A$43&amp;$AU$1&amp;"C"&amp;$A50)="N/A",0,RTD("tos.rtd",,AU$2,"."&amp;$A$43&amp;$AU$1&amp;"C"&amp;$A50))</f>
        <v>900</v>
      </c>
      <c r="AV50" s="7">
        <f>-IF(RTD("tos.rtd",,AV$2,"."&amp;$A$43&amp;$AU$1&amp;"P"&amp;$A50)="N/A",0,RTD("tos.rtd",,AV$2,"."&amp;$A$43&amp;$AU$1&amp;"P"&amp;$A50))</f>
        <v>-46</v>
      </c>
      <c r="AW50" s="6">
        <f>IF(RTD("tos.rtd",,AW$2,"."&amp;$A$43&amp;$AW$1&amp;"C"&amp;$A50)="N/A",0,RTD("tos.rtd",,AW$2,"."&amp;$A$43&amp;$AW$1&amp;"C"&amp;$A50))</f>
        <v>0</v>
      </c>
      <c r="AX50" s="7">
        <f>-IF(RTD("tos.rtd",,AX$2,"."&amp;$A$43&amp;$AW$1&amp;"P"&amp;$A50)="N/A",0,RTD("tos.rtd",,AX$2,"."&amp;$A$43&amp;$AW$1&amp;"P"&amp;$A50))</f>
        <v>0</v>
      </c>
      <c r="AY50" s="7">
        <f t="shared" si="208"/>
        <v>2238</v>
      </c>
      <c r="AZ50" s="8">
        <f t="shared" si="152"/>
        <v>527</v>
      </c>
      <c r="BA50" s="6">
        <f>IF(RTD("tos.rtd",,BA$43,"."&amp;$A$43&amp;$AS$42&amp;"C"&amp;$A50)="N/A",0,RTD("tos.rtd",,BA$43,"."&amp;$A$43&amp;$AS$42&amp;"C"&amp;$A50))</f>
        <v>12478</v>
      </c>
      <c r="BB50" s="7">
        <f>-IF(RTD("tos.rtd",,BB$43,"."&amp;$A$43&amp;$AS$42&amp;"P"&amp;$A50)="N/A",0,RTD("tos.rtd",,BB$43,"."&amp;$A$43&amp;$AS$42&amp;"P"&amp;$A50))</f>
        <v>-264</v>
      </c>
      <c r="BC50" s="6">
        <f>IF(RTD("tos.rtd",,BC$2,"."&amp;$A$43&amp;$AU$1&amp;"C"&amp;$A50)="N/A",0,RTD("tos.rtd",,BC$2,"."&amp;$A$43&amp;$AU$1&amp;"C"&amp;$A50))</f>
        <v>2048</v>
      </c>
      <c r="BD50" s="7">
        <f>-IF(RTD("tos.rtd",,BD$2,"."&amp;$A$43&amp;$AU$1&amp;"P"&amp;$A50)="N/A",0,RTD("tos.rtd",,BD$2,"."&amp;$A$43&amp;$AU$1&amp;"P"&amp;$A50))</f>
        <v>-84</v>
      </c>
      <c r="BE50" s="6">
        <f>IF(RTD("tos.rtd",,BE$2,"."&amp;$A$43&amp;$AW$1&amp;"C"&amp;$A50)="N/A",0,RTD("tos.rtd",,BE$2,"."&amp;$A$43&amp;$AW$1&amp;"C"&amp;$A50))</f>
        <v>225</v>
      </c>
      <c r="BF50" s="7">
        <f>-IF(RTD("tos.rtd",,BF$2,"."&amp;$A$43&amp;$AW$1&amp;"P"&amp;$A50)="N/A",0,RTD("tos.rtd",,BF$2,"."&amp;$A$43&amp;$AW$1&amp;"P"&amp;$A50))</f>
        <v>0</v>
      </c>
      <c r="BG50" s="32">
        <f ca="1">+Hoja2!Y51</f>
        <v>10343</v>
      </c>
      <c r="BH50" s="7">
        <f t="shared" ca="1" si="181"/>
        <v>24746</v>
      </c>
      <c r="BI50" s="8" t="str">
        <f t="shared" ca="1" si="199"/>
        <v/>
      </c>
      <c r="BJ50" s="83">
        <f ca="1">IF($BP$1=1,DX50,IF(RTD("tos.rtd",,BJ$43,"."&amp;$A$43&amp;$AS$42&amp;"C"&amp;$A50)="N/A",0,RTD("tos.rtd",,BJ$43,"."&amp;$A$43&amp;$AS$42&amp;"C"&amp;$A50)))</f>
        <v>3.4440285579539917E-2</v>
      </c>
      <c r="BK50" s="83">
        <f ca="1">IF($BP$1=1,DY50,-IF(RTD("tos.rtd",,BK$43,"."&amp;$A$43&amp;$AS$42&amp;"P"&amp;$A50)="N/A",0,RTD("tos.rtd",,BK$43,"."&amp;$A$43&amp;$AS$42&amp;"P"&amp;$A50)))</f>
        <v>-4.0878997521870707E-2</v>
      </c>
      <c r="BL50" s="83">
        <f ca="1">IF($BP$1=1,DZ50,IF(RTD("tos.rtd",,BL$2,"."&amp;$A$43&amp;$AU$1&amp;"C"&amp;$A50)="N/A",0,RTD("tos.rtd",,BL$2,"."&amp;$A$43&amp;$AU$1&amp;"C"&amp;$A50)))</f>
        <v>2.8358590188495961E-2</v>
      </c>
      <c r="BM50" s="83">
        <f ca="1">IF($BP$1=1,EA50,-IF(RTD("tos.rtd",,BM$2,"."&amp;$A$43&amp;$AU$1&amp;"P"&amp;$A50)="N/A",0,RTD("tos.rtd",,BM$2,"."&amp;$A$43&amp;$AU$1&amp;"P"&amp;$A50)))</f>
        <v>-2.8981554997232872E-2</v>
      </c>
      <c r="BN50" s="83">
        <f ca="1">IF($BP$1=1,EB50,IF(RTD("tos.rtd",,BN$2,"."&amp;$A$43&amp;$AW$1&amp;"C"&amp;$A50)="N/A",0,RTD("tos.rtd",,BN$2,"."&amp;$A$43&amp;$AW$1&amp;"C"&amp;$A50)))</f>
        <v>2.9246788778934329E-2</v>
      </c>
      <c r="BO50" s="83">
        <f ca="1">IF($BP$1=1,EC50,-IF(RTD("tos.rtd",,BO$2,"."&amp;$A$43&amp;$AW$1&amp;"P"&amp;$A50)="N/A",0,RTD("tos.rtd",,BO$2,"."&amp;$A$43&amp;$AW$1&amp;"P"&amp;$A50)))</f>
        <v>-2.9639682868433121E-2</v>
      </c>
      <c r="BQ50" s="83">
        <f t="shared" ca="1" si="209"/>
        <v>12713770.344310693</v>
      </c>
      <c r="BR50" s="3" t="str">
        <f t="shared" ca="1" si="183"/>
        <v/>
      </c>
      <c r="BS50" s="83">
        <f t="shared" ca="1" si="210"/>
        <v>6568312.3817140134</v>
      </c>
      <c r="BT50" s="3" t="str">
        <f t="shared" ca="1" si="185"/>
        <v/>
      </c>
      <c r="BU50" s="83">
        <f t="shared" ca="1" si="211"/>
        <v>0</v>
      </c>
      <c r="BV50" s="83"/>
      <c r="BX50" s="83">
        <f t="shared" ca="1" si="212"/>
        <v>113760538.94108728</v>
      </c>
      <c r="BY50" s="83" t="str">
        <f t="shared" ca="1" si="200"/>
        <v/>
      </c>
      <c r="BZ50" s="83">
        <f t="shared" ca="1" si="213"/>
        <v>15109266.023444586</v>
      </c>
      <c r="CA50" s="83" t="str">
        <f t="shared" ca="1" si="200"/>
        <v/>
      </c>
      <c r="CB50" s="83">
        <f t="shared" ca="1" si="214"/>
        <v>1786842.133581013</v>
      </c>
      <c r="CC50" s="83" t="str">
        <f t="shared" ca="1" si="200"/>
        <v/>
      </c>
      <c r="CD50" s="83">
        <f>IF(RTD("tos.rtd",,CD$43,"."&amp;$A$43&amp;$AS$42&amp;"C"&amp;$A50)="N/A",0,RTD("tos.rtd",,CD$43,"."&amp;$A$43&amp;$AS$42&amp;"C"&amp;$A50))</f>
        <v>0.01</v>
      </c>
      <c r="CE50" s="83">
        <f>-IF(RTD("tos.rtd",,CE$43,"."&amp;$A$43&amp;$AS$42&amp;"P"&amp;$A50)="N/A",0,RTD("tos.rtd",,CE$43,"."&amp;$A$43&amp;$AS$42&amp;"P"&amp;$A50))</f>
        <v>0.95</v>
      </c>
      <c r="CF50" s="83">
        <f>IF(RTD("tos.rtd",,CF$2,"."&amp;$A$43&amp;$AU$1&amp;"C"&amp;$A50)="N/A",0,RTD("tos.rtd",,CF$2,"."&amp;$A$43&amp;$AU$1&amp;"C"&amp;$A50))</f>
        <v>0.31</v>
      </c>
      <c r="CG50" s="83">
        <f>-IF(RTD("tos.rtd",,CG$2,"."&amp;$A$43&amp;$AU$1&amp;"P"&amp;$A50)="N/A",0,RTD("tos.rtd",,CG$2,"."&amp;$A$43&amp;$AU$1&amp;"P"&amp;$A50))</f>
        <v>0.7</v>
      </c>
      <c r="CH50" s="83">
        <f>IF(RTD("tos.rtd",,CH$2,"."&amp;$A$43&amp;$AW$1&amp;"C"&amp;$A50)="N/A",0,RTD("tos.rtd",,CH$2,"."&amp;$A$43&amp;$AW$1&amp;"C"&amp;$A50))</f>
        <v>0.46</v>
      </c>
      <c r="CI50" s="83">
        <f>-IF(RTD("tos.rtd",,CI$2,"."&amp;$A$43&amp;$AW$1&amp;"P"&amp;$A50)="N/A",0,RTD("tos.rtd",,CI$2,"."&amp;$A$43&amp;$AW$1&amp;"P"&amp;$A50))</f>
        <v>0.55000000000000004</v>
      </c>
      <c r="CK50" s="83">
        <f t="shared" si="215"/>
        <v>-10929.999999999998</v>
      </c>
      <c r="CL50" s="83"/>
      <c r="CM50" s="83">
        <f t="shared" si="216"/>
        <v>24680</v>
      </c>
      <c r="CN50" s="83"/>
      <c r="CO50" s="83">
        <f t="shared" si="217"/>
        <v>0</v>
      </c>
      <c r="CP50" s="83">
        <f t="shared" si="218"/>
        <v>13750.000000000002</v>
      </c>
      <c r="CQ50" s="83">
        <f t="shared" si="219"/>
        <v>12214</v>
      </c>
      <c r="CR50" s="83"/>
      <c r="CS50" s="83">
        <f t="shared" si="220"/>
        <v>1964</v>
      </c>
      <c r="CT50" s="83"/>
      <c r="CU50" s="83">
        <f t="shared" si="221"/>
        <v>225</v>
      </c>
      <c r="CV50" s="83"/>
      <c r="CW50" s="83">
        <f t="shared" ca="1" si="222"/>
        <v>19282082.726024706</v>
      </c>
      <c r="CY50" s="83">
        <f t="shared" ca="1" si="223"/>
        <v>130656647.09811288</v>
      </c>
      <c r="CZ50" s="70" t="str">
        <f t="shared" ca="1" si="201"/>
        <v/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5.6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6.15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5.75</v>
      </c>
      <c r="DG50" s="86">
        <f t="shared" si="193"/>
        <v>5.9099999999999682</v>
      </c>
      <c r="DH50" s="3">
        <f t="shared" si="158"/>
        <v>10</v>
      </c>
      <c r="DI50" s="3">
        <f t="shared" si="159"/>
        <v>0</v>
      </c>
      <c r="DJ50" s="3">
        <f t="shared" si="160"/>
        <v>10</v>
      </c>
      <c r="DK50" s="3">
        <f t="shared" si="161"/>
        <v>0</v>
      </c>
      <c r="DL50" s="3">
        <f t="shared" si="162"/>
        <v>10</v>
      </c>
      <c r="DM50" s="3">
        <f t="shared" si="163"/>
        <v>10</v>
      </c>
      <c r="DN50" s="64" t="str">
        <f t="shared" si="164"/>
        <v>BUY</v>
      </c>
      <c r="DO50" s="64" t="str">
        <f t="shared" si="165"/>
        <v>UNKNOWN</v>
      </c>
      <c r="DP50" s="83">
        <f t="shared" si="166"/>
        <v>0.1</v>
      </c>
      <c r="DQ50" s="83">
        <f t="shared" si="167"/>
        <v>0.1</v>
      </c>
      <c r="DR50" s="83">
        <f t="shared" ca="1" si="168"/>
        <v>0.3444028557953992</v>
      </c>
      <c r="DS50" s="83">
        <f t="shared" si="169"/>
        <v>0.1</v>
      </c>
      <c r="DT50" s="83">
        <f t="shared" si="194"/>
        <v>10</v>
      </c>
      <c r="DU50" s="83">
        <f t="shared" si="195"/>
        <v>0</v>
      </c>
      <c r="DV50" s="83">
        <f t="shared" si="170"/>
        <v>-3794</v>
      </c>
      <c r="DW50" s="83">
        <f t="shared" si="171"/>
        <v>-75</v>
      </c>
      <c r="DX50" s="83">
        <f t="shared" ca="1" si="224"/>
        <v>3.4440285579539917E-2</v>
      </c>
      <c r="DY50" s="83">
        <f t="shared" ca="1" si="225"/>
        <v>-4.0878997521870707E-2</v>
      </c>
      <c r="DZ50" s="83">
        <f t="shared" ca="1" si="226"/>
        <v>2.8358590188495961E-2</v>
      </c>
      <c r="EA50" s="83">
        <f t="shared" ca="1" si="227"/>
        <v>-2.8981554997232872E-2</v>
      </c>
      <c r="EB50" s="83">
        <f t="shared" ca="1" si="228"/>
        <v>2.9246788778934329E-2</v>
      </c>
      <c r="EC50" s="83">
        <f t="shared" ca="1" si="229"/>
        <v>-2.9639682868433121E-2</v>
      </c>
      <c r="ED50" s="63">
        <f t="shared" si="196"/>
        <v>-3869</v>
      </c>
      <c r="EE50" s="84">
        <f t="shared" si="230"/>
        <v>0.60089999999999999</v>
      </c>
      <c r="EF50" s="84">
        <f t="shared" si="231"/>
        <v>0.78290000000000004</v>
      </c>
      <c r="EG50" s="84">
        <f t="shared" si="232"/>
        <v>0.20030000000000001</v>
      </c>
      <c r="EH50" s="84">
        <f t="shared" si="233"/>
        <v>0.19500000000000001</v>
      </c>
      <c r="EI50" s="84">
        <f t="shared" si="234"/>
        <v>0.1928</v>
      </c>
      <c r="EJ50" s="84">
        <f t="shared" si="235"/>
        <v>0.18959999999999999</v>
      </c>
      <c r="EK50" s="63">
        <f t="shared" ca="1" si="197"/>
        <v>-34647979.799766883</v>
      </c>
      <c r="EL50" s="83" t="str">
        <f>RTD("tos.rtd",,EL$43,"."&amp;$A$43&amp;$AS$42&amp;"C"&amp;$A50)</f>
        <v>60.09%</v>
      </c>
      <c r="EM50" s="83" t="str">
        <f>RTD("tos.rtd",,EM$43,"."&amp;$A$43&amp;$AS$42&amp;"P"&amp;$A50)</f>
        <v>78.29%</v>
      </c>
      <c r="EN50" s="83" t="str">
        <f>RTD("tos.rtd",,EN$2,"."&amp;$A$43&amp;$AU$1&amp;"C"&amp;$A50)</f>
        <v>20.03%</v>
      </c>
      <c r="EO50" s="83" t="str">
        <f>RTD("tos.rtd",,EO$2,"."&amp;$A$43&amp;$AU$1&amp;"P"&amp;$A50)</f>
        <v>19.50%</v>
      </c>
      <c r="EP50" s="83" t="str">
        <f>RTD("tos.rtd",,EP$2,"."&amp;$A$43&amp;$AW$1&amp;"C"&amp;$A50)</f>
        <v>19.28%</v>
      </c>
      <c r="EQ50" s="83" t="str">
        <f>RTD("tos.rtd",,EQ$2,"."&amp;$A$43&amp;$AW$1&amp;"P"&amp;$A50)</f>
        <v>18.96%</v>
      </c>
      <c r="ES50" s="63" t="str">
        <f t="shared" si="178"/>
        <v>527,-3869.00</v>
      </c>
      <c r="ET50" s="63" t="str">
        <f t="shared" ca="1" si="179"/>
        <v>527,130656.65</v>
      </c>
      <c r="EU50" s="67">
        <v>589.89</v>
      </c>
      <c r="EV50" s="67" t="s">
        <v>420</v>
      </c>
      <c r="EW50" s="67">
        <v>516.19000000000005</v>
      </c>
      <c r="EX50" s="67" t="s">
        <v>421</v>
      </c>
      <c r="EY50" s="67">
        <v>5909.25</v>
      </c>
      <c r="EZ50" s="67" t="s">
        <v>422</v>
      </c>
      <c r="FA50" s="67">
        <v>21188.5</v>
      </c>
      <c r="FB50" s="67" t="s">
        <v>423</v>
      </c>
      <c r="FC50" s="67" t="s">
        <v>424</v>
      </c>
      <c r="FD50" s="67" t="s">
        <v>425</v>
      </c>
      <c r="FE50" s="68" t="s">
        <v>426</v>
      </c>
      <c r="FF50" s="68" t="s">
        <v>427</v>
      </c>
    </row>
    <row r="51" spans="1:162" ht="13.5" thickBot="1" x14ac:dyDescent="0.25">
      <c r="A51" s="2">
        <f t="shared" si="198"/>
        <v>526</v>
      </c>
      <c r="B51" s="3">
        <f t="shared" si="203"/>
        <v>2938</v>
      </c>
      <c r="C51" s="3">
        <f t="shared" si="204"/>
        <v>880</v>
      </c>
      <c r="D51" s="3">
        <f t="shared" si="205"/>
        <v>0</v>
      </c>
      <c r="E51" s="3">
        <f t="shared" si="206"/>
        <v>3818</v>
      </c>
      <c r="F51" s="4">
        <f t="shared" si="207"/>
        <v>21684.667715749678</v>
      </c>
      <c r="AM51" s="1">
        <v>-1228</v>
      </c>
      <c r="AN51" s="1">
        <v>-752</v>
      </c>
      <c r="AO51" s="1">
        <v>526</v>
      </c>
      <c r="AP51" s="1">
        <v>15900</v>
      </c>
      <c r="AQ51" s="1">
        <v>-1015</v>
      </c>
      <c r="AS51" s="6">
        <f>IF(RTD("tos.rtd",,AS$43,"."&amp;$A$43&amp;$AS$42&amp;"C"&amp;$A51)="N/A",0,RTD("tos.rtd",,AS$43,"."&amp;$A$43&amp;$AS$42&amp;"C"&amp;$A51))</f>
        <v>2851</v>
      </c>
      <c r="AT51" s="7">
        <f>-IF(RTD("tos.rtd",,AT$43,"."&amp;$A$43&amp;$AS$42&amp;"P"&amp;$A51)="N/A",0,RTD("tos.rtd",,AT$43,"."&amp;$A$43&amp;$AS$42&amp;"P"&amp;$A51))</f>
        <v>-87</v>
      </c>
      <c r="AU51" s="6">
        <f>IF(RTD("tos.rtd",,AU$2,"."&amp;$A$43&amp;$AU$1&amp;"C"&amp;$A51)="N/A",0,RTD("tos.rtd",,AU$2,"."&amp;$A$43&amp;$AU$1&amp;"C"&amp;$A51))</f>
        <v>627</v>
      </c>
      <c r="AV51" s="7">
        <f>-IF(RTD("tos.rtd",,AV$2,"."&amp;$A$43&amp;$AU$1&amp;"P"&amp;$A51)="N/A",0,RTD("tos.rtd",,AV$2,"."&amp;$A$43&amp;$AU$1&amp;"P"&amp;$A51))</f>
        <v>-253</v>
      </c>
      <c r="AW51" s="6">
        <f>IF(RTD("tos.rtd",,AW$2,"."&amp;$A$43&amp;$AW$1&amp;"C"&amp;$A51)="N/A",0,RTD("tos.rtd",,AW$2,"."&amp;$A$43&amp;$AW$1&amp;"C"&amp;$A51))</f>
        <v>0</v>
      </c>
      <c r="AX51" s="7">
        <f>-IF(RTD("tos.rtd",,AX$2,"."&amp;$A$43&amp;$AW$1&amp;"P"&amp;$A51)="N/A",0,RTD("tos.rtd",,AX$2,"."&amp;$A$43&amp;$AW$1&amp;"P"&amp;$A51))</f>
        <v>0</v>
      </c>
      <c r="AY51" s="7">
        <f t="shared" si="208"/>
        <v>3138</v>
      </c>
      <c r="AZ51" s="8">
        <f t="shared" si="152"/>
        <v>526</v>
      </c>
      <c r="BA51" s="6">
        <f>IF(RTD("tos.rtd",,BA$43,"."&amp;$A$43&amp;$AS$42&amp;"C"&amp;$A51)="N/A",0,RTD("tos.rtd",,BA$43,"."&amp;$A$43&amp;$AS$42&amp;"C"&amp;$A51))</f>
        <v>15900</v>
      </c>
      <c r="BB51" s="7">
        <f>-IF(RTD("tos.rtd",,BB$43,"."&amp;$A$43&amp;$AS$42&amp;"P"&amp;$A51)="N/A",0,RTD("tos.rtd",,BB$43,"."&amp;$A$43&amp;$AS$42&amp;"P"&amp;$A51))</f>
        <v>-1015</v>
      </c>
      <c r="BC51" s="6">
        <f>IF(RTD("tos.rtd",,BC$2,"."&amp;$A$43&amp;$AU$1&amp;"C"&amp;$A51)="N/A",0,RTD("tos.rtd",,BC$2,"."&amp;$A$43&amp;$AU$1&amp;"C"&amp;$A51))</f>
        <v>1438</v>
      </c>
      <c r="BD51" s="7">
        <f>-IF(RTD("tos.rtd",,BD$2,"."&amp;$A$43&amp;$AU$1&amp;"P"&amp;$A51)="N/A",0,RTD("tos.rtd",,BD$2,"."&amp;$A$43&amp;$AU$1&amp;"P"&amp;$A51))</f>
        <v>-80</v>
      </c>
      <c r="BE51" s="6">
        <f>IF(RTD("tos.rtd",,BE$2,"."&amp;$A$43&amp;$AW$1&amp;"C"&amp;$A51)="N/A",0,RTD("tos.rtd",,BE$2,"."&amp;$A$43&amp;$AW$1&amp;"C"&amp;$A51))</f>
        <v>514</v>
      </c>
      <c r="BF51" s="7">
        <f>-IF(RTD("tos.rtd",,BF$2,"."&amp;$A$43&amp;$AW$1&amp;"P"&amp;$A51)="N/A",0,RTD("tos.rtd",,BF$2,"."&amp;$A$43&amp;$AW$1&amp;"P"&amp;$A51))</f>
        <v>-10</v>
      </c>
      <c r="BG51" s="32">
        <f ca="1">+Hoja2!Y52</f>
        <v>16441</v>
      </c>
      <c r="BH51" s="7">
        <f t="shared" ca="1" si="181"/>
        <v>33188</v>
      </c>
      <c r="BI51" s="8" t="str">
        <f t="shared" ca="1" si="199"/>
        <v/>
      </c>
      <c r="BJ51" s="83">
        <f ca="1">IF($BP$1=1,DX51,IF(RTD("tos.rtd",,BJ$43,"."&amp;$A$43&amp;$AS$42&amp;"C"&amp;$A51)="N/A",0,RTD("tos.rtd",,BJ$43,"."&amp;$A$43&amp;$AS$42&amp;"C"&amp;$A51)))</f>
        <v>4.2368045125979054E-2</v>
      </c>
      <c r="BK51" s="83">
        <f ca="1">IF($BP$1=1,DY51,-IF(RTD("tos.rtd",,BK$43,"."&amp;$A$43&amp;$AS$42&amp;"P"&amp;$A51)="N/A",0,RTD("tos.rtd",,BK$43,"."&amp;$A$43&amp;$AS$42&amp;"P"&amp;$A51)))</f>
        <v>-4.9208614143987535E-2</v>
      </c>
      <c r="BL51" s="83">
        <f ca="1">IF($BP$1=1,DZ51,IF(RTD("tos.rtd",,BL$2,"."&amp;$A$43&amp;$AU$1&amp;"C"&amp;$A51)="N/A",0,RTD("tos.rtd",,BL$2,"."&amp;$A$43&amp;$AU$1&amp;"C"&amp;$A51)))</f>
        <v>2.8967966905967396E-2</v>
      </c>
      <c r="BM51" s="83">
        <f ca="1">IF($BP$1=1,EA51,-IF(RTD("tos.rtd",,BM$2,"."&amp;$A$43&amp;$AU$1&amp;"P"&amp;$A51)="N/A",0,RTD("tos.rtd",,BM$2,"."&amp;$A$43&amp;$AU$1&amp;"P"&amp;$A51)))</f>
        <v>-2.9675200334226312E-2</v>
      </c>
      <c r="BN51" s="83">
        <f ca="1">IF($BP$1=1,EB51,IF(RTD("tos.rtd",,BN$2,"."&amp;$A$43&amp;$AW$1&amp;"C"&amp;$A51)="N/A",0,RTD("tos.rtd",,BN$2,"."&amp;$A$43&amp;$AW$1&amp;"C"&amp;$A51)))</f>
        <v>3.0007082048339843E-2</v>
      </c>
      <c r="BO51" s="83">
        <f ca="1">IF($BP$1=1,EC51,-IF(RTD("tos.rtd",,BO$2,"."&amp;$A$43&amp;$AW$1&amp;"P"&amp;$A51)="N/A",0,RTD("tos.rtd",,BO$2,"."&amp;$A$43&amp;$AW$1&amp;"P"&amp;$A51)))</f>
        <v>-3.0414250972038363E-2</v>
      </c>
      <c r="BQ51" s="83">
        <f t="shared" ca="1" si="209"/>
        <v>31636558.137870718</v>
      </c>
      <c r="BR51" s="3" t="str">
        <f t="shared" ca="1" si="183"/>
        <v/>
      </c>
      <c r="BS51" s="83">
        <f t="shared" ca="1" si="210"/>
        <v>2893227.4873497579</v>
      </c>
      <c r="BT51" s="3" t="str">
        <f t="shared" ca="1" si="185"/>
        <v/>
      </c>
      <c r="BU51" s="83">
        <f t="shared" ca="1" si="211"/>
        <v>0</v>
      </c>
      <c r="BV51" s="83"/>
      <c r="BX51" s="83">
        <f t="shared" ca="1" si="212"/>
        <v>169357652.29885739</v>
      </c>
      <c r="BY51" s="83" t="str">
        <f t="shared" ca="1" si="200"/>
        <v/>
      </c>
      <c r="BZ51" s="83">
        <f t="shared" ca="1" si="213"/>
        <v>10666407.927642189</v>
      </c>
      <c r="CA51" s="83" t="str">
        <f t="shared" ca="1" si="200"/>
        <v/>
      </c>
      <c r="CB51" s="83">
        <f t="shared" ca="1" si="214"/>
        <v>4105469.5941354441</v>
      </c>
      <c r="CC51" s="83" t="str">
        <f t="shared" ca="1" si="200"/>
        <v/>
      </c>
      <c r="CD51" s="83">
        <f>IF(RTD("tos.rtd",,CD$43,"."&amp;$A$43&amp;$AS$42&amp;"C"&amp;$A51)="N/A",0,RTD("tos.rtd",,CD$43,"."&amp;$A$43&amp;$AS$42&amp;"C"&amp;$A51))</f>
        <v>0.01</v>
      </c>
      <c r="CE51" s="83">
        <f>-IF(RTD("tos.rtd",,CE$43,"."&amp;$A$43&amp;$AS$42&amp;"P"&amp;$A51)="N/A",0,RTD("tos.rtd",,CE$43,"."&amp;$A$43&amp;$AS$42&amp;"P"&amp;$A51))</f>
        <v>0.95</v>
      </c>
      <c r="CF51" s="83">
        <f>IF(RTD("tos.rtd",,CF$2,"."&amp;$A$43&amp;$AU$1&amp;"C"&amp;$A51)="N/A",0,RTD("tos.rtd",,CF$2,"."&amp;$A$43&amp;$AU$1&amp;"C"&amp;$A51))</f>
        <v>0.34</v>
      </c>
      <c r="CG51" s="83">
        <f>-IF(RTD("tos.rtd",,CG$2,"."&amp;$A$43&amp;$AU$1&amp;"P"&amp;$A51)="N/A",0,RTD("tos.rtd",,CG$2,"."&amp;$A$43&amp;$AU$1&amp;"P"&amp;$A51))</f>
        <v>0.67</v>
      </c>
      <c r="CH51" s="83">
        <f>IF(RTD("tos.rtd",,CH$2,"."&amp;$A$43&amp;$AW$1&amp;"C"&amp;$A51)="N/A",0,RTD("tos.rtd",,CH$2,"."&amp;$A$43&amp;$AW$1&amp;"C"&amp;$A51))</f>
        <v>0.47</v>
      </c>
      <c r="CI51" s="83">
        <f>-IF(RTD("tos.rtd",,CI$2,"."&amp;$A$43&amp;$AW$1&amp;"P"&amp;$A51)="N/A",0,RTD("tos.rtd",,CI$2,"."&amp;$A$43&amp;$AW$1&amp;"P"&amp;$A51))</f>
        <v>0.54</v>
      </c>
      <c r="CK51" s="83">
        <f t="shared" si="215"/>
        <v>-5414</v>
      </c>
      <c r="CL51" s="83"/>
      <c r="CM51" s="83">
        <f t="shared" si="216"/>
        <v>4366.9999999999964</v>
      </c>
      <c r="CN51" s="83"/>
      <c r="CO51" s="83">
        <f t="shared" si="217"/>
        <v>0</v>
      </c>
      <c r="CP51" s="83">
        <f t="shared" si="218"/>
        <v>-1047.0000000000036</v>
      </c>
      <c r="CQ51" s="83">
        <f t="shared" si="219"/>
        <v>14885</v>
      </c>
      <c r="CR51" s="83"/>
      <c r="CS51" s="83">
        <f t="shared" si="220"/>
        <v>1358</v>
      </c>
      <c r="CT51" s="83"/>
      <c r="CU51" s="83">
        <f t="shared" si="221"/>
        <v>504</v>
      </c>
      <c r="CV51" s="83"/>
      <c r="CW51" s="83">
        <f t="shared" ca="1" si="222"/>
        <v>34529785.625220478</v>
      </c>
      <c r="CY51" s="83">
        <f t="shared" ca="1" si="223"/>
        <v>184129529.82063502</v>
      </c>
      <c r="CZ51" s="70" t="str">
        <f t="shared" ca="1" si="201"/>
        <v/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4.5199999999999996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5.15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4.75</v>
      </c>
      <c r="DG51" s="86">
        <f t="shared" si="193"/>
        <v>4.9099999999999682</v>
      </c>
      <c r="DH51" s="3">
        <f t="shared" si="158"/>
        <v>0</v>
      </c>
      <c r="DI51" s="3">
        <f t="shared" si="159"/>
        <v>0</v>
      </c>
      <c r="DJ51" s="3">
        <f t="shared" si="160"/>
        <v>0</v>
      </c>
      <c r="DK51" s="3">
        <f t="shared" si="161"/>
        <v>0</v>
      </c>
      <c r="DL51" s="3">
        <f t="shared" si="162"/>
        <v>0</v>
      </c>
      <c r="DM51" s="3">
        <f t="shared" si="163"/>
        <v>0</v>
      </c>
      <c r="DN51" s="64" t="str">
        <f t="shared" si="164"/>
        <v>UNKNOWN</v>
      </c>
      <c r="DO51" s="64" t="str">
        <f t="shared" si="165"/>
        <v>UNKNOWN</v>
      </c>
      <c r="DP51" s="83">
        <f t="shared" si="166"/>
        <v>0</v>
      </c>
      <c r="DQ51" s="83">
        <f t="shared" si="167"/>
        <v>0</v>
      </c>
      <c r="DR51" s="83">
        <f t="shared" ca="1" si="168"/>
        <v>0</v>
      </c>
      <c r="DS51" s="83">
        <f t="shared" si="169"/>
        <v>0</v>
      </c>
      <c r="DT51" s="83">
        <f t="shared" si="194"/>
        <v>0</v>
      </c>
      <c r="DU51" s="83">
        <f t="shared" si="195"/>
        <v>0</v>
      </c>
      <c r="DV51" s="83">
        <f t="shared" si="170"/>
        <v>-1228</v>
      </c>
      <c r="DW51" s="83">
        <f t="shared" si="171"/>
        <v>-752</v>
      </c>
      <c r="DX51" s="83">
        <f t="shared" ca="1" si="224"/>
        <v>4.2368045125979054E-2</v>
      </c>
      <c r="DY51" s="83">
        <f t="shared" ca="1" si="225"/>
        <v>-4.9208614143987535E-2</v>
      </c>
      <c r="DZ51" s="83">
        <f t="shared" ca="1" si="226"/>
        <v>2.8967966905967396E-2</v>
      </c>
      <c r="EA51" s="83">
        <f t="shared" ca="1" si="227"/>
        <v>-2.9675200334226312E-2</v>
      </c>
      <c r="EB51" s="83">
        <f t="shared" ca="1" si="228"/>
        <v>3.0007082048339843E-2</v>
      </c>
      <c r="EC51" s="83">
        <f t="shared" ca="1" si="229"/>
        <v>-3.0414250972038363E-2</v>
      </c>
      <c r="ED51" s="63">
        <f t="shared" si="196"/>
        <v>-1980</v>
      </c>
      <c r="EE51" s="84">
        <f t="shared" si="230"/>
        <v>0.51070000000000004</v>
      </c>
      <c r="EF51" s="84">
        <f t="shared" si="231"/>
        <v>0.65600000000000003</v>
      </c>
      <c r="EG51" s="84">
        <f t="shared" si="232"/>
        <v>0.2021</v>
      </c>
      <c r="EH51" s="84">
        <f t="shared" si="233"/>
        <v>0.1966</v>
      </c>
      <c r="EI51" s="84">
        <f t="shared" si="234"/>
        <v>0.19409999999999999</v>
      </c>
      <c r="EJ51" s="84">
        <f t="shared" si="235"/>
        <v>0.19109999999999999</v>
      </c>
      <c r="EK51" s="63">
        <f t="shared" ca="1" si="197"/>
        <v>-4079289.2730062827</v>
      </c>
      <c r="EL51" s="83" t="str">
        <f>RTD("tos.rtd",,EL$43,"."&amp;$A$43&amp;$AS$42&amp;"C"&amp;$A51)</f>
        <v>51.07%</v>
      </c>
      <c r="EM51" s="83" t="str">
        <f>RTD("tos.rtd",,EM$43,"."&amp;$A$43&amp;$AS$42&amp;"P"&amp;$A51)</f>
        <v>65.60%</v>
      </c>
      <c r="EN51" s="83" t="str">
        <f>RTD("tos.rtd",,EN$2,"."&amp;$A$43&amp;$AU$1&amp;"C"&amp;$A51)</f>
        <v>20.21%</v>
      </c>
      <c r="EO51" s="83" t="str">
        <f>RTD("tos.rtd",,EO$2,"."&amp;$A$43&amp;$AU$1&amp;"P"&amp;$A51)</f>
        <v>19.66%</v>
      </c>
      <c r="EP51" s="83" t="str">
        <f>RTD("tos.rtd",,EP$2,"."&amp;$A$43&amp;$AW$1&amp;"C"&amp;$A51)</f>
        <v>19.41%</v>
      </c>
      <c r="EQ51" s="83" t="str">
        <f>RTD("tos.rtd",,EQ$2,"."&amp;$A$43&amp;$AW$1&amp;"P"&amp;$A51)</f>
        <v>19.11%</v>
      </c>
      <c r="ES51" s="63" t="str">
        <f t="shared" si="178"/>
        <v>526,-1980.00</v>
      </c>
      <c r="ET51" s="63" t="str">
        <f t="shared" ca="1" si="179"/>
        <v>526,184129.53</v>
      </c>
      <c r="EU51" s="67">
        <v>589.79999999999995</v>
      </c>
      <c r="EV51" s="67" t="s">
        <v>428</v>
      </c>
      <c r="EW51" s="67">
        <v>516.13</v>
      </c>
      <c r="EX51" s="67" t="s">
        <v>429</v>
      </c>
      <c r="EY51" s="67">
        <v>5908.75</v>
      </c>
      <c r="EZ51" s="67" t="s">
        <v>430</v>
      </c>
      <c r="FA51" s="67">
        <v>21186.75</v>
      </c>
      <c r="FB51" s="67" t="s">
        <v>431</v>
      </c>
      <c r="FC51" s="67" t="s">
        <v>432</v>
      </c>
      <c r="FD51" s="67" t="s">
        <v>433</v>
      </c>
      <c r="FE51" s="68" t="s">
        <v>434</v>
      </c>
      <c r="FF51" s="68" t="s">
        <v>435</v>
      </c>
    </row>
    <row r="52" spans="1:162" ht="13.5" thickBot="1" x14ac:dyDescent="0.25">
      <c r="A52" s="2">
        <f t="shared" si="198"/>
        <v>525</v>
      </c>
      <c r="B52" s="3">
        <f t="shared" si="203"/>
        <v>4075</v>
      </c>
      <c r="C52" s="3">
        <f t="shared" si="204"/>
        <v>6258</v>
      </c>
      <c r="D52" s="3">
        <f t="shared" si="205"/>
        <v>19314</v>
      </c>
      <c r="E52" s="3">
        <f t="shared" si="206"/>
        <v>29647</v>
      </c>
      <c r="F52" s="4">
        <f t="shared" si="207"/>
        <v>21643.442111727341</v>
      </c>
      <c r="AM52" s="1">
        <v>1618</v>
      </c>
      <c r="AN52" s="1">
        <v>-73</v>
      </c>
      <c r="AO52" s="1">
        <v>525</v>
      </c>
      <c r="AP52" s="1">
        <v>50502</v>
      </c>
      <c r="AQ52" s="1">
        <v>-3340</v>
      </c>
      <c r="AS52" s="6">
        <f>IF(RTD("tos.rtd",,AS$43,"."&amp;$A$43&amp;$AS$42&amp;"C"&amp;$A52)="N/A",0,RTD("tos.rtd",,AS$43,"."&amp;$A$43&amp;$AS$42&amp;"C"&amp;$A52))</f>
        <v>3691</v>
      </c>
      <c r="AT52" s="7">
        <f>-IF(RTD("tos.rtd",,AT$43,"."&amp;$A$43&amp;$AS$42&amp;"P"&amp;$A52)="N/A",0,RTD("tos.rtd",,AT$43,"."&amp;$A$43&amp;$AS$42&amp;"P"&amp;$A52))</f>
        <v>-384</v>
      </c>
      <c r="AU52" s="6">
        <f>IF(RTD("tos.rtd",,AU$2,"."&amp;$A$43&amp;$AU$1&amp;"C"&amp;$A52)="N/A",0,RTD("tos.rtd",,AU$2,"."&amp;$A$43&amp;$AU$1&amp;"C"&amp;$A52))</f>
        <v>5154</v>
      </c>
      <c r="AV52" s="7">
        <f>-IF(RTD("tos.rtd",,AV$2,"."&amp;$A$43&amp;$AU$1&amp;"P"&amp;$A52)="N/A",0,RTD("tos.rtd",,AV$2,"."&amp;$A$43&amp;$AU$1&amp;"P"&amp;$A52))</f>
        <v>-1104</v>
      </c>
      <c r="AW52" s="6">
        <f>IF(RTD("tos.rtd",,AW$2,"."&amp;$A$43&amp;$AW$1&amp;"C"&amp;$A52)="N/A",0,RTD("tos.rtd",,AW$2,"."&amp;$A$43&amp;$AW$1&amp;"C"&amp;$A52))</f>
        <v>17607</v>
      </c>
      <c r="AX52" s="7">
        <f>-IF(RTD("tos.rtd",,AX$2,"."&amp;$A$43&amp;$AW$1&amp;"P"&amp;$A52)="N/A",0,RTD("tos.rtd",,AX$2,"."&amp;$A$43&amp;$AW$1&amp;"P"&amp;$A52))</f>
        <v>-1707</v>
      </c>
      <c r="AY52" s="7">
        <f t="shared" si="208"/>
        <v>23257</v>
      </c>
      <c r="AZ52" s="8">
        <f t="shared" si="152"/>
        <v>525</v>
      </c>
      <c r="BA52" s="6">
        <f>IF(RTD("tos.rtd",,BA$43,"."&amp;$A$43&amp;$AS$42&amp;"C"&amp;$A52)="N/A",0,RTD("tos.rtd",,BA$43,"."&amp;$A$43&amp;$AS$42&amp;"C"&amp;$A52))</f>
        <v>50502</v>
      </c>
      <c r="BB52" s="7">
        <f>-IF(RTD("tos.rtd",,BB$43,"."&amp;$A$43&amp;$AS$42&amp;"P"&amp;$A52)="N/A",0,RTD("tos.rtd",,BB$43,"."&amp;$A$43&amp;$AS$42&amp;"P"&amp;$A52))</f>
        <v>-3340</v>
      </c>
      <c r="BC52" s="6">
        <f>IF(RTD("tos.rtd",,BC$2,"."&amp;$A$43&amp;$AU$1&amp;"C"&amp;$A52)="N/A",0,RTD("tos.rtd",,BC$2,"."&amp;$A$43&amp;$AU$1&amp;"C"&amp;$A52))</f>
        <v>9342</v>
      </c>
      <c r="BD52" s="7">
        <f>-IF(RTD("tos.rtd",,BD$2,"."&amp;$A$43&amp;$AU$1&amp;"P"&amp;$A52)="N/A",0,RTD("tos.rtd",,BD$2,"."&amp;$A$43&amp;$AU$1&amp;"P"&amp;$A52))</f>
        <v>-3373</v>
      </c>
      <c r="BE52" s="6">
        <f>IF(RTD("tos.rtd",,BE$2,"."&amp;$A$43&amp;$AW$1&amp;"C"&amp;$A52)="N/A",0,RTD("tos.rtd",,BE$2,"."&amp;$A$43&amp;$AW$1&amp;"C"&amp;$A52))</f>
        <v>1609</v>
      </c>
      <c r="BF52" s="7">
        <f>-IF(RTD("tos.rtd",,BF$2,"."&amp;$A$43&amp;$AW$1&amp;"P"&amp;$A52)="N/A",0,RTD("tos.rtd",,BF$2,"."&amp;$A$43&amp;$AW$1&amp;"P"&amp;$A52))</f>
        <v>-1877</v>
      </c>
      <c r="BG52" s="32">
        <f ca="1">+Hoja2!Y53</f>
        <v>32928</v>
      </c>
      <c r="BH52" s="7">
        <f t="shared" ca="1" si="181"/>
        <v>85791</v>
      </c>
      <c r="BI52" s="8" t="str">
        <f t="shared" ca="1" si="199"/>
        <v/>
      </c>
      <c r="BJ52" s="83">
        <f ca="1">IF($BP$1=1,DX52,IF(RTD("tos.rtd",,BJ$43,"."&amp;$A$43&amp;$AS$42&amp;"C"&amp;$A52)="N/A",0,RTD("tos.rtd",,BJ$43,"."&amp;$A$43&amp;$AS$42&amp;"C"&amp;$A52)))</f>
        <v>5.4576515535921868E-2</v>
      </c>
      <c r="BK52" s="83">
        <f ca="1">IF($BP$1=1,DY52,-IF(RTD("tos.rtd",,BK$43,"."&amp;$A$43&amp;$AS$42&amp;"P"&amp;$A52)="N/A",0,RTD("tos.rtd",,BK$43,"."&amp;$A$43&amp;$AS$42&amp;"P"&amp;$A52)))</f>
        <v>-6.184610323769997E-2</v>
      </c>
      <c r="BL52" s="83">
        <f ca="1">IF($BP$1=1,DZ52,IF(RTD("tos.rtd",,BL$2,"."&amp;$A$43&amp;$AU$1&amp;"C"&amp;$A52)="N/A",0,RTD("tos.rtd",,BL$2,"."&amp;$A$43&amp;$AU$1&amp;"C"&amp;$A52)))</f>
        <v>2.9407660278725045E-2</v>
      </c>
      <c r="BM52" s="83">
        <f ca="1">IF($BP$1=1,EA52,-IF(RTD("tos.rtd",,BM$2,"."&amp;$A$43&amp;$AU$1&amp;"P"&amp;$A52)="N/A",0,RTD("tos.rtd",,BM$2,"."&amp;$A$43&amp;$AU$1&amp;"P"&amp;$A52)))</f>
        <v>-3.0132829505126382E-2</v>
      </c>
      <c r="BN52" s="83">
        <f ca="1">IF($BP$1=1,EB52,IF(RTD("tos.rtd",,BN$2,"."&amp;$A$43&amp;$AW$1&amp;"C"&amp;$A52)="N/A",0,RTD("tos.rtd",,BN$2,"."&amp;$A$43&amp;$AW$1&amp;"C"&amp;$A52)))</f>
        <v>3.0601766089658967E-2</v>
      </c>
      <c r="BO52" s="83">
        <f ca="1">IF($BP$1=1,EC52,-IF(RTD("tos.rtd",,BO$2,"."&amp;$A$43&amp;$AW$1&amp;"P"&amp;$A52)="N/A",0,RTD("tos.rtd",,BO$2,"."&amp;$A$43&amp;$AW$1&amp;"P"&amp;$A52)))</f>
        <v>-3.1040239302132861E-2</v>
      </c>
      <c r="BQ52" s="83">
        <f t="shared" ca="1" si="209"/>
        <v>48249835.229130715</v>
      </c>
      <c r="BR52" s="3" t="str">
        <f t="shared" ca="1" si="183"/>
        <v/>
      </c>
      <c r="BS52" s="83">
        <f t="shared" ca="1" si="210"/>
        <v>32122684.175177392</v>
      </c>
      <c r="BT52" s="3" t="str">
        <f t="shared" ca="1" si="185"/>
        <v/>
      </c>
      <c r="BU52" s="83">
        <f t="shared" ca="1" si="211"/>
        <v>131916924.05565877</v>
      </c>
      <c r="BV52" s="83"/>
      <c r="BX52" s="83">
        <f t="shared" ca="1" si="212"/>
        <v>692320628.28483415</v>
      </c>
      <c r="BY52" s="83" t="str">
        <f t="shared" ca="1" si="200"/>
        <v/>
      </c>
      <c r="BZ52" s="83">
        <f t="shared" ca="1" si="213"/>
        <v>46999502.575507596</v>
      </c>
      <c r="CA52" s="83" t="str">
        <f t="shared" ca="1" si="200"/>
        <v/>
      </c>
      <c r="CB52" s="83">
        <f t="shared" ca="1" si="214"/>
        <v>-2450408.0027122162</v>
      </c>
      <c r="CC52" s="83" t="str">
        <f t="shared" ca="1" si="200"/>
        <v>Cruce -</v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0.95</v>
      </c>
      <c r="CF52" s="83">
        <f>IF(RTD("tos.rtd",,CF$2,"."&amp;$A$43&amp;$AU$1&amp;"C"&amp;$A52)="N/A",0,RTD("tos.rtd",,CF$2,"."&amp;$A$43&amp;$AU$1&amp;"C"&amp;$A52))</f>
        <v>0.37</v>
      </c>
      <c r="CG52" s="83">
        <f>-IF(RTD("tos.rtd",,CG$2,"."&amp;$A$43&amp;$AU$1&amp;"P"&amp;$A52)="N/A",0,RTD("tos.rtd",,CG$2,"."&amp;$A$43&amp;$AU$1&amp;"P"&amp;$A52))</f>
        <v>0.63</v>
      </c>
      <c r="CH52" s="83">
        <f>IF(RTD("tos.rtd",,CH$2,"."&amp;$A$43&amp;$AW$1&amp;"C"&amp;$A52)="N/A",0,RTD("tos.rtd",,CH$2,"."&amp;$A$43&amp;$AW$1&amp;"C"&amp;$A52))</f>
        <v>0.48</v>
      </c>
      <c r="CI52" s="83">
        <f>-IF(RTD("tos.rtd",,CI$2,"."&amp;$A$43&amp;$AW$1&amp;"P"&amp;$A52)="N/A",0,RTD("tos.rtd",,CI$2,"."&amp;$A$43&amp;$AW$1&amp;"P"&amp;$A52))</f>
        <v>0.52</v>
      </c>
      <c r="CK52" s="83">
        <f t="shared" si="215"/>
        <v>-32788.999999999993</v>
      </c>
      <c r="CL52" s="83"/>
      <c r="CM52" s="83">
        <f t="shared" si="216"/>
        <v>121146</v>
      </c>
      <c r="CN52" s="83"/>
      <c r="CO52" s="83">
        <f t="shared" si="217"/>
        <v>756372</v>
      </c>
      <c r="CP52" s="83">
        <f t="shared" si="218"/>
        <v>844729</v>
      </c>
      <c r="CQ52" s="83">
        <f t="shared" si="219"/>
        <v>47162</v>
      </c>
      <c r="CR52" s="83"/>
      <c r="CS52" s="83">
        <f t="shared" si="220"/>
        <v>5969</v>
      </c>
      <c r="CT52" s="83"/>
      <c r="CU52" s="83">
        <f t="shared" si="221"/>
        <v>-268</v>
      </c>
      <c r="CV52" s="83"/>
      <c r="CW52" s="83">
        <f t="shared" ca="1" si="222"/>
        <v>212289443.4599669</v>
      </c>
      <c r="CY52" s="83">
        <f t="shared" ca="1" si="223"/>
        <v>736869722.85762954</v>
      </c>
      <c r="CZ52" s="70" t="str">
        <f t="shared" ca="1" si="201"/>
        <v/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3.64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4.1500000000000004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3.75</v>
      </c>
      <c r="DG52" s="86">
        <f t="shared" si="193"/>
        <v>3.9099999999999682</v>
      </c>
      <c r="DH52" s="3">
        <f t="shared" si="158"/>
        <v>0</v>
      </c>
      <c r="DI52" s="3">
        <f t="shared" si="159"/>
        <v>0</v>
      </c>
      <c r="DJ52" s="3">
        <f t="shared" si="160"/>
        <v>0</v>
      </c>
      <c r="DK52" s="3">
        <f t="shared" si="161"/>
        <v>0</v>
      </c>
      <c r="DL52" s="3">
        <f t="shared" si="162"/>
        <v>0</v>
      </c>
      <c r="DM52" s="3">
        <f t="shared" si="163"/>
        <v>0</v>
      </c>
      <c r="DN52" s="64" t="str">
        <f t="shared" si="164"/>
        <v>UNKNOWN</v>
      </c>
      <c r="DO52" s="64" t="str">
        <f t="shared" si="165"/>
        <v>UNKNOWN</v>
      </c>
      <c r="DP52" s="83">
        <f t="shared" si="166"/>
        <v>0</v>
      </c>
      <c r="DQ52" s="83">
        <f t="shared" si="167"/>
        <v>0</v>
      </c>
      <c r="DR52" s="83">
        <f t="shared" ca="1" si="168"/>
        <v>0</v>
      </c>
      <c r="DS52" s="83">
        <f t="shared" si="169"/>
        <v>0</v>
      </c>
      <c r="DT52" s="83">
        <f t="shared" si="194"/>
        <v>0</v>
      </c>
      <c r="DU52" s="83">
        <f t="shared" si="195"/>
        <v>0</v>
      </c>
      <c r="DV52" s="83">
        <f t="shared" si="170"/>
        <v>1618</v>
      </c>
      <c r="DW52" s="83">
        <f t="shared" si="171"/>
        <v>-73</v>
      </c>
      <c r="DX52" s="83">
        <f t="shared" ca="1" si="224"/>
        <v>5.4576515535921868E-2</v>
      </c>
      <c r="DY52" s="83">
        <f t="shared" ca="1" si="225"/>
        <v>-6.184610323769997E-2</v>
      </c>
      <c r="DZ52" s="83">
        <f t="shared" ca="1" si="226"/>
        <v>2.9407660278725045E-2</v>
      </c>
      <c r="EA52" s="83">
        <f t="shared" ca="1" si="227"/>
        <v>-3.0132829505126382E-2</v>
      </c>
      <c r="EB52" s="83">
        <f t="shared" ca="1" si="228"/>
        <v>3.0601766089658967E-2</v>
      </c>
      <c r="EC52" s="83">
        <f t="shared" ca="1" si="229"/>
        <v>-3.1040239302132861E-2</v>
      </c>
      <c r="ED52" s="63">
        <f t="shared" si="196"/>
        <v>1545</v>
      </c>
      <c r="EE52" s="84">
        <f t="shared" si="230"/>
        <v>0.41849999999999998</v>
      </c>
      <c r="EF52" s="84">
        <f t="shared" si="231"/>
        <v>0.52900000000000003</v>
      </c>
      <c r="EG52" s="84">
        <f t="shared" si="232"/>
        <v>0.20380000000000001</v>
      </c>
      <c r="EH52" s="84">
        <f t="shared" si="233"/>
        <v>0.19850000000000001</v>
      </c>
      <c r="EI52" s="84">
        <f t="shared" si="234"/>
        <v>0.19520000000000001</v>
      </c>
      <c r="EJ52" s="84">
        <f t="shared" si="235"/>
        <v>0.19220000000000001</v>
      </c>
      <c r="EK52" s="63">
        <f t="shared" ca="1" si="197"/>
        <v>25203741.639750291</v>
      </c>
      <c r="EL52" s="83" t="str">
        <f>RTD("tos.rtd",,EL$43,"."&amp;$A$43&amp;$AS$42&amp;"C"&amp;$A52)</f>
        <v>41.85%</v>
      </c>
      <c r="EM52" s="83" t="str">
        <f>RTD("tos.rtd",,EM$43,"."&amp;$A$43&amp;$AS$42&amp;"P"&amp;$A52)</f>
        <v>52.90%</v>
      </c>
      <c r="EN52" s="83" t="str">
        <f>RTD("tos.rtd",,EN$2,"."&amp;$A$43&amp;$AU$1&amp;"C"&amp;$A52)</f>
        <v>20.38%</v>
      </c>
      <c r="EO52" s="83" t="str">
        <f>RTD("tos.rtd",,EO$2,"."&amp;$A$43&amp;$AU$1&amp;"P"&amp;$A52)</f>
        <v>19.85%</v>
      </c>
      <c r="EP52" s="83" t="str">
        <f>RTD("tos.rtd",,EP$2,"."&amp;$A$43&amp;$AW$1&amp;"C"&amp;$A52)</f>
        <v>19.52%</v>
      </c>
      <c r="EQ52" s="83" t="str">
        <f>RTD("tos.rtd",,EQ$2,"."&amp;$A$43&amp;$AW$1&amp;"P"&amp;$A52)</f>
        <v>19.22%</v>
      </c>
      <c r="ES52" s="63" t="str">
        <f t="shared" si="178"/>
        <v>525,1545.00</v>
      </c>
      <c r="ET52" s="63" t="str">
        <f t="shared" ca="1" si="179"/>
        <v>525,736869.72</v>
      </c>
      <c r="EU52" s="67">
        <v>589.79999999999995</v>
      </c>
      <c r="EV52" s="67" t="s">
        <v>436</v>
      </c>
      <c r="EW52" s="67">
        <v>516.17999999999995</v>
      </c>
      <c r="EX52" s="67" t="s">
        <v>437</v>
      </c>
      <c r="EY52" s="67">
        <v>5909</v>
      </c>
      <c r="EZ52" s="67" t="s">
        <v>438</v>
      </c>
      <c r="FA52" s="67">
        <v>21188</v>
      </c>
      <c r="FB52" s="67" t="s">
        <v>439</v>
      </c>
      <c r="FC52" s="67" t="s">
        <v>440</v>
      </c>
      <c r="FD52" s="67" t="s">
        <v>441</v>
      </c>
      <c r="FE52" s="68" t="s">
        <v>442</v>
      </c>
      <c r="FF52" s="68" t="s">
        <v>443</v>
      </c>
    </row>
    <row r="53" spans="1:162" ht="13.5" thickBot="1" x14ac:dyDescent="0.25">
      <c r="A53" s="2">
        <f t="shared" si="198"/>
        <v>524</v>
      </c>
      <c r="B53" s="3">
        <f t="shared" si="203"/>
        <v>3609</v>
      </c>
      <c r="C53" s="3">
        <f t="shared" si="204"/>
        <v>1092</v>
      </c>
      <c r="D53" s="3">
        <f t="shared" si="205"/>
        <v>0</v>
      </c>
      <c r="E53" s="3">
        <f t="shared" si="206"/>
        <v>4701</v>
      </c>
      <c r="F53" s="4">
        <f t="shared" si="207"/>
        <v>21602.216507705001</v>
      </c>
      <c r="AM53" s="1">
        <v>4770</v>
      </c>
      <c r="AN53" s="1">
        <v>-852</v>
      </c>
      <c r="AO53" s="1">
        <v>524</v>
      </c>
      <c r="AP53" s="1">
        <v>43403</v>
      </c>
      <c r="AQ53" s="1">
        <v>-7227</v>
      </c>
      <c r="AS53" s="6">
        <f>IF(RTD("tos.rtd",,AS$43,"."&amp;$A$43&amp;$AS$42&amp;"C"&amp;$A53)="N/A",0,RTD("tos.rtd",,AS$43,"."&amp;$A$43&amp;$AS$42&amp;"C"&amp;$A53))</f>
        <v>2992</v>
      </c>
      <c r="AT53" s="7">
        <f>-IF(RTD("tos.rtd",,AT$43,"."&amp;$A$43&amp;$AS$42&amp;"P"&amp;$A53)="N/A",0,RTD("tos.rtd",,AT$43,"."&amp;$A$43&amp;$AS$42&amp;"P"&amp;$A53))</f>
        <v>-617</v>
      </c>
      <c r="AU53" s="6">
        <f>IF(RTD("tos.rtd",,AU$2,"."&amp;$A$43&amp;$AU$1&amp;"C"&amp;$A53)="N/A",0,RTD("tos.rtd",,AU$2,"."&amp;$A$43&amp;$AU$1&amp;"C"&amp;$A53))</f>
        <v>1011</v>
      </c>
      <c r="AV53" s="7">
        <f>-IF(RTD("tos.rtd",,AV$2,"."&amp;$A$43&amp;$AU$1&amp;"P"&amp;$A53)="N/A",0,RTD("tos.rtd",,AV$2,"."&amp;$A$43&amp;$AU$1&amp;"P"&amp;$A53))</f>
        <v>-81</v>
      </c>
      <c r="AW53" s="6">
        <f>IF(RTD("tos.rtd",,AW$2,"."&amp;$A$43&amp;$AW$1&amp;"C"&amp;$A53)="N/A",0,RTD("tos.rtd",,AW$2,"."&amp;$A$43&amp;$AW$1&amp;"C"&amp;$A53))</f>
        <v>0</v>
      </c>
      <c r="AX53" s="7">
        <f>-IF(RTD("tos.rtd",,AX$2,"."&amp;$A$43&amp;$AW$1&amp;"P"&amp;$A53)="N/A",0,RTD("tos.rtd",,AX$2,"."&amp;$A$43&amp;$AW$1&amp;"P"&amp;$A53))</f>
        <v>0</v>
      </c>
      <c r="AY53" s="7">
        <f t="shared" si="208"/>
        <v>3305</v>
      </c>
      <c r="AZ53" s="8">
        <f t="shared" si="152"/>
        <v>524</v>
      </c>
      <c r="BA53" s="6">
        <f>IF(RTD("tos.rtd",,BA$43,"."&amp;$A$43&amp;$AS$42&amp;"C"&amp;$A53)="N/A",0,RTD("tos.rtd",,BA$43,"."&amp;$A$43&amp;$AS$42&amp;"C"&amp;$A53))</f>
        <v>43681</v>
      </c>
      <c r="BB53" s="7">
        <f>-IF(RTD("tos.rtd",,BB$43,"."&amp;$A$43&amp;$AS$42&amp;"P"&amp;$A53)="N/A",0,RTD("tos.rtd",,BB$43,"."&amp;$A$43&amp;$AS$42&amp;"P"&amp;$A53))</f>
        <v>-7227</v>
      </c>
      <c r="BC53" s="6">
        <f>IF(RTD("tos.rtd",,BC$2,"."&amp;$A$43&amp;$AU$1&amp;"C"&amp;$A53)="N/A",0,RTD("tos.rtd",,BC$2,"."&amp;$A$43&amp;$AU$1&amp;"C"&amp;$A53))</f>
        <v>3215</v>
      </c>
      <c r="BD53" s="7">
        <f>-IF(RTD("tos.rtd",,BD$2,"."&amp;$A$43&amp;$AU$1&amp;"P"&amp;$A53)="N/A",0,RTD("tos.rtd",,BD$2,"."&amp;$A$43&amp;$AU$1&amp;"P"&amp;$A53))</f>
        <v>-158</v>
      </c>
      <c r="BE53" s="6">
        <f>IF(RTD("tos.rtd",,BE$2,"."&amp;$A$43&amp;$AW$1&amp;"C"&amp;$A53)="N/A",0,RTD("tos.rtd",,BE$2,"."&amp;$A$43&amp;$AW$1&amp;"C"&amp;$A53))</f>
        <v>165</v>
      </c>
      <c r="BF53" s="7">
        <f>-IF(RTD("tos.rtd",,BF$2,"."&amp;$A$43&amp;$AW$1&amp;"P"&amp;$A53)="N/A",0,RTD("tos.rtd",,BF$2,"."&amp;$A$43&amp;$AW$1&amp;"P"&amp;$A53))</f>
        <v>-40</v>
      </c>
      <c r="BG53" s="32">
        <f ca="1">+Hoja2!Y54</f>
        <v>16955</v>
      </c>
      <c r="BH53" s="7">
        <f t="shared" ca="1" si="181"/>
        <v>56591</v>
      </c>
      <c r="BI53" s="8" t="str">
        <f t="shared" ca="1" si="199"/>
        <v/>
      </c>
      <c r="BJ53" s="83">
        <f ca="1">IF($BP$1=1,DX53,IF(RTD("tos.rtd",,BJ$43,"."&amp;$A$43&amp;$AS$42&amp;"C"&amp;$A53)="N/A",0,RTD("tos.rtd",,BJ$43,"."&amp;$A$43&amp;$AS$42&amp;"C"&amp;$A53)))</f>
        <v>8.2263819916871594E-2</v>
      </c>
      <c r="BK53" s="83">
        <f ca="1">IF($BP$1=1,DY53,-IF(RTD("tos.rtd",,BK$43,"."&amp;$A$43&amp;$AS$42&amp;"P"&amp;$A53)="N/A",0,RTD("tos.rtd",,BK$43,"."&amp;$A$43&amp;$AS$42&amp;"P"&amp;$A53)))</f>
        <v>-8.3689801559345897E-2</v>
      </c>
      <c r="BL53" s="83">
        <f ca="1">IF($BP$1=1,DZ53,IF(RTD("tos.rtd",,BL$2,"."&amp;$A$43&amp;$AU$1&amp;"C"&amp;$A53)="N/A",0,RTD("tos.rtd",,BL$2,"."&amp;$A$43&amp;$AU$1&amp;"C"&amp;$A53)))</f>
        <v>2.9596657867833182E-2</v>
      </c>
      <c r="BM53" s="83">
        <f ca="1">IF($BP$1=1,EA53,-IF(RTD("tos.rtd",,BM$2,"."&amp;$A$43&amp;$AU$1&amp;"P"&amp;$A53)="N/A",0,RTD("tos.rtd",,BM$2,"."&amp;$A$43&amp;$AU$1&amp;"P"&amp;$A53)))</f>
        <v>-3.0376971583940503E-2</v>
      </c>
      <c r="BN53" s="83">
        <f ca="1">IF($BP$1=1,EB53,IF(RTD("tos.rtd",,BN$2,"."&amp;$A$43&amp;$AW$1&amp;"C"&amp;$A53)="N/A",0,RTD("tos.rtd",,BN$2,"."&amp;$A$43&amp;$AW$1&amp;"C"&amp;$A53)))</f>
        <v>3.0955098400783091E-2</v>
      </c>
      <c r="BO53" s="83">
        <f ca="1">IF($BP$1=1,EC53,-IF(RTD("tos.rtd",,BO$2,"."&amp;$A$43&amp;$AW$1&amp;"P"&amp;$A53)="N/A",0,RTD("tos.rtd",,BO$2,"."&amp;$A$43&amp;$AW$1&amp;"P"&amp;$A53)))</f>
        <v>-3.1476919877940761E-2</v>
      </c>
      <c r="BQ53" s="83">
        <f t="shared" ca="1" si="209"/>
        <v>52812631.524415337</v>
      </c>
      <c r="BR53" s="3" t="str">
        <f t="shared" ca="1" si="183"/>
        <v/>
      </c>
      <c r="BS53" s="83">
        <f t="shared" ca="1" si="210"/>
        <v>7456803.1991436286</v>
      </c>
      <c r="BT53" s="3" t="str">
        <f t="shared" ca="1" si="185"/>
        <v/>
      </c>
      <c r="BU53" s="83">
        <f t="shared" ca="1" si="211"/>
        <v>0</v>
      </c>
      <c r="BV53" s="83"/>
      <c r="BX53" s="83">
        <f t="shared" ca="1" si="212"/>
        <v>811492500.11983752</v>
      </c>
      <c r="BY53" s="83" t="str">
        <f t="shared" ca="1" si="200"/>
        <v/>
      </c>
      <c r="BZ53" s="83">
        <f t="shared" ca="1" si="213"/>
        <v>24534171.028029986</v>
      </c>
      <c r="CA53" s="83" t="str">
        <f t="shared" ca="1" si="200"/>
        <v/>
      </c>
      <c r="CB53" s="83">
        <f t="shared" ca="1" si="214"/>
        <v>1045005.5532398691</v>
      </c>
      <c r="CC53" s="83" t="str">
        <f t="shared" ca="1" si="200"/>
        <v>Cruce +</v>
      </c>
      <c r="CD53" s="83">
        <f>IF(RTD("tos.rtd",,CD$43,"."&amp;$A$43&amp;$AS$42&amp;"C"&amp;$A53)="N/A",0,RTD("tos.rtd",,CD$43,"."&amp;$A$43&amp;$AS$42&amp;"C"&amp;$A53))</f>
        <v>0.03</v>
      </c>
      <c r="CE53" s="83">
        <f>-IF(RTD("tos.rtd",,CE$43,"."&amp;$A$43&amp;$AS$42&amp;"P"&amp;$A53)="N/A",0,RTD("tos.rtd",,CE$43,"."&amp;$A$43&amp;$AS$42&amp;"P"&amp;$A53))</f>
        <v>0.94</v>
      </c>
      <c r="CF53" s="83">
        <f>IF(RTD("tos.rtd",,CF$2,"."&amp;$A$43&amp;$AU$1&amp;"C"&amp;$A53)="N/A",0,RTD("tos.rtd",,CF$2,"."&amp;$A$43&amp;$AU$1&amp;"C"&amp;$A53))</f>
        <v>0.41</v>
      </c>
      <c r="CG53" s="83">
        <f>-IF(RTD("tos.rtd",,CG$2,"."&amp;$A$43&amp;$AU$1&amp;"P"&amp;$A53)="N/A",0,RTD("tos.rtd",,CG$2,"."&amp;$A$43&amp;$AU$1&amp;"P"&amp;$A53))</f>
        <v>0.6</v>
      </c>
      <c r="CH53" s="83">
        <f>IF(RTD("tos.rtd",,CH$2,"."&amp;$A$43&amp;$AW$1&amp;"C"&amp;$A53)="N/A",0,RTD("tos.rtd",,CH$2,"."&amp;$A$43&amp;$AW$1&amp;"C"&amp;$A53))</f>
        <v>0.5</v>
      </c>
      <c r="CI53" s="83">
        <f>-IF(RTD("tos.rtd",,CI$2,"."&amp;$A$43&amp;$AW$1&amp;"P"&amp;$A53)="N/A",0,RTD("tos.rtd",,CI$2,"."&amp;$A$43&amp;$AW$1&amp;"P"&amp;$A53))</f>
        <v>0.51</v>
      </c>
      <c r="CK53" s="83">
        <f t="shared" si="215"/>
        <v>-49022</v>
      </c>
      <c r="CL53" s="83"/>
      <c r="CM53" s="83">
        <f t="shared" si="216"/>
        <v>36591</v>
      </c>
      <c r="CN53" s="83"/>
      <c r="CO53" s="83">
        <f t="shared" si="217"/>
        <v>0</v>
      </c>
      <c r="CP53" s="83">
        <f t="shared" si="218"/>
        <v>-12431</v>
      </c>
      <c r="CQ53" s="83">
        <f t="shared" si="219"/>
        <v>36454</v>
      </c>
      <c r="CR53" s="83"/>
      <c r="CS53" s="83">
        <f t="shared" si="220"/>
        <v>3057</v>
      </c>
      <c r="CT53" s="83"/>
      <c r="CU53" s="83">
        <f t="shared" si="221"/>
        <v>125</v>
      </c>
      <c r="CV53" s="83"/>
      <c r="CW53" s="83">
        <f t="shared" ca="1" si="222"/>
        <v>60269434.723558962</v>
      </c>
      <c r="CY53" s="83">
        <f t="shared" ca="1" si="223"/>
        <v>837071676.70110738</v>
      </c>
      <c r="CZ53" s="70" t="str">
        <f t="shared" ca="1" si="201"/>
        <v/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2.61</v>
      </c>
      <c r="DC53" s="83">
        <f>IF(RTD("tos.rtd",,DC$43,"."&amp;$A$43&amp;$AS$42&amp;"C"&amp;$A53)="N/A",0,RTD("tos.rtd",,DC$43,"."&amp;$A$43&amp;$AS$42&amp;"C"&amp;$A53))</f>
        <v>0.02</v>
      </c>
      <c r="DD53" s="83">
        <f>IF(RTD("tos.rtd",,DD$43,"."&amp;$A$43&amp;$AS$42&amp;"P"&amp;$A53)="N/A",0,RTD("tos.rtd",,DD$43,"."&amp;$A$43&amp;$AS$42&amp;"P"&amp;$A53))</f>
        <v>3.15</v>
      </c>
      <c r="DE53" s="83">
        <f>IF(RTD("tos.rtd",,DE$43,"."&amp;$A$43&amp;$AS$42&amp;"C"&amp;$A53)="N/A",0,RTD("tos.rtd",,DE$43,"."&amp;$A$43&amp;$AS$42&amp;"C"&amp;$A53))</f>
        <v>0.01</v>
      </c>
      <c r="DF53" s="83">
        <f>IF(RTD("tos.rtd",,DF$43,"."&amp;$A$43&amp;$AS$42&amp;"P"&amp;$A53)="N/A",0,RTD("tos.rtd",,DF$43,"."&amp;$A$43&amp;$AS$42&amp;"P"&amp;$A53))</f>
        <v>2.78</v>
      </c>
      <c r="DG53" s="86">
        <f t="shared" si="193"/>
        <v>2.9099999999999682</v>
      </c>
      <c r="DH53" s="3">
        <f t="shared" si="158"/>
        <v>0</v>
      </c>
      <c r="DI53" s="3">
        <f t="shared" si="159"/>
        <v>0</v>
      </c>
      <c r="DJ53" s="3">
        <f t="shared" si="160"/>
        <v>-278</v>
      </c>
      <c r="DK53" s="3">
        <f t="shared" si="161"/>
        <v>0</v>
      </c>
      <c r="DL53" s="3">
        <f t="shared" si="162"/>
        <v>0</v>
      </c>
      <c r="DM53" s="3">
        <f t="shared" si="163"/>
        <v>-278</v>
      </c>
      <c r="DN53" s="64" t="str">
        <f t="shared" si="164"/>
        <v>SELL</v>
      </c>
      <c r="DO53" s="64" t="str">
        <f t="shared" si="165"/>
        <v>UNKNOWN</v>
      </c>
      <c r="DP53" s="83">
        <f t="shared" si="166"/>
        <v>0</v>
      </c>
      <c r="DQ53" s="83">
        <f t="shared" si="167"/>
        <v>-2.7800000000000002</v>
      </c>
      <c r="DR53" s="83">
        <f t="shared" ca="1" si="168"/>
        <v>-22.869341936890304</v>
      </c>
      <c r="DS53" s="83">
        <f t="shared" si="169"/>
        <v>-8.34</v>
      </c>
      <c r="DT53" s="83">
        <f t="shared" si="194"/>
        <v>278</v>
      </c>
      <c r="DU53" s="83">
        <f t="shared" si="195"/>
        <v>0</v>
      </c>
      <c r="DV53" s="83">
        <f t="shared" si="170"/>
        <v>4492</v>
      </c>
      <c r="DW53" s="83">
        <f t="shared" si="171"/>
        <v>-852</v>
      </c>
      <c r="DX53" s="83">
        <f t="shared" ca="1" si="224"/>
        <v>8.2263819916871594E-2</v>
      </c>
      <c r="DY53" s="83">
        <f t="shared" ca="1" si="225"/>
        <v>-8.3689801559345897E-2</v>
      </c>
      <c r="DZ53" s="83">
        <f t="shared" ca="1" si="226"/>
        <v>2.9596657867833182E-2</v>
      </c>
      <c r="EA53" s="83">
        <f t="shared" ca="1" si="227"/>
        <v>-3.0376971583940503E-2</v>
      </c>
      <c r="EB53" s="83">
        <f t="shared" ca="1" si="228"/>
        <v>3.0955098400783091E-2</v>
      </c>
      <c r="EC53" s="83">
        <f t="shared" ca="1" si="229"/>
        <v>-3.1476919877940761E-2</v>
      </c>
      <c r="ED53" s="63">
        <f t="shared" si="196"/>
        <v>3640</v>
      </c>
      <c r="EE53" s="84">
        <f t="shared" si="230"/>
        <v>0.3805</v>
      </c>
      <c r="EF53" s="84">
        <f t="shared" si="231"/>
        <v>0.44030000000000002</v>
      </c>
      <c r="EG53" s="84">
        <f t="shared" si="232"/>
        <v>0.20599999999999999</v>
      </c>
      <c r="EH53" s="84">
        <f t="shared" si="233"/>
        <v>0.20050000000000001</v>
      </c>
      <c r="EI53" s="84">
        <f t="shared" si="234"/>
        <v>0.1966</v>
      </c>
      <c r="EJ53" s="84">
        <f t="shared" si="235"/>
        <v>0.19320000000000001</v>
      </c>
      <c r="EK53" s="63">
        <f t="shared" ca="1" si="197"/>
        <v>119701438.21886484</v>
      </c>
      <c r="EL53" s="83" t="str">
        <f>RTD("tos.rtd",,EL$43,"."&amp;$A$43&amp;$AS$42&amp;"C"&amp;$A53)</f>
        <v>38.05%</v>
      </c>
      <c r="EM53" s="83" t="str">
        <f>RTD("tos.rtd",,EM$43,"."&amp;$A$43&amp;$AS$42&amp;"P"&amp;$A53)</f>
        <v>44.03%</v>
      </c>
      <c r="EN53" s="83" t="str">
        <f>RTD("tos.rtd",,EN$2,"."&amp;$A$43&amp;$AU$1&amp;"C"&amp;$A53)</f>
        <v>20.60%</v>
      </c>
      <c r="EO53" s="83" t="str">
        <f>RTD("tos.rtd",,EO$2,"."&amp;$A$43&amp;$AU$1&amp;"P"&amp;$A53)</f>
        <v>20.05%</v>
      </c>
      <c r="EP53" s="83" t="str">
        <f>RTD("tos.rtd",,EP$2,"."&amp;$A$43&amp;$AW$1&amp;"C"&amp;$A53)</f>
        <v>19.66%</v>
      </c>
      <c r="EQ53" s="83" t="str">
        <f>RTD("tos.rtd",,EQ$2,"."&amp;$A$43&amp;$AW$1&amp;"P"&amp;$A53)</f>
        <v>19.32%</v>
      </c>
      <c r="ES53" s="63" t="str">
        <f t="shared" si="178"/>
        <v>524,3640.00</v>
      </c>
      <c r="ET53" s="63" t="str">
        <f t="shared" ca="1" si="179"/>
        <v>524,837071.68</v>
      </c>
      <c r="EU53" s="67">
        <v>589.79999999999995</v>
      </c>
      <c r="EV53" s="67" t="s">
        <v>444</v>
      </c>
      <c r="EW53" s="67">
        <v>516.24</v>
      </c>
      <c r="EX53" s="67" t="s">
        <v>445</v>
      </c>
      <c r="EY53" s="67">
        <v>5909.5</v>
      </c>
      <c r="EZ53" s="67" t="s">
        <v>446</v>
      </c>
      <c r="FA53" s="67">
        <v>21190.25</v>
      </c>
      <c r="FB53" s="67" t="s">
        <v>447</v>
      </c>
      <c r="FC53" s="67" t="s">
        <v>448</v>
      </c>
      <c r="FD53" s="67" t="s">
        <v>449</v>
      </c>
      <c r="FE53" s="68" t="s">
        <v>450</v>
      </c>
      <c r="FF53" s="68" t="s">
        <v>451</v>
      </c>
    </row>
    <row r="54" spans="1:162" ht="13.5" thickBot="1" x14ac:dyDescent="0.25">
      <c r="A54" s="2">
        <f t="shared" si="198"/>
        <v>523</v>
      </c>
      <c r="B54" s="3">
        <f t="shared" si="203"/>
        <v>5218</v>
      </c>
      <c r="C54" s="3">
        <f t="shared" si="204"/>
        <v>859</v>
      </c>
      <c r="D54" s="3">
        <f t="shared" si="205"/>
        <v>0</v>
      </c>
      <c r="E54" s="3">
        <f t="shared" si="206"/>
        <v>6077</v>
      </c>
      <c r="F54" s="4">
        <f t="shared" si="207"/>
        <v>21560.990903682665</v>
      </c>
      <c r="AM54" s="1">
        <v>20943</v>
      </c>
      <c r="AN54" s="1">
        <v>2582</v>
      </c>
      <c r="AO54" s="1">
        <v>523</v>
      </c>
      <c r="AP54" s="1">
        <v>131763</v>
      </c>
      <c r="AQ54" s="1">
        <v>-23085</v>
      </c>
      <c r="AS54" s="6">
        <f>IF(RTD("tos.rtd",,AS$43,"."&amp;$A$43&amp;$AS$42&amp;"C"&amp;$A54)="N/A",0,RTD("tos.rtd",,AS$43,"."&amp;$A$43&amp;$AS$42&amp;"C"&amp;$A54))</f>
        <v>4696</v>
      </c>
      <c r="AT54" s="7">
        <f>-IF(RTD("tos.rtd",,AT$43,"."&amp;$A$43&amp;$AS$42&amp;"P"&amp;$A54)="N/A",0,RTD("tos.rtd",,AT$43,"."&amp;$A$43&amp;$AS$42&amp;"P"&amp;$A54))</f>
        <v>-522</v>
      </c>
      <c r="AU54" s="6">
        <f>IF(RTD("tos.rtd",,AU$2,"."&amp;$A$43&amp;$AU$1&amp;"C"&amp;$A54)="N/A",0,RTD("tos.rtd",,AU$2,"."&amp;$A$43&amp;$AU$1&amp;"C"&amp;$A54))</f>
        <v>647</v>
      </c>
      <c r="AV54" s="7">
        <f>-IF(RTD("tos.rtd",,AV$2,"."&amp;$A$43&amp;$AU$1&amp;"P"&amp;$A54)="N/A",0,RTD("tos.rtd",,AV$2,"."&amp;$A$43&amp;$AU$1&amp;"P"&amp;$A54))</f>
        <v>-212</v>
      </c>
      <c r="AW54" s="6">
        <f>IF(RTD("tos.rtd",,AW$2,"."&amp;$A$43&amp;$AW$1&amp;"C"&amp;$A54)="N/A",0,RTD("tos.rtd",,AW$2,"."&amp;$A$43&amp;$AW$1&amp;"C"&amp;$A54))</f>
        <v>0</v>
      </c>
      <c r="AX54" s="7">
        <f>-IF(RTD("tos.rtd",,AX$2,"."&amp;$A$43&amp;$AW$1&amp;"P"&amp;$A54)="N/A",0,RTD("tos.rtd",,AX$2,"."&amp;$A$43&amp;$AW$1&amp;"P"&amp;$A54))</f>
        <v>0</v>
      </c>
      <c r="AY54" s="7">
        <f t="shared" si="208"/>
        <v>4609</v>
      </c>
      <c r="AZ54" s="8">
        <f t="shared" si="152"/>
        <v>523</v>
      </c>
      <c r="BA54" s="6">
        <f>IF(RTD("tos.rtd",,BA$43,"."&amp;$A$43&amp;$AS$42&amp;"C"&amp;$A54)="N/A",0,RTD("tos.rtd",,BA$43,"."&amp;$A$43&amp;$AS$42&amp;"C"&amp;$A54))</f>
        <v>131828</v>
      </c>
      <c r="BB54" s="7">
        <f>-IF(RTD("tos.rtd",,BB$43,"."&amp;$A$43&amp;$AS$42&amp;"P"&amp;$A54)="N/A",0,RTD("tos.rtd",,BB$43,"."&amp;$A$43&amp;$AS$42&amp;"P"&amp;$A54))</f>
        <v>-23096</v>
      </c>
      <c r="BC54" s="6">
        <f>IF(RTD("tos.rtd",,BC$2,"."&amp;$A$43&amp;$AU$1&amp;"C"&amp;$A54)="N/A",0,RTD("tos.rtd",,BC$2,"."&amp;$A$43&amp;$AU$1&amp;"C"&amp;$A54))</f>
        <v>3573</v>
      </c>
      <c r="BD54" s="7">
        <f>-IF(RTD("tos.rtd",,BD$2,"."&amp;$A$43&amp;$AU$1&amp;"P"&amp;$A54)="N/A",0,RTD("tos.rtd",,BD$2,"."&amp;$A$43&amp;$AU$1&amp;"P"&amp;$A54))</f>
        <v>-1209</v>
      </c>
      <c r="BE54" s="6">
        <f>IF(RTD("tos.rtd",,BE$2,"."&amp;$A$43&amp;$AW$1&amp;"C"&amp;$A54)="N/A",0,RTD("tos.rtd",,BE$2,"."&amp;$A$43&amp;$AW$1&amp;"C"&amp;$A54))</f>
        <v>140</v>
      </c>
      <c r="BF54" s="7">
        <f>-IF(RTD("tos.rtd",,BF$2,"."&amp;$A$43&amp;$AW$1&amp;"P"&amp;$A54)="N/A",0,RTD("tos.rtd",,BF$2,"."&amp;$A$43&amp;$AW$1&amp;"P"&amp;$A54))</f>
        <v>-96</v>
      </c>
      <c r="BG54" s="32">
        <f ca="1">+Hoja2!Y55</f>
        <v>16139</v>
      </c>
      <c r="BH54" s="7">
        <f t="shared" ca="1" si="181"/>
        <v>127279</v>
      </c>
      <c r="BI54" s="8" t="str">
        <f t="shared" ca="1" si="199"/>
        <v/>
      </c>
      <c r="BJ54" s="83">
        <f ca="1">IF($BP$1=1,DX54,IF(RTD("tos.rtd",,BJ$43,"."&amp;$A$43&amp;$AS$42&amp;"C"&amp;$A54)="N/A",0,RTD("tos.rtd",,BJ$43,"."&amp;$A$43&amp;$AS$42&amp;"C"&amp;$A54)))</f>
        <v>0.1270023100736617</v>
      </c>
      <c r="BK54" s="83">
        <f ca="1">IF($BP$1=1,DY54,-IF(RTD("tos.rtd",,BK$43,"."&amp;$A$43&amp;$AS$42&amp;"P"&amp;$A54)="N/A",0,RTD("tos.rtd",,BK$43,"."&amp;$A$43&amp;$AS$42&amp;"P"&amp;$A54)))</f>
        <v>-0.12520267894048995</v>
      </c>
      <c r="BL54" s="83">
        <f ca="1">IF($BP$1=1,DZ54,IF(RTD("tos.rtd",,BL$2,"."&amp;$A$43&amp;$AU$1&amp;"C"&amp;$A54)="N/A",0,RTD("tos.rtd",,BL$2,"."&amp;$A$43&amp;$AU$1&amp;"C"&amp;$A54)))</f>
        <v>2.9577131135923074E-2</v>
      </c>
      <c r="BM54" s="83">
        <f ca="1">IF($BP$1=1,EA54,-IF(RTD("tos.rtd",,BM$2,"."&amp;$A$43&amp;$AU$1&amp;"P"&amp;$A54)="N/A",0,RTD("tos.rtd",,BM$2,"."&amp;$A$43&amp;$AU$1&amp;"P"&amp;$A54)))</f>
        <v>-3.0411861879416954E-2</v>
      </c>
      <c r="BN54" s="83">
        <f ca="1">IF($BP$1=1,EB54,IF(RTD("tos.rtd",,BN$2,"."&amp;$A$43&amp;$AW$1&amp;"C"&amp;$A54)="N/A",0,RTD("tos.rtd",,BN$2,"."&amp;$A$43&amp;$AW$1&amp;"C"&amp;$A54)))</f>
        <v>3.1154369672402052E-2</v>
      </c>
      <c r="BO54" s="83">
        <f ca="1">IF($BP$1=1,EC54,-IF(RTD("tos.rtd",,BO$2,"."&amp;$A$43&amp;$AW$1&amp;"P"&amp;$A54)="N/A",0,RTD("tos.rtd",,BO$2,"."&amp;$A$43&amp;$AW$1&amp;"P"&amp;$A54)))</f>
        <v>-3.1675022310893711E-2</v>
      </c>
      <c r="BQ54" s="83">
        <f t="shared" ca="1" si="209"/>
        <v>144197748.11114258</v>
      </c>
      <c r="BR54" s="3" t="str">
        <f t="shared" ca="1" si="183"/>
        <v/>
      </c>
      <c r="BS54" s="83">
        <f t="shared" ca="1" si="210"/>
        <v>3445529.1271477761</v>
      </c>
      <c r="BT54" s="3" t="str">
        <f t="shared" ca="1" si="185"/>
        <v/>
      </c>
      <c r="BU54" s="83">
        <f t="shared" ca="1" si="211"/>
        <v>0</v>
      </c>
      <c r="BV54" s="83"/>
      <c r="BX54" s="83">
        <f t="shared" ca="1" si="212"/>
        <v>3760968465.5771904</v>
      </c>
      <c r="BY54" s="83" t="str">
        <f t="shared" ca="1" si="200"/>
        <v/>
      </c>
      <c r="BZ54" s="83">
        <f t="shared" ca="1" si="213"/>
        <v>18711774.115569331</v>
      </c>
      <c r="CA54" s="83" t="str">
        <f t="shared" ca="1" si="200"/>
        <v/>
      </c>
      <c r="CB54" s="83">
        <f t="shared" ca="1" si="214"/>
        <v>358645.75819374155</v>
      </c>
      <c r="CC54" s="83" t="str">
        <f t="shared" ca="1" si="200"/>
        <v/>
      </c>
      <c r="CD54" s="83">
        <f>IF(RTD("tos.rtd",,CD$43,"."&amp;$A$43&amp;$AS$42&amp;"C"&amp;$A54)="N/A",0,RTD("tos.rtd",,CD$43,"."&amp;$A$43&amp;$AS$42&amp;"C"&amp;$A54))</f>
        <v>0.04</v>
      </c>
      <c r="CE54" s="83">
        <f>-IF(RTD("tos.rtd",,CE$43,"."&amp;$A$43&amp;$AS$42&amp;"P"&amp;$A54)="N/A",0,RTD("tos.rtd",,CE$43,"."&amp;$A$43&amp;$AS$42&amp;"P"&amp;$A54))</f>
        <v>1</v>
      </c>
      <c r="CF54" s="83">
        <f>IF(RTD("tos.rtd",,CF$2,"."&amp;$A$43&amp;$AU$1&amp;"C"&amp;$A54)="N/A",0,RTD("tos.rtd",,CF$2,"."&amp;$A$43&amp;$AU$1&amp;"C"&amp;$A54))</f>
        <v>0.45</v>
      </c>
      <c r="CG54" s="83">
        <f>-IF(RTD("tos.rtd",,CG$2,"."&amp;$A$43&amp;$AU$1&amp;"P"&amp;$A54)="N/A",0,RTD("tos.rtd",,CG$2,"."&amp;$A$43&amp;$AU$1&amp;"P"&amp;$A54))</f>
        <v>0.56000000000000005</v>
      </c>
      <c r="CH54" s="83">
        <f>IF(RTD("tos.rtd",,CH$2,"."&amp;$A$43&amp;$AW$1&amp;"C"&amp;$A54)="N/A",0,RTD("tos.rtd",,CH$2,"."&amp;$A$43&amp;$AW$1&amp;"C"&amp;$A54))</f>
        <v>0.51</v>
      </c>
      <c r="CI54" s="83">
        <f>-IF(RTD("tos.rtd",,CI$2,"."&amp;$A$43&amp;$AW$1&amp;"P"&amp;$A54)="N/A",0,RTD("tos.rtd",,CI$2,"."&amp;$A$43&amp;$AW$1&amp;"P"&amp;$A54))</f>
        <v>0.49</v>
      </c>
      <c r="CK54" s="83">
        <f t="shared" si="215"/>
        <v>-33416</v>
      </c>
      <c r="CL54" s="83"/>
      <c r="CM54" s="83">
        <f t="shared" si="216"/>
        <v>17243</v>
      </c>
      <c r="CN54" s="83"/>
      <c r="CO54" s="83">
        <f t="shared" si="217"/>
        <v>0</v>
      </c>
      <c r="CP54" s="83">
        <f t="shared" si="218"/>
        <v>-16173</v>
      </c>
      <c r="CQ54" s="83">
        <f t="shared" si="219"/>
        <v>108732</v>
      </c>
      <c r="CR54" s="83"/>
      <c r="CS54" s="83">
        <f t="shared" si="220"/>
        <v>2364</v>
      </c>
      <c r="CT54" s="83"/>
      <c r="CU54" s="83">
        <f t="shared" si="221"/>
        <v>44</v>
      </c>
      <c r="CV54" s="83"/>
      <c r="CW54" s="83">
        <f t="shared" ca="1" si="222"/>
        <v>147643277.23829034</v>
      </c>
      <c r="CY54" s="83">
        <f t="shared" ca="1" si="223"/>
        <v>3780038885.4509535</v>
      </c>
      <c r="CZ54" s="70" t="str">
        <f t="shared" ca="1" si="201"/>
        <v/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1.94</v>
      </c>
      <c r="DC54" s="83">
        <f>IF(RTD("tos.rtd",,DC$43,"."&amp;$A$43&amp;$AS$42&amp;"C"&amp;$A54)="N/A",0,RTD("tos.rtd",,DC$43,"."&amp;$A$43&amp;$AS$42&amp;"C"&amp;$A54))</f>
        <v>0.02</v>
      </c>
      <c r="DD54" s="83">
        <f>IF(RTD("tos.rtd",,DD$43,"."&amp;$A$43&amp;$AS$42&amp;"P"&amp;$A54)="N/A",0,RTD("tos.rtd",,DD$43,"."&amp;$A$43&amp;$AS$42&amp;"P"&amp;$A54))</f>
        <v>1.96</v>
      </c>
      <c r="DE54" s="83">
        <f>IF(RTD("tos.rtd",,DE$43,"."&amp;$A$43&amp;$AS$42&amp;"C"&amp;$A54)="N/A",0,RTD("tos.rtd",,DE$43,"."&amp;$A$43&amp;$AS$42&amp;"C"&amp;$A54))</f>
        <v>0.01</v>
      </c>
      <c r="DF54" s="83">
        <f>IF(RTD("tos.rtd",,DF$43,"."&amp;$A$43&amp;$AS$42&amp;"P"&amp;$A54)="N/A",0,RTD("tos.rtd",,DF$43,"."&amp;$A$43&amp;$AS$42&amp;"P"&amp;$A54))</f>
        <v>1.79</v>
      </c>
      <c r="DG54" s="86">
        <f t="shared" si="193"/>
        <v>1.9099999999999682</v>
      </c>
      <c r="DH54" s="3">
        <f t="shared" si="158"/>
        <v>0</v>
      </c>
      <c r="DI54" s="3">
        <f t="shared" si="159"/>
        <v>-9.7058823529411757</v>
      </c>
      <c r="DJ54" s="3">
        <f t="shared" si="160"/>
        <v>-65</v>
      </c>
      <c r="DK54" s="3">
        <f t="shared" si="161"/>
        <v>-11</v>
      </c>
      <c r="DL54" s="3">
        <f t="shared" si="162"/>
        <v>-9.7058823529411757</v>
      </c>
      <c r="DM54" s="3">
        <f t="shared" si="163"/>
        <v>-76</v>
      </c>
      <c r="DN54" s="64" t="str">
        <f t="shared" si="164"/>
        <v>SELL</v>
      </c>
      <c r="DO54" s="64" t="str">
        <f t="shared" si="165"/>
        <v>BUY</v>
      </c>
      <c r="DP54" s="83">
        <f t="shared" si="166"/>
        <v>-18.829411764705881</v>
      </c>
      <c r="DQ54" s="83">
        <f t="shared" si="167"/>
        <v>-21.99</v>
      </c>
      <c r="DR54" s="83">
        <f t="shared" ca="1" si="168"/>
        <v>-6.8779206864426214</v>
      </c>
      <c r="DS54" s="83">
        <f t="shared" si="169"/>
        <v>-13.6</v>
      </c>
      <c r="DT54" s="83">
        <f t="shared" si="194"/>
        <v>65</v>
      </c>
      <c r="DU54" s="83">
        <f t="shared" si="195"/>
        <v>-11</v>
      </c>
      <c r="DV54" s="83">
        <f t="shared" si="170"/>
        <v>20878</v>
      </c>
      <c r="DW54" s="83">
        <f t="shared" si="171"/>
        <v>2571</v>
      </c>
      <c r="DX54" s="83">
        <f t="shared" ca="1" si="224"/>
        <v>0.1270023100736617</v>
      </c>
      <c r="DY54" s="83">
        <f t="shared" ca="1" si="225"/>
        <v>-0.12520267894048995</v>
      </c>
      <c r="DZ54" s="83">
        <f t="shared" ca="1" si="226"/>
        <v>2.9577131135923074E-2</v>
      </c>
      <c r="EA54" s="83">
        <f t="shared" ca="1" si="227"/>
        <v>-3.0411861879416954E-2</v>
      </c>
      <c r="EB54" s="83">
        <f t="shared" ca="1" si="228"/>
        <v>3.1154369672402052E-2</v>
      </c>
      <c r="EC54" s="83">
        <f t="shared" ca="1" si="229"/>
        <v>-3.1675022310893711E-2</v>
      </c>
      <c r="ED54" s="63">
        <f t="shared" si="196"/>
        <v>23449</v>
      </c>
      <c r="EE54" s="84">
        <f t="shared" si="230"/>
        <v>0.26860000000000001</v>
      </c>
      <c r="EF54" s="84">
        <f t="shared" si="231"/>
        <v>0.25</v>
      </c>
      <c r="EG54" s="84">
        <f t="shared" si="232"/>
        <v>0.2084</v>
      </c>
      <c r="EH54" s="84">
        <f t="shared" si="233"/>
        <v>0.2026</v>
      </c>
      <c r="EI54" s="84">
        <f t="shared" si="234"/>
        <v>0.19769999999999999</v>
      </c>
      <c r="EJ54" s="84">
        <f t="shared" si="235"/>
        <v>0.19439999999999999</v>
      </c>
      <c r="EK54" s="63">
        <f t="shared" ca="1" si="197"/>
        <v>632583229.97737372</v>
      </c>
      <c r="EL54" s="83" t="str">
        <f>RTD("tos.rtd",,EL$43,"."&amp;$A$43&amp;$AS$42&amp;"C"&amp;$A54)</f>
        <v>26.86%</v>
      </c>
      <c r="EM54" s="83" t="str">
        <f>RTD("tos.rtd",,EM$43,"."&amp;$A$43&amp;$AS$42&amp;"P"&amp;$A54)</f>
        <v>--</v>
      </c>
      <c r="EN54" s="83" t="str">
        <f>RTD("tos.rtd",,EN$2,"."&amp;$A$43&amp;$AU$1&amp;"C"&amp;$A54)</f>
        <v>20.84%</v>
      </c>
      <c r="EO54" s="83" t="str">
        <f>RTD("tos.rtd",,EO$2,"."&amp;$A$43&amp;$AU$1&amp;"P"&amp;$A54)</f>
        <v>20.26%</v>
      </c>
      <c r="EP54" s="83" t="str">
        <f>RTD("tos.rtd",,EP$2,"."&amp;$A$43&amp;$AW$1&amp;"C"&amp;$A54)</f>
        <v>19.77%</v>
      </c>
      <c r="EQ54" s="83" t="str">
        <f>RTD("tos.rtd",,EQ$2,"."&amp;$A$43&amp;$AW$1&amp;"P"&amp;$A54)</f>
        <v>19.44%</v>
      </c>
      <c r="ES54" s="63" t="str">
        <f t="shared" si="178"/>
        <v>523,23449.00</v>
      </c>
      <c r="ET54" s="63" t="str">
        <f t="shared" ca="1" si="179"/>
        <v>523,3780038.89</v>
      </c>
      <c r="EU54" s="67">
        <v>589.9</v>
      </c>
      <c r="EV54" s="67" t="s">
        <v>452</v>
      </c>
      <c r="EW54" s="67">
        <v>516.29999999999995</v>
      </c>
      <c r="EX54" s="67" t="s">
        <v>453</v>
      </c>
      <c r="EY54" s="67">
        <v>5910.5</v>
      </c>
      <c r="EZ54" s="67" t="s">
        <v>454</v>
      </c>
      <c r="FA54" s="67">
        <v>21193</v>
      </c>
      <c r="FB54" s="67" t="s">
        <v>455</v>
      </c>
      <c r="FC54" s="67" t="s">
        <v>456</v>
      </c>
      <c r="FD54" s="67" t="s">
        <v>457</v>
      </c>
      <c r="FE54" s="68" t="s">
        <v>458</v>
      </c>
      <c r="FF54" s="68" t="s">
        <v>459</v>
      </c>
    </row>
    <row r="55" spans="1:162" ht="13.5" thickBot="1" x14ac:dyDescent="0.25">
      <c r="A55" s="2">
        <f t="shared" si="198"/>
        <v>522</v>
      </c>
      <c r="B55" s="3">
        <f>+IF($A$1="ABS",AS55-AT55,AS55+AT55)</f>
        <v>4093</v>
      </c>
      <c r="C55" s="3">
        <f>+IF($A$1="ABS",AU55-AV55,AU55+AV55)</f>
        <v>1016</v>
      </c>
      <c r="D55" s="3">
        <f>+IF($A$1="ABS",AW55-AX55,AW55+AX55)</f>
        <v>0</v>
      </c>
      <c r="E55" s="3">
        <f>SUM(B55:D55)</f>
        <v>5109</v>
      </c>
      <c r="F55" s="4">
        <f>+$F$44/$A$44*A55</f>
        <v>21519.765299660328</v>
      </c>
      <c r="AM55" s="1">
        <v>-9050</v>
      </c>
      <c r="AN55" s="1">
        <v>-12284</v>
      </c>
      <c r="AO55" s="1">
        <v>522</v>
      </c>
      <c r="AP55" s="1">
        <v>177047</v>
      </c>
      <c r="AQ55" s="1">
        <v>-71942</v>
      </c>
      <c r="AS55" s="6">
        <f>IF(RTD("tos.rtd",,AS$43,"."&amp;$A$43&amp;$AS$42&amp;"C"&amp;$A55)="N/A",0,RTD("tos.rtd",,AS$43,"."&amp;$A$43&amp;$AS$42&amp;"C"&amp;$A55))</f>
        <v>3156</v>
      </c>
      <c r="AT55" s="7">
        <f>-IF(RTD("tos.rtd",,AT$43,"."&amp;$A$43&amp;$AS$42&amp;"P"&amp;$A55)="N/A",0,RTD("tos.rtd",,AT$43,"."&amp;$A$43&amp;$AS$42&amp;"P"&amp;$A55))</f>
        <v>-937</v>
      </c>
      <c r="AU55" s="6">
        <f>IF(RTD("tos.rtd",,AU$2,"."&amp;$A$43&amp;$AU$1&amp;"C"&amp;$A55)="N/A",0,RTD("tos.rtd",,AU$2,"."&amp;$A$43&amp;$AU$1&amp;"C"&amp;$A55))</f>
        <v>807</v>
      </c>
      <c r="AV55" s="7">
        <f>-IF(RTD("tos.rtd",,AV$2,"."&amp;$A$43&amp;$AU$1&amp;"P"&amp;$A55)="N/A",0,RTD("tos.rtd",,AV$2,"."&amp;$A$43&amp;$AU$1&amp;"P"&amp;$A55))</f>
        <v>-209</v>
      </c>
      <c r="AW55" s="6">
        <f>IF(RTD("tos.rtd",,AW$2,"."&amp;$A$43&amp;$AW$1&amp;"C"&amp;$A55)="N/A",0,RTD("tos.rtd",,AW$2,"."&amp;$A$43&amp;$AW$1&amp;"C"&amp;$A55))</f>
        <v>0</v>
      </c>
      <c r="AX55" s="7">
        <f>-IF(RTD("tos.rtd",,AX$2,"."&amp;$A$43&amp;$AW$1&amp;"P"&amp;$A55)="N/A",0,RTD("tos.rtd",,AX$2,"."&amp;$A$43&amp;$AW$1&amp;"P"&amp;$A55))</f>
        <v>0</v>
      </c>
      <c r="AY55" s="7">
        <f>SUM(AS55:AX55)</f>
        <v>2817</v>
      </c>
      <c r="AZ55" s="8">
        <f t="shared" si="152"/>
        <v>522</v>
      </c>
      <c r="BA55" s="6">
        <f>IF(RTD("tos.rtd",,BA$43,"."&amp;$A$43&amp;$AS$42&amp;"C"&amp;$A55)="N/A",0,RTD("tos.rtd",,BA$43,"."&amp;$A$43&amp;$AS$42&amp;"C"&amp;$A55))</f>
        <v>177050</v>
      </c>
      <c r="BB55" s="7">
        <f>-IF(RTD("tos.rtd",,BB$43,"."&amp;$A$43&amp;$AS$42&amp;"P"&amp;$A55)="N/A",0,RTD("tos.rtd",,BB$43,"."&amp;$A$43&amp;$AS$42&amp;"P"&amp;$A55))</f>
        <v>-71942</v>
      </c>
      <c r="BC55" s="6">
        <f>IF(RTD("tos.rtd",,BC$2,"."&amp;$A$43&amp;$AU$1&amp;"C"&amp;$A55)="N/A",0,RTD("tos.rtd",,BC$2,"."&amp;$A$43&amp;$AU$1&amp;"C"&amp;$A55))</f>
        <v>4928</v>
      </c>
      <c r="BD55" s="7">
        <f>-IF(RTD("tos.rtd",,BD$2,"."&amp;$A$43&amp;$AU$1&amp;"P"&amp;$A55)="N/A",0,RTD("tos.rtd",,BD$2,"."&amp;$A$43&amp;$AU$1&amp;"P"&amp;$A55))</f>
        <v>-3726</v>
      </c>
      <c r="BE55" s="6">
        <f>IF(RTD("tos.rtd",,BE$2,"."&amp;$A$43&amp;$AW$1&amp;"C"&amp;$A55)="N/A",0,RTD("tos.rtd",,BE$2,"."&amp;$A$43&amp;$AW$1&amp;"C"&amp;$A55))</f>
        <v>495</v>
      </c>
      <c r="BF55" s="7">
        <f>-IF(RTD("tos.rtd",,BF$2,"."&amp;$A$43&amp;$AW$1&amp;"P"&amp;$A55)="N/A",0,RTD("tos.rtd",,BF$2,"."&amp;$A$43&amp;$AW$1&amp;"P"&amp;$A55))</f>
        <v>-272</v>
      </c>
      <c r="BG55" s="32">
        <f ca="1">+Hoja2!Y56</f>
        <v>16819</v>
      </c>
      <c r="BH55" s="7">
        <f t="shared" ca="1" si="181"/>
        <v>123352</v>
      </c>
      <c r="BI55" s="8" t="str">
        <f t="shared" ca="1" si="199"/>
        <v/>
      </c>
      <c r="BJ55" s="83">
        <f ca="1">IF($BP$1=1,DX55,IF(RTD("tos.rtd",,BJ$43,"."&amp;$A$43&amp;$AS$42&amp;"C"&amp;$A55)="N/A",0,RTD("tos.rtd",,BJ$43,"."&amp;$A$43&amp;$AS$42&amp;"C"&amp;$A55)))</f>
        <v>0.25690467646884824</v>
      </c>
      <c r="BK55" s="83">
        <f ca="1">IF($BP$1=1,DY55,-IF(RTD("tos.rtd",,BK$43,"."&amp;$A$43&amp;$AS$42&amp;"P"&amp;$A55)="N/A",0,RTD("tos.rtd",,BK$43,"."&amp;$A$43&amp;$AS$42&amp;"P"&amp;$A55)))</f>
        <v>-0.2578048014810142</v>
      </c>
      <c r="BL55" s="83">
        <f ca="1">IF($BP$1=1,DZ55,IF(RTD("tos.rtd",,BL$2,"."&amp;$A$43&amp;$AU$1&amp;"C"&amp;$A55)="N/A",0,RTD("tos.rtd",,BL$2,"."&amp;$A$43&amp;$AU$1&amp;"C"&amp;$A55)))</f>
        <v>2.9359533348843326E-2</v>
      </c>
      <c r="BM55" s="83">
        <f ca="1">IF($BP$1=1,EA55,-IF(RTD("tos.rtd",,BM$2,"."&amp;$A$43&amp;$AU$1&amp;"P"&amp;$A55)="N/A",0,RTD("tos.rtd",,BM$2,"."&amp;$A$43&amp;$AU$1&amp;"P"&amp;$A55)))</f>
        <v>-3.0246828817558323E-2</v>
      </c>
      <c r="BN55" s="83">
        <f ca="1">IF($BP$1=1,EB55,IF(RTD("tos.rtd",,BN$2,"."&amp;$A$43&amp;$AW$1&amp;"C"&amp;$A55)="N/A",0,RTD("tos.rtd",,BN$2,"."&amp;$A$43&amp;$AW$1&amp;"C"&amp;$A55)))</f>
        <v>3.1111176721270031E-2</v>
      </c>
      <c r="BO55" s="83">
        <f ca="1">IF($BP$1=1,EC55,-IF(RTD("tos.rtd",,BO$2,"."&amp;$A$43&amp;$AW$1&amp;"P"&amp;$A55)="N/A",0,RTD("tos.rtd",,BO$2,"."&amp;$A$43&amp;$AW$1&amp;"P"&amp;$A55)))</f>
        <v>-3.1666801326960758E-2</v>
      </c>
      <c r="BQ55" s="83">
        <f ca="1">+$A$44*$A$44*AS55*BJ55-$A$44*$A$44*AT55*BK55</f>
        <v>154565220.63854742</v>
      </c>
      <c r="BR55" s="3" t="str">
        <f t="shared" ca="1" si="183"/>
        <v/>
      </c>
      <c r="BS55" s="83">
        <f ca="1">+$A$44*$A$44*AU55*BL55-$A$44*$A$44*AV55*BM55</f>
        <v>4716981.8289230075</v>
      </c>
      <c r="BT55" s="3" t="str">
        <f t="shared" ca="1" si="185"/>
        <v/>
      </c>
      <c r="BU55" s="83">
        <f ca="1">+$A$44*$A$44*AW55*BN55-$A$44*$A$44*AX55*BO55</f>
        <v>0</v>
      </c>
      <c r="BV55" s="83"/>
      <c r="BX55" s="83">
        <f ca="1">+$A$44*$A$44*BA55*BJ55-$A$44*$A$44*BB55*BK55</f>
        <v>7314598675.0298319</v>
      </c>
      <c r="BY55" s="83" t="str">
        <f t="shared" ca="1" si="200"/>
        <v/>
      </c>
      <c r="BZ55" s="83">
        <f ca="1">+$A$44*$A$44*BC55*BL55-$A$44*$A$44*BD55*BM55</f>
        <v>8684794.7757861987</v>
      </c>
      <c r="CA55" s="83" t="str">
        <f t="shared" ca="1" si="200"/>
        <v/>
      </c>
      <c r="CB55" s="83">
        <f ca="1">+$A$44*$A$44*BE55*BN55-$A$44*$A$44*BF55*BO55</f>
        <v>1842814.9682141603</v>
      </c>
      <c r="CC55" s="83" t="str">
        <f t="shared" ca="1" si="200"/>
        <v/>
      </c>
      <c r="CD55" s="83">
        <f>IF(RTD("tos.rtd",,CD$43,"."&amp;$A$43&amp;$AS$42&amp;"C"&amp;$A55)="N/A",0,RTD("tos.rtd",,CD$43,"."&amp;$A$43&amp;$AS$42&amp;"C"&amp;$A55))</f>
        <v>0.08</v>
      </c>
      <c r="CE55" s="83">
        <f>-IF(RTD("tos.rtd",,CE$43,"."&amp;$A$43&amp;$AS$42&amp;"P"&amp;$A55)="N/A",0,RTD("tos.rtd",,CE$43,"."&amp;$A$43&amp;$AS$42&amp;"P"&amp;$A55))</f>
        <v>0.92</v>
      </c>
      <c r="CF55" s="83">
        <f>IF(RTD("tos.rtd",,CF$2,"."&amp;$A$43&amp;$AU$1&amp;"C"&amp;$A55)="N/A",0,RTD("tos.rtd",,CF$2,"."&amp;$A$43&amp;$AU$1&amp;"C"&amp;$A55))</f>
        <v>0.48</v>
      </c>
      <c r="CG55" s="83">
        <f>-IF(RTD("tos.rtd",,CG$2,"."&amp;$A$43&amp;$AU$1&amp;"P"&amp;$A55)="N/A",0,RTD("tos.rtd",,CG$2,"."&amp;$A$43&amp;$AU$1&amp;"P"&amp;$A55))</f>
        <v>0.52</v>
      </c>
      <c r="CH55" s="83">
        <f>IF(RTD("tos.rtd",,CH$2,"."&amp;$A$43&amp;$AW$1&amp;"C"&amp;$A55)="N/A",0,RTD("tos.rtd",,CH$2,"."&amp;$A$43&amp;$AW$1&amp;"C"&amp;$A55))</f>
        <v>0.52</v>
      </c>
      <c r="CI55" s="83">
        <f>-IF(RTD("tos.rtd",,CI$2,"."&amp;$A$43&amp;$AW$1&amp;"P"&amp;$A55)="N/A",0,RTD("tos.rtd",,CI$2,"."&amp;$A$43&amp;$AW$1&amp;"P"&amp;$A55))</f>
        <v>0.48</v>
      </c>
      <c r="CK55" s="83">
        <f>+AS55*CD55*100+AT55*CE55*100</f>
        <v>-60956.000000000015</v>
      </c>
      <c r="CL55" s="83"/>
      <c r="CM55" s="83">
        <f>+AU55*CF55*100+AV55*CG55*100</f>
        <v>27868</v>
      </c>
      <c r="CN55" s="83"/>
      <c r="CO55" s="83">
        <f>+AW55*CH55*100+AX55*CI55*100</f>
        <v>0</v>
      </c>
      <c r="CP55" s="83">
        <f>+CK55+CM55+CO55</f>
        <v>-33088.000000000015</v>
      </c>
      <c r="CQ55" s="83">
        <f>+BA55+BB55</f>
        <v>105108</v>
      </c>
      <c r="CR55" s="83"/>
      <c r="CS55" s="83">
        <f>+BC55+BD55</f>
        <v>1202</v>
      </c>
      <c r="CT55" s="83"/>
      <c r="CU55" s="83">
        <f>+BE55+BF55</f>
        <v>223</v>
      </c>
      <c r="CV55" s="83"/>
      <c r="CW55" s="83">
        <f ca="1">+BQ55+BS55+BU55</f>
        <v>159282202.46747044</v>
      </c>
      <c r="CY55" s="83">
        <f ca="1">+BX55+BZ55+CB55</f>
        <v>7325126284.7738323</v>
      </c>
      <c r="CZ55" s="70" t="str">
        <f t="shared" ca="1" si="201"/>
        <v/>
      </c>
      <c r="DA55" s="83">
        <f>IF(RTD("tos.rtd",,DA$43,"."&amp;$A$43&amp;$AS$42&amp;"C"&amp;$A55)="N/A",0,RTD("tos.rtd",,DA$43,"."&amp;$A$43&amp;$AS$42&amp;"C"&amp;$A55))</f>
        <v>0.02</v>
      </c>
      <c r="DB55" s="83">
        <f>IF(RTD("tos.rtd",,DB$43,"."&amp;$A$43&amp;$AS$42&amp;"P"&amp;$A55)="N/A",0,RTD("tos.rtd",,DB$43,"."&amp;$A$43&amp;$AS$42&amp;"P"&amp;$A55))</f>
        <v>0.97</v>
      </c>
      <c r="DC55" s="83">
        <f>IF(RTD("tos.rtd",,DC$43,"."&amp;$A$43&amp;$AS$42&amp;"C"&amp;$A55)="N/A",0,RTD("tos.rtd",,DC$43,"."&amp;$A$43&amp;$AS$42&amp;"C"&amp;$A55))</f>
        <v>0.03</v>
      </c>
      <c r="DD55" s="83">
        <f>IF(RTD("tos.rtd",,DD$43,"."&amp;$A$43&amp;$AS$42&amp;"P"&amp;$A55)="N/A",0,RTD("tos.rtd",,DD$43,"."&amp;$A$43&amp;$AS$42&amp;"P"&amp;$A55))</f>
        <v>1.02</v>
      </c>
      <c r="DE55" s="83">
        <f>IF(RTD("tos.rtd",,DE$43,"."&amp;$A$43&amp;$AS$42&amp;"C"&amp;$A55)="N/A",0,RTD("tos.rtd",,DE$43,"."&amp;$A$43&amp;$AS$42&amp;"C"&amp;$A55))</f>
        <v>0.02</v>
      </c>
      <c r="DF55" s="83">
        <f>IF(RTD("tos.rtd",,DF$43,"."&amp;$A$43&amp;$AS$42&amp;"P"&amp;$A55)="N/A",0,RTD("tos.rtd",,DF$43,"."&amp;$A$43&amp;$AS$42&amp;"P"&amp;$A55))</f>
        <v>0.9</v>
      </c>
      <c r="DG55" s="86">
        <f t="shared" si="193"/>
        <v>0.90999999999996817</v>
      </c>
      <c r="DH55" s="3">
        <f t="shared" si="158"/>
        <v>0</v>
      </c>
      <c r="DI55" s="3">
        <f t="shared" si="159"/>
        <v>0</v>
      </c>
      <c r="DJ55" s="3">
        <f t="shared" si="160"/>
        <v>-3</v>
      </c>
      <c r="DK55" s="3">
        <f t="shared" si="161"/>
        <v>0</v>
      </c>
      <c r="DL55" s="3">
        <f t="shared" si="162"/>
        <v>0</v>
      </c>
      <c r="DM55" s="3">
        <f t="shared" si="163"/>
        <v>-3</v>
      </c>
      <c r="DN55" s="64" t="str">
        <f t="shared" si="164"/>
        <v>SELL</v>
      </c>
      <c r="DO55" s="64" t="str">
        <f t="shared" si="165"/>
        <v>UNKNOWN</v>
      </c>
      <c r="DP55" s="83">
        <f t="shared" si="166"/>
        <v>0</v>
      </c>
      <c r="DQ55" s="83">
        <f t="shared" si="167"/>
        <v>-0.06</v>
      </c>
      <c r="DR55" s="83">
        <f t="shared" ca="1" si="168"/>
        <v>-0.77071402940654465</v>
      </c>
      <c r="DS55" s="83">
        <f t="shared" si="169"/>
        <v>-0.24</v>
      </c>
      <c r="DT55" s="83">
        <f t="shared" si="194"/>
        <v>3</v>
      </c>
      <c r="DU55" s="83">
        <f t="shared" si="195"/>
        <v>0</v>
      </c>
      <c r="DV55" s="83">
        <f t="shared" si="170"/>
        <v>-9053</v>
      </c>
      <c r="DW55" s="83">
        <f t="shared" si="171"/>
        <v>-12284</v>
      </c>
      <c r="DX55" s="83">
        <f t="shared" ca="1" si="224"/>
        <v>0.25690467646884824</v>
      </c>
      <c r="DY55" s="83">
        <f t="shared" ca="1" si="225"/>
        <v>-0.2578048014810142</v>
      </c>
      <c r="DZ55" s="83">
        <f t="shared" ca="1" si="226"/>
        <v>2.9359533348843326E-2</v>
      </c>
      <c r="EA55" s="83">
        <f t="shared" ca="1" si="227"/>
        <v>-3.0246828817558323E-2</v>
      </c>
      <c r="EB55" s="83">
        <f t="shared" ca="1" si="228"/>
        <v>3.1111176721270031E-2</v>
      </c>
      <c r="EC55" s="83">
        <f t="shared" ca="1" si="229"/>
        <v>-3.1666801326960758E-2</v>
      </c>
      <c r="ED55" s="63">
        <f t="shared" si="196"/>
        <v>-21337</v>
      </c>
      <c r="EE55" s="84">
        <f t="shared" ref="EE55:EJ55" si="236">IFERROR(VALUE(IF(OR(EL55="--",EL55="0.00%"),$EE$1,EL55)),$EE$1)</f>
        <v>0.1673</v>
      </c>
      <c r="EF55" s="84">
        <f t="shared" si="236"/>
        <v>0.1656</v>
      </c>
      <c r="EG55" s="84">
        <f t="shared" si="236"/>
        <v>0.21099999999999999</v>
      </c>
      <c r="EH55" s="84">
        <f t="shared" si="236"/>
        <v>0.20480000000000001</v>
      </c>
      <c r="EI55" s="84">
        <f t="shared" si="236"/>
        <v>0.1991</v>
      </c>
      <c r="EJ55" s="84">
        <f t="shared" si="236"/>
        <v>0.1956</v>
      </c>
      <c r="EK55" s="63">
        <f t="shared" ca="1" si="197"/>
        <v>228392294.28703535</v>
      </c>
      <c r="EL55" s="83" t="str">
        <f>RTD("tos.rtd",,EL$43,"."&amp;$A$43&amp;$AS$42&amp;"C"&amp;$A55)</f>
        <v>16.73%</v>
      </c>
      <c r="EM55" s="83" t="str">
        <f>RTD("tos.rtd",,EM$43,"."&amp;$A$43&amp;$AS$42&amp;"P"&amp;$A55)</f>
        <v>16.56%</v>
      </c>
      <c r="EN55" s="83" t="str">
        <f>RTD("tos.rtd",,EN$2,"."&amp;$A$43&amp;$AU$1&amp;"C"&amp;$A55)</f>
        <v>21.10%</v>
      </c>
      <c r="EO55" s="83" t="str">
        <f>RTD("tos.rtd",,EO$2,"."&amp;$A$43&amp;$AU$1&amp;"P"&amp;$A55)</f>
        <v>20.48%</v>
      </c>
      <c r="EP55" s="83" t="str">
        <f>RTD("tos.rtd",,EP$2,"."&amp;$A$43&amp;$AW$1&amp;"C"&amp;$A55)</f>
        <v>19.91%</v>
      </c>
      <c r="EQ55" s="83" t="str">
        <f>RTD("tos.rtd",,EQ$2,"."&amp;$A$43&amp;$AW$1&amp;"P"&amp;$A55)</f>
        <v>19.56%</v>
      </c>
      <c r="ES55" s="63" t="str">
        <f t="shared" si="178"/>
        <v>522,-21337.00</v>
      </c>
      <c r="ET55" s="63" t="str">
        <f t="shared" ca="1" si="179"/>
        <v>522,7325126.28</v>
      </c>
      <c r="EU55" s="67">
        <v>589.92999999999995</v>
      </c>
      <c r="EV55" s="67" t="s">
        <v>460</v>
      </c>
      <c r="EW55" s="67">
        <v>516.29</v>
      </c>
      <c r="EX55" s="67" t="s">
        <v>461</v>
      </c>
      <c r="EY55" s="67">
        <v>5910.5</v>
      </c>
      <c r="EZ55" s="67" t="s">
        <v>462</v>
      </c>
      <c r="FA55" s="67">
        <v>21192.75</v>
      </c>
      <c r="FB55" s="67" t="s">
        <v>463</v>
      </c>
      <c r="FC55" s="67" t="s">
        <v>464</v>
      </c>
      <c r="FD55" s="67" t="s">
        <v>465</v>
      </c>
      <c r="FE55" s="68" t="s">
        <v>466</v>
      </c>
      <c r="FF55" s="68" t="s">
        <v>467</v>
      </c>
    </row>
    <row r="56" spans="1:162" ht="13.5" thickBot="1" x14ac:dyDescent="0.25">
      <c r="A56" s="2">
        <f t="shared" si="198"/>
        <v>521</v>
      </c>
      <c r="B56" s="3">
        <f t="shared" si="203"/>
        <v>4786</v>
      </c>
      <c r="C56" s="3">
        <f t="shared" si="204"/>
        <v>2205</v>
      </c>
      <c r="D56" s="3">
        <f t="shared" si="205"/>
        <v>0</v>
      </c>
      <c r="E56" s="3">
        <f t="shared" si="206"/>
        <v>6991</v>
      </c>
      <c r="F56" s="4">
        <f t="shared" si="207"/>
        <v>21478.539695637988</v>
      </c>
      <c r="AM56" s="1">
        <v>-18696</v>
      </c>
      <c r="AN56" s="1">
        <v>18332</v>
      </c>
      <c r="AO56" s="1">
        <v>521</v>
      </c>
      <c r="AP56" s="1">
        <v>210147</v>
      </c>
      <c r="AQ56" s="1">
        <v>-131994</v>
      </c>
      <c r="AS56" s="6">
        <f>IF(RTD("tos.rtd",,AS$43,"."&amp;$A$43&amp;$AS$42&amp;"C"&amp;$A56)="N/A",0,RTD("tos.rtd",,AS$43,"."&amp;$A$43&amp;$AS$42&amp;"C"&amp;$A56))</f>
        <v>2551</v>
      </c>
      <c r="AT56" s="7">
        <f>-IF(RTD("tos.rtd",,AT$43,"."&amp;$A$43&amp;$AS$42&amp;"P"&amp;$A56)="N/A",0,RTD("tos.rtd",,AT$43,"."&amp;$A$43&amp;$AS$42&amp;"P"&amp;$A56))</f>
        <v>-2235</v>
      </c>
      <c r="AU56" s="6">
        <f>IF(RTD("tos.rtd",,AU$2,"."&amp;$A$43&amp;$AU$1&amp;"C"&amp;$A56)="N/A",0,RTD("tos.rtd",,AU$2,"."&amp;$A$43&amp;$AU$1&amp;"C"&amp;$A56))</f>
        <v>1081</v>
      </c>
      <c r="AV56" s="7">
        <f>-IF(RTD("tos.rtd",,AV$2,"."&amp;$A$43&amp;$AU$1&amp;"P"&amp;$A56)="N/A",0,RTD("tos.rtd",,AV$2,"."&amp;$A$43&amp;$AU$1&amp;"P"&amp;$A56))</f>
        <v>-1124</v>
      </c>
      <c r="AW56" s="6">
        <f>IF(RTD("tos.rtd",,AW$2,"."&amp;$A$43&amp;$AW$1&amp;"C"&amp;$A56)="N/A",0,RTD("tos.rtd",,AW$2,"."&amp;$A$43&amp;$AW$1&amp;"C"&amp;$A56))</f>
        <v>0</v>
      </c>
      <c r="AX56" s="7">
        <f>-IF(RTD("tos.rtd",,AX$2,"."&amp;$A$43&amp;$AW$1&amp;"P"&amp;$A56)="N/A",0,RTD("tos.rtd",,AX$2,"."&amp;$A$43&amp;$AW$1&amp;"P"&amp;$A56))</f>
        <v>0</v>
      </c>
      <c r="AY56" s="7">
        <f t="shared" si="208"/>
        <v>273</v>
      </c>
      <c r="AZ56" s="8">
        <f t="shared" si="152"/>
        <v>521</v>
      </c>
      <c r="BA56" s="6">
        <f>IF(RTD("tos.rtd",,BA$43,"."&amp;$A$43&amp;$AS$42&amp;"C"&amp;$A56)="N/A",0,RTD("tos.rtd",,BA$43,"."&amp;$A$43&amp;$AS$42&amp;"C"&amp;$A56))</f>
        <v>210175</v>
      </c>
      <c r="BB56" s="7">
        <f>-IF(RTD("tos.rtd",,BB$43,"."&amp;$A$43&amp;$AS$42&amp;"P"&amp;$A56)="N/A",0,RTD("tos.rtd",,BB$43,"."&amp;$A$43&amp;$AS$42&amp;"P"&amp;$A56))</f>
        <v>-132031</v>
      </c>
      <c r="BC56" s="6">
        <f>IF(RTD("tos.rtd",,BC$2,"."&amp;$A$43&amp;$AU$1&amp;"C"&amp;$A56)="N/A",0,RTD("tos.rtd",,BC$2,"."&amp;$A$43&amp;$AU$1&amp;"C"&amp;$A56))</f>
        <v>4438</v>
      </c>
      <c r="BD56" s="7">
        <f>-IF(RTD("tos.rtd",,BD$2,"."&amp;$A$43&amp;$AU$1&amp;"P"&amp;$A56)="N/A",0,RTD("tos.rtd",,BD$2,"."&amp;$A$43&amp;$AU$1&amp;"P"&amp;$A56))</f>
        <v>-2354</v>
      </c>
      <c r="BE56" s="6">
        <f>IF(RTD("tos.rtd",,BE$2,"."&amp;$A$43&amp;$AW$1&amp;"C"&amp;$A56)="N/A",0,RTD("tos.rtd",,BE$2,"."&amp;$A$43&amp;$AW$1&amp;"C"&amp;$A56))</f>
        <v>234</v>
      </c>
      <c r="BF56" s="7">
        <f>-IF(RTD("tos.rtd",,BF$2,"."&amp;$A$43&amp;$AW$1&amp;"P"&amp;$A56)="N/A",0,RTD("tos.rtd",,BF$2,"."&amp;$A$43&amp;$AW$1&amp;"P"&amp;$A56))</f>
        <v>-383</v>
      </c>
      <c r="BG56" s="32">
        <f ca="1">+Hoja2!Y57</f>
        <v>16314</v>
      </c>
      <c r="BH56" s="7">
        <f t="shared" ca="1" si="181"/>
        <v>96393</v>
      </c>
      <c r="BI56" s="8" t="str">
        <f t="shared" ca="1" si="199"/>
        <v/>
      </c>
      <c r="BJ56" s="83">
        <f ca="1">IF($BP$1=1,DX56,IF(RTD("tos.rtd",,BJ$43,"."&amp;$A$43&amp;$AS$42&amp;"C"&amp;$A56)="N/A",0,RTD("tos.rtd",,BJ$43,"."&amp;$A$43&amp;$AS$42&amp;"C"&amp;$A56)))</f>
        <v>0.43934268443493529</v>
      </c>
      <c r="BK56" s="83">
        <f ca="1">IF($BP$1=1,DY56,-IF(RTD("tos.rtd",,BK$43,"."&amp;$A$43&amp;$AS$42&amp;"P"&amp;$A56)="N/A",0,RTD("tos.rtd",,BK$43,"."&amp;$A$43&amp;$AS$42&amp;"P"&amp;$A56)))</f>
        <v>-0.43329166800268898</v>
      </c>
      <c r="BL56" s="83">
        <f ca="1">IF($BP$1=1,DZ56,IF(RTD("tos.rtd",,BL$2,"."&amp;$A$43&amp;$AU$1&amp;"C"&amp;$A56)="N/A",0,RTD("tos.rtd",,BL$2,"."&amp;$A$43&amp;$AU$1&amp;"C"&amp;$A56)))</f>
        <v>2.8986518161290886E-2</v>
      </c>
      <c r="BM56" s="83">
        <f ca="1">IF($BP$1=1,EA56,-IF(RTD("tos.rtd",,BM$2,"."&amp;$A$43&amp;$AU$1&amp;"P"&amp;$A56)="N/A",0,RTD("tos.rtd",,BM$2,"."&amp;$A$43&amp;$AU$1&amp;"P"&amp;$A56)))</f>
        <v>-2.9881116949567955E-2</v>
      </c>
      <c r="BN56" s="83">
        <f ca="1">IF($BP$1=1,EB56,IF(RTD("tos.rtd",,BN$2,"."&amp;$A$43&amp;$AW$1&amp;"C"&amp;$A56)="N/A",0,RTD("tos.rtd",,BN$2,"."&amp;$A$43&amp;$AW$1&amp;"C"&amp;$A56)))</f>
        <v>3.0894133089868346E-2</v>
      </c>
      <c r="BO56" s="83">
        <f ca="1">IF($BP$1=1,EC56,-IF(RTD("tos.rtd",,BO$2,"."&amp;$A$43&amp;$AW$1&amp;"P"&amp;$A56)="N/A",0,RTD("tos.rtd",,BO$2,"."&amp;$A$43&amp;$AW$1&amp;"P"&amp;$A56)))</f>
        <v>-3.1458728137281462E-2</v>
      </c>
      <c r="BQ56" s="83">
        <f t="shared" ca="1" si="209"/>
        <v>41370038.353587151</v>
      </c>
      <c r="BR56" s="3" t="str">
        <f t="shared" ca="1" si="183"/>
        <v/>
      </c>
      <c r="BS56" s="83">
        <f t="shared" ca="1" si="210"/>
        <v>-611482.58113545366</v>
      </c>
      <c r="BT56" s="3" t="str">
        <f t="shared" ca="1" si="185"/>
        <v>Cruce -</v>
      </c>
      <c r="BU56" s="83">
        <f t="shared" ca="1" si="211"/>
        <v>0</v>
      </c>
      <c r="BV56" s="83"/>
      <c r="BX56" s="83">
        <f t="shared" ca="1" si="212"/>
        <v>9539265962.9836426</v>
      </c>
      <c r="BY56" s="83" t="str">
        <f t="shared" ca="1" si="200"/>
        <v/>
      </c>
      <c r="BZ56" s="83">
        <f t="shared" ca="1" si="213"/>
        <v>15831026.185035646</v>
      </c>
      <c r="CA56" s="83" t="str">
        <f t="shared" ca="1" si="200"/>
        <v/>
      </c>
      <c r="CB56" s="83">
        <f t="shared" ca="1" si="214"/>
        <v>-1308652.6067146037</v>
      </c>
      <c r="CC56" s="83" t="str">
        <f t="shared" ca="1" si="200"/>
        <v>Cruce -</v>
      </c>
      <c r="CD56" s="83">
        <f>IF(RTD("tos.rtd",,CD$43,"."&amp;$A$43&amp;$AS$42&amp;"C"&amp;$A56)="N/A",0,RTD("tos.rtd",,CD$43,"."&amp;$A$43&amp;$AS$42&amp;"C"&amp;$A56))</f>
        <v>0.56999999999999995</v>
      </c>
      <c r="CE56" s="83">
        <f>-IF(RTD("tos.rtd",,CE$43,"."&amp;$A$43&amp;$AS$42&amp;"P"&amp;$A56)="N/A",0,RTD("tos.rtd",,CE$43,"."&amp;$A$43&amp;$AS$42&amp;"P"&amp;$A56))</f>
        <v>0.45</v>
      </c>
      <c r="CF56" s="83">
        <f>IF(RTD("tos.rtd",,CF$2,"."&amp;$A$43&amp;$AU$1&amp;"C"&amp;$A56)="N/A",0,RTD("tos.rtd",,CF$2,"."&amp;$A$43&amp;$AU$1&amp;"C"&amp;$A56))</f>
        <v>0.52</v>
      </c>
      <c r="CG56" s="83">
        <f>-IF(RTD("tos.rtd",,CG$2,"."&amp;$A$43&amp;$AU$1&amp;"P"&amp;$A56)="N/A",0,RTD("tos.rtd",,CG$2,"."&amp;$A$43&amp;$AU$1&amp;"P"&amp;$A56))</f>
        <v>0.49</v>
      </c>
      <c r="CH56" s="83">
        <f>IF(RTD("tos.rtd",,CH$2,"."&amp;$A$43&amp;$AW$1&amp;"C"&amp;$A56)="N/A",0,RTD("tos.rtd",,CH$2,"."&amp;$A$43&amp;$AW$1&amp;"C"&amp;$A56))</f>
        <v>0.54</v>
      </c>
      <c r="CI56" s="83">
        <f>-IF(RTD("tos.rtd",,CI$2,"."&amp;$A$43&amp;$AW$1&amp;"P"&amp;$A56)="N/A",0,RTD("tos.rtd",,CI$2,"."&amp;$A$43&amp;$AW$1&amp;"P"&amp;$A56))</f>
        <v>0.47</v>
      </c>
      <c r="CK56" s="83">
        <f t="shared" si="215"/>
        <v>44832</v>
      </c>
      <c r="CL56" s="83"/>
      <c r="CM56" s="83">
        <f t="shared" si="216"/>
        <v>1136</v>
      </c>
      <c r="CN56" s="83"/>
      <c r="CO56" s="83">
        <f t="shared" si="217"/>
        <v>0</v>
      </c>
      <c r="CP56" s="83">
        <f t="shared" si="218"/>
        <v>45968</v>
      </c>
      <c r="CQ56" s="83">
        <f t="shared" si="219"/>
        <v>78144</v>
      </c>
      <c r="CR56" s="83"/>
      <c r="CS56" s="83">
        <f t="shared" si="220"/>
        <v>2084</v>
      </c>
      <c r="CT56" s="83"/>
      <c r="CU56" s="83">
        <f t="shared" si="221"/>
        <v>-149</v>
      </c>
      <c r="CV56" s="83"/>
      <c r="CW56" s="83">
        <f t="shared" ca="1" si="222"/>
        <v>40758555.772451699</v>
      </c>
      <c r="CY56" s="83">
        <f t="shared" ca="1" si="223"/>
        <v>9553788336.561964</v>
      </c>
      <c r="CZ56" s="70" t="str">
        <f t="shared" ca="1" si="201"/>
        <v/>
      </c>
      <c r="DA56" s="83">
        <f>IF(RTD("tos.rtd",,DA$43,"."&amp;$A$43&amp;$AS$42&amp;"C"&amp;$A56)="N/A",0,RTD("tos.rtd",,DA$43,"."&amp;$A$43&amp;$AS$42&amp;"C"&amp;$A56))</f>
        <v>0.25</v>
      </c>
      <c r="DB56" s="83">
        <f>IF(RTD("tos.rtd",,DB$43,"."&amp;$A$43&amp;$AS$42&amp;"P"&amp;$A56)="N/A",0,RTD("tos.rtd",,DB$43,"."&amp;$A$43&amp;$AS$42&amp;"P"&amp;$A56))</f>
        <v>0.2</v>
      </c>
      <c r="DC56" s="83">
        <f>IF(RTD("tos.rtd",,DC$43,"."&amp;$A$43&amp;$AS$42&amp;"C"&amp;$A56)="N/A",0,RTD("tos.rtd",,DC$43,"."&amp;$A$43&amp;$AS$42&amp;"C"&amp;$A56))</f>
        <v>0.27</v>
      </c>
      <c r="DD56" s="83">
        <f>IF(RTD("tos.rtd",,DD$43,"."&amp;$A$43&amp;$AS$42&amp;"P"&amp;$A56)="N/A",0,RTD("tos.rtd",,DD$43,"."&amp;$A$43&amp;$AS$42&amp;"P"&amp;$A56))</f>
        <v>0.2</v>
      </c>
      <c r="DE56" s="83">
        <f>IF(RTD("tos.rtd",,DE$43,"."&amp;$A$43&amp;$AS$42&amp;"C"&amp;$A56)="N/A",0,RTD("tos.rtd",,DE$43,"."&amp;$A$43&amp;$AS$42&amp;"C"&amp;$A56))</f>
        <v>0.25</v>
      </c>
      <c r="DF56" s="83">
        <f>IF(RTD("tos.rtd",,DF$43,"."&amp;$A$43&amp;$AS$42&amp;"P"&amp;$A56)="N/A",0,RTD("tos.rtd",,DF$43,"."&amp;$A$43&amp;$AS$42&amp;"P"&amp;$A56))</f>
        <v>0.17</v>
      </c>
      <c r="DG56" s="86">
        <f t="shared" si="193"/>
        <v>-9.0000000000031832E-2</v>
      </c>
      <c r="DH56" s="3">
        <f t="shared" si="158"/>
        <v>0</v>
      </c>
      <c r="DI56" s="3">
        <f t="shared" si="159"/>
        <v>-37</v>
      </c>
      <c r="DJ56" s="3">
        <f t="shared" si="160"/>
        <v>-28</v>
      </c>
      <c r="DK56" s="3">
        <f t="shared" si="161"/>
        <v>-37</v>
      </c>
      <c r="DL56" s="3">
        <f t="shared" si="162"/>
        <v>-37</v>
      </c>
      <c r="DM56" s="3">
        <f t="shared" si="163"/>
        <v>-65</v>
      </c>
      <c r="DN56" s="64" t="str">
        <f t="shared" si="164"/>
        <v>SELL</v>
      </c>
      <c r="DO56" s="64" t="str">
        <f t="shared" si="165"/>
        <v>BUY</v>
      </c>
      <c r="DP56" s="83">
        <f t="shared" si="166"/>
        <v>-7.4</v>
      </c>
      <c r="DQ56" s="83">
        <f t="shared" si="167"/>
        <v>-14.4</v>
      </c>
      <c r="DR56" s="83">
        <f t="shared" ca="1" si="168"/>
        <v>3.7301965519213027</v>
      </c>
      <c r="DS56" s="83">
        <f t="shared" si="169"/>
        <v>-32.61</v>
      </c>
      <c r="DT56" s="83">
        <f t="shared" si="194"/>
        <v>28</v>
      </c>
      <c r="DU56" s="83">
        <f t="shared" si="195"/>
        <v>-37</v>
      </c>
      <c r="DV56" s="83">
        <f t="shared" si="170"/>
        <v>-18724</v>
      </c>
      <c r="DW56" s="83">
        <f t="shared" si="171"/>
        <v>18295</v>
      </c>
      <c r="DX56" s="83">
        <f t="shared" ca="1" si="224"/>
        <v>0.43934268443493529</v>
      </c>
      <c r="DY56" s="83">
        <f t="shared" ca="1" si="225"/>
        <v>-0.43329166800268898</v>
      </c>
      <c r="DZ56" s="83">
        <f t="shared" ca="1" si="226"/>
        <v>2.8986518161290886E-2</v>
      </c>
      <c r="EA56" s="83">
        <f t="shared" ca="1" si="227"/>
        <v>-2.9881116949567955E-2</v>
      </c>
      <c r="EB56" s="83">
        <f t="shared" ca="1" si="228"/>
        <v>3.0894133089868346E-2</v>
      </c>
      <c r="EC56" s="83">
        <f t="shared" ca="1" si="229"/>
        <v>-3.1458728137281462E-2</v>
      </c>
      <c r="ED56" s="63">
        <f t="shared" si="196"/>
        <v>-429</v>
      </c>
      <c r="EE56" s="84">
        <f t="shared" si="230"/>
        <v>0.1346</v>
      </c>
      <c r="EF56" s="84">
        <f t="shared" si="231"/>
        <v>0.13650000000000001</v>
      </c>
      <c r="EG56" s="84">
        <f t="shared" si="232"/>
        <v>0.21360000000000001</v>
      </c>
      <c r="EH56" s="84">
        <f t="shared" si="233"/>
        <v>0.2072</v>
      </c>
      <c r="EI56" s="84">
        <f t="shared" si="234"/>
        <v>0.20039999999999999</v>
      </c>
      <c r="EJ56" s="84">
        <f t="shared" si="235"/>
        <v>0.1968</v>
      </c>
      <c r="EK56" s="63">
        <f t="shared" ca="1" si="197"/>
        <v>-4386189270.823698</v>
      </c>
      <c r="EL56" s="83" t="str">
        <f>RTD("tos.rtd",,EL$43,"."&amp;$A$43&amp;$AS$42&amp;"C"&amp;$A56)</f>
        <v>13.46%</v>
      </c>
      <c r="EM56" s="83" t="str">
        <f>RTD("tos.rtd",,EM$43,"."&amp;$A$43&amp;$AS$42&amp;"P"&amp;$A56)</f>
        <v>13.65%</v>
      </c>
      <c r="EN56" s="83" t="str">
        <f>RTD("tos.rtd",,EN$2,"."&amp;$A$43&amp;$AU$1&amp;"C"&amp;$A56)</f>
        <v>21.36%</v>
      </c>
      <c r="EO56" s="83" t="str">
        <f>RTD("tos.rtd",,EO$2,"."&amp;$A$43&amp;$AU$1&amp;"P"&amp;$A56)</f>
        <v>20.72%</v>
      </c>
      <c r="EP56" s="83" t="str">
        <f>RTD("tos.rtd",,EP$2,"."&amp;$A$43&amp;$AW$1&amp;"C"&amp;$A56)</f>
        <v>20.04%</v>
      </c>
      <c r="EQ56" s="83" t="str">
        <f>RTD("tos.rtd",,EQ$2,"."&amp;$A$43&amp;$AW$1&amp;"P"&amp;$A56)</f>
        <v>19.68%</v>
      </c>
      <c r="ES56" s="63" t="str">
        <f t="shared" si="178"/>
        <v>521,-429.00</v>
      </c>
      <c r="ET56" s="63" t="str">
        <f t="shared" ca="1" si="179"/>
        <v>521,9553788.34</v>
      </c>
      <c r="EU56" s="67">
        <v>590</v>
      </c>
      <c r="EV56" s="67" t="s">
        <v>468</v>
      </c>
      <c r="EW56" s="67">
        <v>516.34</v>
      </c>
      <c r="EX56" s="67" t="s">
        <v>469</v>
      </c>
      <c r="EY56" s="67">
        <v>5911</v>
      </c>
      <c r="EZ56" s="67" t="s">
        <v>470</v>
      </c>
      <c r="FA56" s="67">
        <v>21196.25</v>
      </c>
      <c r="FB56" s="67" t="s">
        <v>471</v>
      </c>
      <c r="FC56" s="67" t="s">
        <v>472</v>
      </c>
      <c r="FD56" s="67" t="s">
        <v>473</v>
      </c>
      <c r="FE56" s="68" t="s">
        <v>474</v>
      </c>
      <c r="FF56" s="68" t="s">
        <v>475</v>
      </c>
    </row>
    <row r="57" spans="1:162" ht="13.5" thickBot="1" x14ac:dyDescent="0.25">
      <c r="A57" s="2">
        <f t="shared" si="198"/>
        <v>520</v>
      </c>
      <c r="B57" s="3">
        <f t="shared" si="148"/>
        <v>10525</v>
      </c>
      <c r="C57" s="3">
        <f t="shared" si="149"/>
        <v>14461</v>
      </c>
      <c r="D57" s="3">
        <f t="shared" si="150"/>
        <v>26399</v>
      </c>
      <c r="E57" s="3">
        <f t="shared" si="151"/>
        <v>51385</v>
      </c>
      <c r="F57" s="4">
        <f t="shared" si="202"/>
        <v>21437.314091615652</v>
      </c>
      <c r="AM57" s="1">
        <v>-13916</v>
      </c>
      <c r="AN57" s="1">
        <v>-12320</v>
      </c>
      <c r="AO57" s="1">
        <v>520</v>
      </c>
      <c r="AP57" s="1">
        <v>196602</v>
      </c>
      <c r="AQ57" s="1">
        <v>-174283</v>
      </c>
      <c r="AS57" s="6">
        <f>IF(RTD("tos.rtd",,AS$43,"."&amp;$A$43&amp;$AS$42&amp;"C"&amp;$A57)="N/A",0,RTD("tos.rtd",,AS$43,"."&amp;$A$43&amp;$AS$42&amp;"C"&amp;$A57))</f>
        <v>4775</v>
      </c>
      <c r="AT57" s="7">
        <f>-IF(RTD("tos.rtd",,AT$43,"."&amp;$A$43&amp;$AS$42&amp;"P"&amp;$A57)="N/A",0,RTD("tos.rtd",,AT$43,"."&amp;$A$43&amp;$AS$42&amp;"P"&amp;$A57))</f>
        <v>-5750</v>
      </c>
      <c r="AU57" s="6">
        <f>IF(RTD("tos.rtd",,AU$2,"."&amp;$A$43&amp;$AU$1&amp;"C"&amp;$A57)="N/A",0,RTD("tos.rtd",,AU$2,"."&amp;$A$43&amp;$AU$1&amp;"C"&amp;$A57))</f>
        <v>9721</v>
      </c>
      <c r="AV57" s="7">
        <f>-IF(RTD("tos.rtd",,AV$2,"."&amp;$A$43&amp;$AU$1&amp;"P"&amp;$A57)="N/A",0,RTD("tos.rtd",,AV$2,"."&amp;$A$43&amp;$AU$1&amp;"P"&amp;$A57))</f>
        <v>-4740</v>
      </c>
      <c r="AW57" s="6">
        <f>IF(RTD("tos.rtd",,AW$2,"."&amp;$A$43&amp;$AW$1&amp;"C"&amp;$A57)="N/A",0,RTD("tos.rtd",,AW$2,"."&amp;$A$43&amp;$AW$1&amp;"C"&amp;$A57))</f>
        <v>16969</v>
      </c>
      <c r="AX57" s="7">
        <f>-IF(RTD("tos.rtd",,AX$2,"."&amp;$A$43&amp;$AW$1&amp;"P"&amp;$A57)="N/A",0,RTD("tos.rtd",,AX$2,"."&amp;$A$43&amp;$AW$1&amp;"P"&amp;$A57))</f>
        <v>-9430</v>
      </c>
      <c r="AY57" s="7">
        <f t="shared" si="180"/>
        <v>11545</v>
      </c>
      <c r="AZ57" s="8">
        <f t="shared" si="152"/>
        <v>520</v>
      </c>
      <c r="BA57" s="6">
        <f>IF(RTD("tos.rtd",,BA$43,"."&amp;$A$43&amp;$AS$42&amp;"C"&amp;$A57)="N/A",0,RTD("tos.rtd",,BA$43,"."&amp;$A$43&amp;$AS$42&amp;"C"&amp;$A57))</f>
        <v>196602</v>
      </c>
      <c r="BB57" s="7">
        <f>-IF(RTD("tos.rtd",,BB$43,"."&amp;$A$43&amp;$AS$42&amp;"P"&amp;$A57)="N/A",0,RTD("tos.rtd",,BB$43,"."&amp;$A$43&amp;$AS$42&amp;"P"&amp;$A57))</f>
        <v>-174334</v>
      </c>
      <c r="BC57" s="6">
        <f>IF(RTD("tos.rtd",,BC$2,"."&amp;$A$43&amp;$AU$1&amp;"C"&amp;$A57)="N/A",0,RTD("tos.rtd",,BC$2,"."&amp;$A$43&amp;$AU$1&amp;"C"&amp;$A57))</f>
        <v>8139</v>
      </c>
      <c r="BD57" s="7">
        <f>-IF(RTD("tos.rtd",,BD$2,"."&amp;$A$43&amp;$AU$1&amp;"P"&amp;$A57)="N/A",0,RTD("tos.rtd",,BD$2,"."&amp;$A$43&amp;$AU$1&amp;"P"&amp;$A57))</f>
        <v>-10973</v>
      </c>
      <c r="BE57" s="6">
        <f>IF(RTD("tos.rtd",,BE$2,"."&amp;$A$43&amp;$AW$1&amp;"C"&amp;$A57)="N/A",0,RTD("tos.rtd",,BE$2,"."&amp;$A$43&amp;$AW$1&amp;"C"&amp;$A57))</f>
        <v>3874</v>
      </c>
      <c r="BF57" s="7">
        <f>-IF(RTD("tos.rtd",,BF$2,"."&amp;$A$43&amp;$AW$1&amp;"P"&amp;$A57)="N/A",0,RTD("tos.rtd",,BF$2,"."&amp;$A$43&amp;$AW$1&amp;"P"&amp;$A57))</f>
        <v>-5427</v>
      </c>
      <c r="BG57" s="32">
        <f ca="1">+Hoja2!Y58</f>
        <v>-3181</v>
      </c>
      <c r="BH57" s="7">
        <f t="shared" ca="1" si="181"/>
        <v>14700</v>
      </c>
      <c r="BI57" s="8" t="str">
        <f t="shared" ca="1" si="199"/>
        <v/>
      </c>
      <c r="BJ57" s="83">
        <f ca="1">IF($BP$1=1,DX57,IF(RTD("tos.rtd",,BJ$43,"."&amp;$A$43&amp;$AS$42&amp;"C"&amp;$A57)="N/A",0,RTD("tos.rtd",,BJ$43,"."&amp;$A$43&amp;$AS$42&amp;"C"&amp;$A57)))</f>
        <v>0.21874016320236928</v>
      </c>
      <c r="BK57" s="83">
        <f ca="1">IF($BP$1=1,DY57,-IF(RTD("tos.rtd",,BK$43,"."&amp;$A$43&amp;$AS$42&amp;"P"&amp;$A57)="N/A",0,RTD("tos.rtd",,BK$43,"."&amp;$A$43&amp;$AS$42&amp;"P"&amp;$A57)))</f>
        <v>-0.21678833127622973</v>
      </c>
      <c r="BL57" s="83">
        <f ca="1">IF($BP$1=1,DZ57,IF(RTD("tos.rtd",,BL$2,"."&amp;$A$43&amp;$AU$1&amp;"C"&amp;$A57)="N/A",0,RTD("tos.rtd",,BL$2,"."&amp;$A$43&amp;$AU$1&amp;"C"&amp;$A57)))</f>
        <v>2.84742945212429E-2</v>
      </c>
      <c r="BM57" s="83">
        <f ca="1">IF($BP$1=1,EA57,-IF(RTD("tos.rtd",,BM$2,"."&amp;$A$43&amp;$AU$1&amp;"P"&amp;$A57)="N/A",0,RTD("tos.rtd",,BM$2,"."&amp;$A$43&amp;$AU$1&amp;"P"&amp;$A57)))</f>
        <v>-2.9361217193350286E-2</v>
      </c>
      <c r="BN57" s="83">
        <f ca="1">IF($BP$1=1,EB57,IF(RTD("tos.rtd",,BN$2,"."&amp;$A$43&amp;$AW$1&amp;"C"&amp;$A57)="N/A",0,RTD("tos.rtd",,BN$2,"."&amp;$A$43&amp;$AW$1&amp;"C"&amp;$A57)))</f>
        <v>3.0497808581126953E-2</v>
      </c>
      <c r="BO57" s="83">
        <f ca="1">IF($BP$1=1,EC57,-IF(RTD("tos.rtd",,BO$2,"."&amp;$A$43&amp;$AW$1&amp;"P"&amp;$A57)="N/A",0,RTD("tos.rtd",,BO$2,"."&amp;$A$43&amp;$AW$1&amp;"P"&amp;$A57)))</f>
        <v>-3.1045259945414287E-2</v>
      </c>
      <c r="BQ57" s="83">
        <f t="shared" ca="1" si="182"/>
        <v>-54863230.723802984</v>
      </c>
      <c r="BR57" s="3" t="str">
        <f t="shared" ca="1" si="183"/>
        <v>Cruce -</v>
      </c>
      <c r="BS57" s="83">
        <f t="shared" ca="1" si="184"/>
        <v>37370368.270957515</v>
      </c>
      <c r="BT57" s="3" t="str">
        <f t="shared" ca="1" si="185"/>
        <v>Cruce +</v>
      </c>
      <c r="BU57" s="83">
        <f t="shared" ca="1" si="186"/>
        <v>61030298.142507076</v>
      </c>
      <c r="BV57" s="83"/>
      <c r="BX57" s="83">
        <f t="shared" ca="1" si="187"/>
        <v>1415015739.5897503</v>
      </c>
      <c r="BY57" s="83" t="str">
        <f t="shared" ca="1" si="200"/>
        <v/>
      </c>
      <c r="BZ57" s="83">
        <f t="shared" ca="1" si="188"/>
        <v>-24554443.711967632</v>
      </c>
      <c r="CA57" s="83" t="str">
        <f t="shared" ca="1" si="200"/>
        <v>Cruce -</v>
      </c>
      <c r="CB57" s="83">
        <f t="shared" ca="1" si="189"/>
        <v>-13667463.326885439</v>
      </c>
      <c r="CC57" s="83" t="str">
        <f t="shared" ca="1" si="200"/>
        <v/>
      </c>
      <c r="CD57" s="83">
        <f>IF(RTD("tos.rtd",,CD$43,"."&amp;$A$43&amp;$AS$42&amp;"C"&amp;$A57)="N/A",0,RTD("tos.rtd",,CD$43,"."&amp;$A$43&amp;$AS$42&amp;"C"&amp;$A57))</f>
        <v>0.94</v>
      </c>
      <c r="CE57" s="83">
        <f>-IF(RTD("tos.rtd",,CE$43,"."&amp;$A$43&amp;$AS$42&amp;"P"&amp;$A57)="N/A",0,RTD("tos.rtd",,CE$43,"."&amp;$A$43&amp;$AS$42&amp;"P"&amp;$A57))</f>
        <v>0.08</v>
      </c>
      <c r="CF57" s="83">
        <f>IF(RTD("tos.rtd",,CF$2,"."&amp;$A$43&amp;$AU$1&amp;"C"&amp;$A57)="N/A",0,RTD("tos.rtd",,CF$2,"."&amp;$A$43&amp;$AU$1&amp;"C"&amp;$A57))</f>
        <v>0.55000000000000004</v>
      </c>
      <c r="CG57" s="83">
        <f>-IF(RTD("tos.rtd",,CG$2,"."&amp;$A$43&amp;$AU$1&amp;"P"&amp;$A57)="N/A",0,RTD("tos.rtd",,CG$2,"."&amp;$A$43&amp;$AU$1&amp;"P"&amp;$A57))</f>
        <v>0.45</v>
      </c>
      <c r="CH57" s="83">
        <f>IF(RTD("tos.rtd",,CH$2,"."&amp;$A$43&amp;$AW$1&amp;"C"&amp;$A57)="N/A",0,RTD("tos.rtd",,CH$2,"."&amp;$A$43&amp;$AW$1&amp;"C"&amp;$A57))</f>
        <v>0.55000000000000004</v>
      </c>
      <c r="CI57" s="83">
        <f>-IF(RTD("tos.rtd",,CI$2,"."&amp;$A$43&amp;$AW$1&amp;"P"&amp;$A57)="N/A",0,RTD("tos.rtd",,CI$2,"."&amp;$A$43&amp;$AW$1&amp;"P"&amp;$A57))</f>
        <v>0.45</v>
      </c>
      <c r="CK57" s="83">
        <f t="shared" si="190"/>
        <v>402850</v>
      </c>
      <c r="CL57" s="83"/>
      <c r="CM57" s="83">
        <f t="shared" si="191"/>
        <v>321355</v>
      </c>
      <c r="CN57" s="83"/>
      <c r="CO57" s="83">
        <f t="shared" si="192"/>
        <v>508945.00000000012</v>
      </c>
      <c r="CP57" s="83">
        <f t="shared" si="143"/>
        <v>1233150</v>
      </c>
      <c r="CQ57" s="83">
        <f t="shared" si="153"/>
        <v>22268</v>
      </c>
      <c r="CR57" s="83"/>
      <c r="CS57" s="83">
        <f t="shared" si="154"/>
        <v>-2834</v>
      </c>
      <c r="CT57" s="83"/>
      <c r="CU57" s="83">
        <f t="shared" si="155"/>
        <v>-1553</v>
      </c>
      <c r="CV57" s="83"/>
      <c r="CW57" s="83">
        <f t="shared" ca="1" si="156"/>
        <v>43537435.689661607</v>
      </c>
      <c r="CY57" s="83">
        <f t="shared" ca="1" si="157"/>
        <v>1376793832.5508971</v>
      </c>
      <c r="CZ57" s="70" t="str">
        <f t="shared" ca="1" si="201"/>
        <v/>
      </c>
      <c r="DA57" s="83">
        <f>IF(RTD("tos.rtd",,DA$43,"."&amp;$A$43&amp;$AS$42&amp;"C"&amp;$A57)="N/A",0,RTD("tos.rtd",,DA$43,"."&amp;$A$43&amp;$AS$42&amp;"C"&amp;$A57))</f>
        <v>1.1200000000000001</v>
      </c>
      <c r="DB57" s="83">
        <f>IF(RTD("tos.rtd",,DB$43,"."&amp;$A$43&amp;$AS$42&amp;"P"&amp;$A57)="N/A",0,RTD("tos.rtd",,DB$43,"."&amp;$A$43&amp;$AS$42&amp;"P"&amp;$A57))</f>
        <v>0.03</v>
      </c>
      <c r="DC57" s="83">
        <f>IF(RTD("tos.rtd",,DC$43,"."&amp;$A$43&amp;$AS$42&amp;"C"&amp;$A57)="N/A",0,RTD("tos.rtd",,DC$43,"."&amp;$A$43&amp;$AS$42&amp;"C"&amp;$A57))</f>
        <v>1.17</v>
      </c>
      <c r="DD57" s="83">
        <f>IF(RTD("tos.rtd",,DD$43,"."&amp;$A$43&amp;$AS$42&amp;"P"&amp;$A57)="N/A",0,RTD("tos.rtd",,DD$43,"."&amp;$A$43&amp;$AS$42&amp;"P"&amp;$A57))</f>
        <v>0.03</v>
      </c>
      <c r="DE57" s="83">
        <f>IF(RTD("tos.rtd",,DE$43,"."&amp;$A$43&amp;$AS$42&amp;"C"&amp;$A57)="N/A",0,RTD("tos.rtd",,DE$43,"."&amp;$A$43&amp;$AS$42&amp;"C"&amp;$A57))</f>
        <v>1.05</v>
      </c>
      <c r="DF57" s="83">
        <f>IF(RTD("tos.rtd",,DF$43,"."&amp;$A$43&amp;$AS$42&amp;"P"&amp;$A57)="N/A",0,RTD("tos.rtd",,DF$43,"."&amp;$A$43&amp;$AS$42&amp;"P"&amp;$A57))</f>
        <v>0.02</v>
      </c>
      <c r="DG57" s="86">
        <f t="shared" si="193"/>
        <v>-1.0900000000000318</v>
      </c>
      <c r="DH57" s="3">
        <f t="shared" si="158"/>
        <v>0</v>
      </c>
      <c r="DI57" s="3">
        <f t="shared" si="159"/>
        <v>-51</v>
      </c>
      <c r="DJ57" s="3">
        <f t="shared" si="160"/>
        <v>0</v>
      </c>
      <c r="DK57" s="3">
        <f t="shared" si="161"/>
        <v>-51</v>
      </c>
      <c r="DL57" s="3">
        <f t="shared" si="162"/>
        <v>-51</v>
      </c>
      <c r="DM57" s="3">
        <f t="shared" si="163"/>
        <v>-51</v>
      </c>
      <c r="DN57" s="64" t="str">
        <f t="shared" si="164"/>
        <v>UNKNOWN</v>
      </c>
      <c r="DO57" s="64" t="str">
        <f t="shared" si="165"/>
        <v>BUY</v>
      </c>
      <c r="DP57" s="83">
        <f t="shared" si="166"/>
        <v>-1.53</v>
      </c>
      <c r="DQ57" s="83">
        <f t="shared" si="167"/>
        <v>-1.53</v>
      </c>
      <c r="DR57" s="83">
        <f t="shared" ca="1" si="168"/>
        <v>11.056204895087717</v>
      </c>
      <c r="DS57" s="83">
        <f t="shared" si="169"/>
        <v>-4.08</v>
      </c>
      <c r="DT57" s="83">
        <f t="shared" si="194"/>
        <v>0</v>
      </c>
      <c r="DU57" s="83">
        <f t="shared" si="195"/>
        <v>-51</v>
      </c>
      <c r="DV57" s="83">
        <f t="shared" si="170"/>
        <v>-13916</v>
      </c>
      <c r="DW57" s="83">
        <f t="shared" si="171"/>
        <v>-12371</v>
      </c>
      <c r="DX57" s="83">
        <f t="shared" ref="DX57:DX64" ca="1" si="237">(EXP(-POWER((LN($A$44/$A57)+($EC$1+POWER($EE57,2)/2)*($EM$1/$DY$1))/($EE57*SQRT($EM$1/$DY$1)),2)/2)/SQRT(2*PI())/($A$44*$EE57*SQRT($EM$1/$DY$1)))</f>
        <v>0.21874016320236928</v>
      </c>
      <c r="DY57" s="83">
        <f t="shared" ref="DY57:DY64" ca="1" si="238">-(EXP(-POWER((LN($A$44/$A57)+($EC$1+POWER($EF57,2)/2)*($EM$1/$DY$1))/($EF57*SQRT($EM$1/$DY$1)),2)/2)/SQRT(2*PI())/($A$44*$EF57*SQRT($EM$1/$DY$1)))</f>
        <v>-0.21678833127622973</v>
      </c>
      <c r="DZ57" s="83">
        <f t="shared" ref="DZ57:DZ64" ca="1" si="239">(EXP(-POWER((LN($A$44/$A57)+($EC$1+POWER($EG57,2)/2)*($EO$1/$DY$1))/($EG57*SQRT($EO$1/$DY$1)),2)/2)/SQRT(2*PI())/($A$44*$EG57*SQRT($EO$1/$DY$1)))</f>
        <v>2.84742945212429E-2</v>
      </c>
      <c r="EA57" s="83">
        <f t="shared" ref="EA57:EA64" ca="1" si="240">-(EXP(-POWER((LN($A$44/$A57)+($EC$1+POWER($EH57,2)/2)*($EO$1/$DY$1))/($EH57*SQRT($EO$1/$DY$1)),2)/2)/SQRT(2*PI())/($A$44*$EH57*SQRT($EO$1/$DY$1)))</f>
        <v>-2.9361217193350286E-2</v>
      </c>
      <c r="EB57" s="83">
        <f t="shared" ref="EB57:EB64" ca="1" si="241">(EXP(-POWER((LN($A$44/$A57)+($EC$1+POWER($EI57,2)/2)*($EO$1/$DY$1))/($EI57*SQRT($EO$1/$DY$1)),2)/2)/SQRT(2*PI())/($A$44*$EI57*SQRT($EO$1/$DY$1)))</f>
        <v>3.0497808581126953E-2</v>
      </c>
      <c r="EC57" s="83">
        <f t="shared" ref="EC57:EC64" ca="1" si="242">-(EXP(-POWER((LN($A$44/$A57)+($EC$1+POWER($EJ57,2)/2)*($EO$1/$DY$1))/($EJ57*SQRT($EO$1/$DY$1)),2)/2)/SQRT(2*PI())/($A$44*$EJ57*SQRT($EO$1/$DY$1)))</f>
        <v>-3.1045259945414287E-2</v>
      </c>
      <c r="ED57" s="63">
        <f t="shared" si="196"/>
        <v>-26287</v>
      </c>
      <c r="EE57" s="84">
        <f t="shared" si="172"/>
        <v>0.18029999999999999</v>
      </c>
      <c r="EF57" s="84">
        <f t="shared" si="173"/>
        <v>0.188</v>
      </c>
      <c r="EG57" s="84">
        <f t="shared" si="174"/>
        <v>0.2162</v>
      </c>
      <c r="EH57" s="84">
        <f t="shared" si="175"/>
        <v>0.20960000000000001</v>
      </c>
      <c r="EI57" s="84">
        <f t="shared" si="176"/>
        <v>0.20169999999999999</v>
      </c>
      <c r="EJ57" s="84">
        <f t="shared" si="177"/>
        <v>0.1981</v>
      </c>
      <c r="EK57" s="63">
        <f t="shared" ca="1" si="197"/>
        <v>-98322655.781313419</v>
      </c>
      <c r="EL57" s="83" t="str">
        <f>RTD("tos.rtd",,EL$43,"."&amp;$A$43&amp;$AS$42&amp;"C"&amp;$A57)</f>
        <v>18.03%</v>
      </c>
      <c r="EM57" s="83" t="str">
        <f>RTD("tos.rtd",,EM$43,"."&amp;$A$43&amp;$AS$42&amp;"P"&amp;$A57)</f>
        <v>18.80%</v>
      </c>
      <c r="EN57" s="83" t="str">
        <f>RTD("tos.rtd",,EN$2,"."&amp;$A$43&amp;$AU$1&amp;"C"&amp;$A57)</f>
        <v>21.62%</v>
      </c>
      <c r="EO57" s="83" t="str">
        <f>RTD("tos.rtd",,EO$2,"."&amp;$A$43&amp;$AU$1&amp;"P"&amp;$A57)</f>
        <v>20.96%</v>
      </c>
      <c r="EP57" s="83" t="str">
        <f>RTD("tos.rtd",,EP$2,"."&amp;$A$43&amp;$AW$1&amp;"C"&amp;$A57)</f>
        <v>20.17%</v>
      </c>
      <c r="EQ57" s="83" t="str">
        <f>RTD("tos.rtd",,EQ$2,"."&amp;$A$43&amp;$AW$1&amp;"P"&amp;$A57)</f>
        <v>19.81%</v>
      </c>
      <c r="ES57" s="63" t="str">
        <f t="shared" si="178"/>
        <v>520,-26287.00</v>
      </c>
      <c r="ET57" s="63" t="str">
        <f t="shared" ca="1" si="179"/>
        <v>520,1376793.83</v>
      </c>
      <c r="EU57" s="67">
        <v>589.9</v>
      </c>
      <c r="EV57" s="67" t="s">
        <v>476</v>
      </c>
      <c r="EW57" s="67">
        <v>516.33000000000004</v>
      </c>
      <c r="EX57" s="67" t="s">
        <v>477</v>
      </c>
      <c r="EY57" s="67">
        <v>5910.5</v>
      </c>
      <c r="EZ57" s="67" t="s">
        <v>478</v>
      </c>
      <c r="FA57" s="67">
        <v>21194.75</v>
      </c>
      <c r="FB57" s="67" t="s">
        <v>479</v>
      </c>
      <c r="FC57" s="67" t="s">
        <v>480</v>
      </c>
      <c r="FD57" s="67" t="s">
        <v>481</v>
      </c>
      <c r="FE57" s="68" t="s">
        <v>482</v>
      </c>
      <c r="FF57" s="68" t="s">
        <v>483</v>
      </c>
    </row>
    <row r="58" spans="1:162" ht="13.5" thickBot="1" x14ac:dyDescent="0.25">
      <c r="A58" s="2">
        <f t="shared" si="198"/>
        <v>519</v>
      </c>
      <c r="B58" s="3">
        <f t="shared" si="148"/>
        <v>6617</v>
      </c>
      <c r="C58" s="3">
        <f t="shared" si="149"/>
        <v>1854</v>
      </c>
      <c r="D58" s="3">
        <f t="shared" si="150"/>
        <v>0</v>
      </c>
      <c r="E58" s="3">
        <f t="shared" si="151"/>
        <v>8471</v>
      </c>
      <c r="F58" s="4">
        <f t="shared" si="202"/>
        <v>21396.088487593315</v>
      </c>
      <c r="AM58" s="1">
        <v>-16817</v>
      </c>
      <c r="AN58" s="1">
        <v>-7323</v>
      </c>
      <c r="AO58" s="1">
        <v>519</v>
      </c>
      <c r="AP58" s="1">
        <v>96853</v>
      </c>
      <c r="AQ58" s="1">
        <v>-125793</v>
      </c>
      <c r="AS58" s="6">
        <f>IF(RTD("tos.rtd",,AS$43,"."&amp;$A$43&amp;$AS$42&amp;"C"&amp;$A58)="N/A",0,RTD("tos.rtd",,AS$43,"."&amp;$A$43&amp;$AS$42&amp;"C"&amp;$A58))</f>
        <v>2839</v>
      </c>
      <c r="AT58" s="7">
        <f>-IF(RTD("tos.rtd",,AT$43,"."&amp;$A$43&amp;$AS$42&amp;"P"&amp;$A58)="N/A",0,RTD("tos.rtd",,AT$43,"."&amp;$A$43&amp;$AS$42&amp;"P"&amp;$A58))</f>
        <v>-3778</v>
      </c>
      <c r="AU58" s="6">
        <v>1</v>
      </c>
      <c r="AV58" s="7">
        <f>-IF(RTD("tos.rtd",,AV$2,"."&amp;$A$43&amp;$AU$1&amp;"P"&amp;$A58)="N/A",0,RTD("tos.rtd",,AV$2,"."&amp;$A$43&amp;$AU$1&amp;"P"&amp;$A58))</f>
        <v>-1853</v>
      </c>
      <c r="AW58" s="6">
        <f>IF(RTD("tos.rtd",,AW$2,"."&amp;$A$43&amp;$AW$1&amp;"C"&amp;$A58)="N/A",0,RTD("tos.rtd",,AW$2,"."&amp;$A$43&amp;$AW$1&amp;"C"&amp;$A58))</f>
        <v>0</v>
      </c>
      <c r="AX58" s="7">
        <f>-IF(RTD("tos.rtd",,AX$2,"."&amp;$A$43&amp;$AW$1&amp;"P"&amp;$A58)="N/A",0,RTD("tos.rtd",,AX$2,"."&amp;$A$43&amp;$AW$1&amp;"P"&amp;$A58))</f>
        <v>0</v>
      </c>
      <c r="AY58" s="7">
        <f t="shared" si="180"/>
        <v>-2791</v>
      </c>
      <c r="AZ58" s="8">
        <f t="shared" si="152"/>
        <v>519</v>
      </c>
      <c r="BA58" s="6">
        <f>IF(RTD("tos.rtd",,BA$43,"."&amp;$A$43&amp;$AS$42&amp;"C"&amp;$A58)="N/A",0,RTD("tos.rtd",,BA$43,"."&amp;$A$43&amp;$AS$42&amp;"C"&amp;$A58))</f>
        <v>96853</v>
      </c>
      <c r="BB58" s="7">
        <f>-IF(RTD("tos.rtd",,BB$43,"."&amp;$A$43&amp;$AS$42&amp;"P"&amp;$A58)="N/A",0,RTD("tos.rtd",,BB$43,"."&amp;$A$43&amp;$AS$42&amp;"P"&amp;$A58))</f>
        <v>-125834</v>
      </c>
      <c r="BC58" s="6">
        <f>IF(RTD("tos.rtd",,BC$2,"."&amp;$A$43&amp;$AU$1&amp;"C"&amp;$A58)="N/A",0,RTD("tos.rtd",,BC$2,"."&amp;$A$43&amp;$AU$1&amp;"C"&amp;$A58))</f>
        <v>3208</v>
      </c>
      <c r="BD58" s="7">
        <f>-IF(RTD("tos.rtd",,BD$2,"."&amp;$A$43&amp;$AU$1&amp;"P"&amp;$A58)="N/A",0,RTD("tos.rtd",,BD$2,"."&amp;$A$43&amp;$AU$1&amp;"P"&amp;$A58))</f>
        <v>-5116</v>
      </c>
      <c r="BE58" s="6">
        <f>IF(RTD("tos.rtd",,BE$2,"."&amp;$A$43&amp;$AW$1&amp;"C"&amp;$A58)="N/A",0,RTD("tos.rtd",,BE$2,"."&amp;$A$43&amp;$AW$1&amp;"C"&amp;$A58))</f>
        <v>270</v>
      </c>
      <c r="BF58" s="7">
        <f>-IF(RTD("tos.rtd",,BF$2,"."&amp;$A$43&amp;$AW$1&amp;"P"&amp;$A58)="N/A",0,RTD("tos.rtd",,BF$2,"."&amp;$A$43&amp;$AW$1&amp;"P"&amp;$A58))</f>
        <v>-314</v>
      </c>
      <c r="BG58" s="32">
        <f ca="1">+Hoja2!Y59</f>
        <v>-5468</v>
      </c>
      <c r="BH58" s="7">
        <f t="shared" ca="1" si="181"/>
        <v>-36401</v>
      </c>
      <c r="BI58" s="8" t="str">
        <f t="shared" ca="1" si="199"/>
        <v>Cruce -</v>
      </c>
      <c r="BJ58" s="83">
        <f ca="1">IF($BP$1=1,DX58,IF(RTD("tos.rtd",,BJ$43,"."&amp;$A$43&amp;$AS$42&amp;"C"&amp;$A58)="N/A",0,RTD("tos.rtd",,BJ$43,"."&amp;$A$43&amp;$AS$42&amp;"C"&amp;$A58)))</f>
        <v>0.10858037176189474</v>
      </c>
      <c r="BK58" s="83">
        <f ca="1">IF($BP$1=1,DY58,-IF(RTD("tos.rtd",,BK$43,"."&amp;$A$43&amp;$AS$42&amp;"P"&amp;$A58)="N/A",0,RTD("tos.rtd",,BK$43,"."&amp;$A$43&amp;$AS$42&amp;"P"&amp;$A58)))</f>
        <v>-0.11423446181765491</v>
      </c>
      <c r="BL58" s="83">
        <f ca="1">IF($BP$1=1,DZ58,IF(RTD("tos.rtd",,BL$2,"."&amp;$A$43&amp;$AU$1&amp;"C"&amp;$A58)="N/A",0,RTD("tos.rtd",,BL$2,"."&amp;$A$43&amp;$AU$1&amp;"C"&amp;$A58)))</f>
        <v>2.7827403558822447E-2</v>
      </c>
      <c r="BM58" s="83">
        <f ca="1">IF($BP$1=1,EA58,-IF(RTD("tos.rtd",,BM$2,"."&amp;$A$43&amp;$AU$1&amp;"P"&amp;$A58)="N/A",0,RTD("tos.rtd",,BM$2,"."&amp;$A$43&amp;$AU$1&amp;"P"&amp;$A58)))</f>
        <v>-2.8652699968075918E-2</v>
      </c>
      <c r="BN58" s="83">
        <f ca="1">IF($BP$1=1,EB58,IF(RTD("tos.rtd",,BN$2,"."&amp;$A$43&amp;$AW$1&amp;"C"&amp;$A58)="N/A",0,RTD("tos.rtd",,BN$2,"."&amp;$A$43&amp;$AW$1&amp;"C"&amp;$A58)))</f>
        <v>2.9920700098360335E-2</v>
      </c>
      <c r="BO58" s="83">
        <f ca="1">IF($BP$1=1,EC58,-IF(RTD("tos.rtd",,BO$2,"."&amp;$A$43&amp;$AW$1&amp;"P"&amp;$A58)="N/A",0,RTD("tos.rtd",,BO$2,"."&amp;$A$43&amp;$AW$1&amp;"P"&amp;$A58)))</f>
        <v>-3.0471040121788324E-2</v>
      </c>
      <c r="BQ58" s="83">
        <f t="shared" ca="1" si="182"/>
        <v>-33485159.940180644</v>
      </c>
      <c r="BR58" s="3" t="str">
        <f t="shared" ca="1" si="183"/>
        <v/>
      </c>
      <c r="BS58" s="83">
        <f t="shared" ca="1" si="184"/>
        <v>-14409163.412814343</v>
      </c>
      <c r="BT58" s="3" t="str">
        <f t="shared" ca="1" si="185"/>
        <v>Cruce -</v>
      </c>
      <c r="BU58" s="83">
        <f t="shared" ca="1" si="186"/>
        <v>0</v>
      </c>
      <c r="BV58" s="83"/>
      <c r="BX58" s="83">
        <f t="shared" ca="1" si="187"/>
        <v>-1047647608.7485809</v>
      </c>
      <c r="BY58" s="83" t="str">
        <f t="shared" ca="1" si="200"/>
        <v>Cruce -</v>
      </c>
      <c r="BZ58" s="83">
        <f t="shared" ca="1" si="188"/>
        <v>-15563532.953156013</v>
      </c>
      <c r="CA58" s="83" t="str">
        <f t="shared" ca="1" si="200"/>
        <v/>
      </c>
      <c r="CB58" s="83">
        <f t="shared" ca="1" si="189"/>
        <v>-404401.53124088747</v>
      </c>
      <c r="CC58" s="83" t="str">
        <f t="shared" ca="1" si="200"/>
        <v/>
      </c>
      <c r="CD58" s="83">
        <f>IF(RTD("tos.rtd",,CD$43,"."&amp;$A$43&amp;$AS$42&amp;"C"&amp;$A58)="N/A",0,RTD("tos.rtd",,CD$43,"."&amp;$A$43&amp;$AS$42&amp;"C"&amp;$A58))</f>
        <v>1</v>
      </c>
      <c r="CE58" s="83">
        <f>-IF(RTD("tos.rtd",,CE$43,"."&amp;$A$43&amp;$AS$42&amp;"P"&amp;$A58)="N/A",0,RTD("tos.rtd",,CE$43,"."&amp;$A$43&amp;$AS$42&amp;"P"&amp;$A58))</f>
        <v>0.03</v>
      </c>
      <c r="CF58" s="83">
        <f>IF(RTD("tos.rtd",,CF$2,"."&amp;$A$43&amp;$AU$1&amp;"C"&amp;$A58)="N/A",0,RTD("tos.rtd",,CF$2,"."&amp;$A$43&amp;$AU$1&amp;"C"&amp;$A58))</f>
        <v>0.57999999999999996</v>
      </c>
      <c r="CG58" s="83">
        <f>-IF(RTD("tos.rtd",,CG$2,"."&amp;$A$43&amp;$AU$1&amp;"P"&amp;$A58)="N/A",0,RTD("tos.rtd",,CG$2,"."&amp;$A$43&amp;$AU$1&amp;"P"&amp;$A58))</f>
        <v>0.42</v>
      </c>
      <c r="CH58" s="83">
        <f>IF(RTD("tos.rtd",,CH$2,"."&amp;$A$43&amp;$AW$1&amp;"C"&amp;$A58)="N/A",0,RTD("tos.rtd",,CH$2,"."&amp;$A$43&amp;$AW$1&amp;"C"&amp;$A58))</f>
        <v>0.56000000000000005</v>
      </c>
      <c r="CI58" s="83">
        <f>-IF(RTD("tos.rtd",,CI$2,"."&amp;$A$43&amp;$AW$1&amp;"P"&amp;$A58)="N/A",0,RTD("tos.rtd",,CI$2,"."&amp;$A$43&amp;$AW$1&amp;"P"&amp;$A58))</f>
        <v>0.44</v>
      </c>
      <c r="CK58" s="83">
        <f t="shared" si="190"/>
        <v>272566</v>
      </c>
      <c r="CL58" s="83"/>
      <c r="CM58" s="83">
        <f t="shared" si="191"/>
        <v>-77768</v>
      </c>
      <c r="CN58" s="83"/>
      <c r="CO58" s="83">
        <f t="shared" si="192"/>
        <v>0</v>
      </c>
      <c r="CP58" s="83">
        <f t="shared" si="143"/>
        <v>194798</v>
      </c>
      <c r="CQ58" s="83">
        <f t="shared" si="153"/>
        <v>-28981</v>
      </c>
      <c r="CR58" s="83"/>
      <c r="CS58" s="83">
        <f t="shared" si="154"/>
        <v>-1908</v>
      </c>
      <c r="CT58" s="83"/>
      <c r="CU58" s="83">
        <f t="shared" si="155"/>
        <v>-44</v>
      </c>
      <c r="CV58" s="83"/>
      <c r="CW58" s="83">
        <f t="shared" ca="1" si="156"/>
        <v>-47894323.352994986</v>
      </c>
      <c r="CY58" s="83">
        <f t="shared" ca="1" si="157"/>
        <v>-1063615543.2329779</v>
      </c>
      <c r="CZ58" s="70" t="str">
        <f t="shared" ca="1" si="201"/>
        <v>Cruce -</v>
      </c>
      <c r="DA58" s="83">
        <f>IF(RTD("tos.rtd",,DA$43,"."&amp;$A$43&amp;$AS$42&amp;"C"&amp;$A58)="N/A",0,RTD("tos.rtd",,DA$43,"."&amp;$A$43&amp;$AS$42&amp;"C"&amp;$A58))</f>
        <v>2.0699999999999998</v>
      </c>
      <c r="DB58" s="83">
        <f>IF(RTD("tos.rtd",,DB$43,"."&amp;$A$43&amp;$AS$42&amp;"P"&amp;$A58)="N/A",0,RTD("tos.rtd",,DB$43,"."&amp;$A$43&amp;$AS$42&amp;"P"&amp;$A58))</f>
        <v>0.01</v>
      </c>
      <c r="DC58" s="83">
        <f>IF(RTD("tos.rtd",,DC$43,"."&amp;$A$43&amp;$AS$42&amp;"C"&amp;$A58)="N/A",0,RTD("tos.rtd",,DC$43,"."&amp;$A$43&amp;$AS$42&amp;"C"&amp;$A58))</f>
        <v>2.1</v>
      </c>
      <c r="DD58" s="83">
        <f>IF(RTD("tos.rtd",,DD$43,"."&amp;$A$43&amp;$AS$42&amp;"P"&amp;$A58)="N/A",0,RTD("tos.rtd",,DD$43,"."&amp;$A$43&amp;$AS$42&amp;"P"&amp;$A58))</f>
        <v>0.02</v>
      </c>
      <c r="DE58" s="83">
        <f>IF(RTD("tos.rtd",,DE$43,"."&amp;$A$43&amp;$AS$42&amp;"C"&amp;$A58)="N/A",0,RTD("tos.rtd",,DE$43,"."&amp;$A$43&amp;$AS$42&amp;"C"&amp;$A58))</f>
        <v>2.02</v>
      </c>
      <c r="DF58" s="83">
        <f>IF(RTD("tos.rtd",,DF$43,"."&amp;$A$43&amp;$AS$42&amp;"P"&amp;$A58)="N/A",0,RTD("tos.rtd",,DF$43,"."&amp;$A$43&amp;$AS$42&amp;"P"&amp;$A58))</f>
        <v>0.01</v>
      </c>
      <c r="DG58" s="86">
        <f t="shared" si="193"/>
        <v>-2.0900000000000318</v>
      </c>
      <c r="DH58" s="3">
        <f t="shared" si="158"/>
        <v>0</v>
      </c>
      <c r="DI58" s="3">
        <f t="shared" si="159"/>
        <v>0</v>
      </c>
      <c r="DJ58" s="3">
        <f t="shared" si="160"/>
        <v>0</v>
      </c>
      <c r="DK58" s="3">
        <f t="shared" si="161"/>
        <v>41</v>
      </c>
      <c r="DL58" s="3">
        <f t="shared" si="162"/>
        <v>0</v>
      </c>
      <c r="DM58" s="3">
        <f t="shared" si="163"/>
        <v>41</v>
      </c>
      <c r="DN58" s="64" t="str">
        <f t="shared" si="164"/>
        <v>UNKNOWN</v>
      </c>
      <c r="DO58" s="64" t="str">
        <f t="shared" si="165"/>
        <v>SELL</v>
      </c>
      <c r="DP58" s="83">
        <f t="shared" si="166"/>
        <v>0</v>
      </c>
      <c r="DQ58" s="83">
        <f t="shared" si="167"/>
        <v>0.41000000000000003</v>
      </c>
      <c r="DR58" s="83">
        <f t="shared" ca="1" si="168"/>
        <v>-4.6836129345238513</v>
      </c>
      <c r="DS58" s="83">
        <f t="shared" si="169"/>
        <v>1.23</v>
      </c>
      <c r="DT58" s="83">
        <f t="shared" si="194"/>
        <v>0</v>
      </c>
      <c r="DU58" s="83">
        <f t="shared" si="195"/>
        <v>-41</v>
      </c>
      <c r="DV58" s="83">
        <f t="shared" si="170"/>
        <v>-16817</v>
      </c>
      <c r="DW58" s="83">
        <f t="shared" si="171"/>
        <v>-7282</v>
      </c>
      <c r="DX58" s="83">
        <f t="shared" ca="1" si="237"/>
        <v>0.10858037176189474</v>
      </c>
      <c r="DY58" s="83">
        <f t="shared" ca="1" si="238"/>
        <v>-0.11423446181765491</v>
      </c>
      <c r="DZ58" s="83">
        <f t="shared" ca="1" si="239"/>
        <v>2.7827403558822447E-2</v>
      </c>
      <c r="EA58" s="83">
        <f t="shared" ca="1" si="240"/>
        <v>-2.8652699968075918E-2</v>
      </c>
      <c r="EB58" s="83">
        <f t="shared" ca="1" si="241"/>
        <v>2.9920700098360335E-2</v>
      </c>
      <c r="EC58" s="83">
        <f t="shared" ca="1" si="242"/>
        <v>-3.0471040121788324E-2</v>
      </c>
      <c r="ED58" s="63">
        <f t="shared" si="196"/>
        <v>-24099</v>
      </c>
      <c r="EE58" s="84">
        <f t="shared" si="172"/>
        <v>0.25</v>
      </c>
      <c r="EF58" s="84">
        <f t="shared" si="173"/>
        <v>0.28720000000000001</v>
      </c>
      <c r="EG58" s="84">
        <f t="shared" si="174"/>
        <v>0.21890000000000001</v>
      </c>
      <c r="EH58" s="84">
        <f t="shared" si="175"/>
        <v>0.21240000000000001</v>
      </c>
      <c r="EI58" s="84">
        <f t="shared" si="176"/>
        <v>0.2031</v>
      </c>
      <c r="EJ58" s="84">
        <f t="shared" si="177"/>
        <v>0.1993</v>
      </c>
      <c r="EK58" s="63">
        <f t="shared" ca="1" si="197"/>
        <v>-269943800.86982954</v>
      </c>
      <c r="EL58" s="83" t="str">
        <f>RTD("tos.rtd",,EL$43,"."&amp;$A$43&amp;$AS$42&amp;"C"&amp;$A58)</f>
        <v>--</v>
      </c>
      <c r="EM58" s="83" t="str">
        <f>RTD("tos.rtd",,EM$43,"."&amp;$A$43&amp;$AS$42&amp;"P"&amp;$A58)</f>
        <v>28.72%</v>
      </c>
      <c r="EN58" s="83" t="str">
        <f>RTD("tos.rtd",,EN$2,"."&amp;$A$43&amp;$AU$1&amp;"C"&amp;$A58)</f>
        <v>21.89%</v>
      </c>
      <c r="EO58" s="83" t="str">
        <f>RTD("tos.rtd",,EO$2,"."&amp;$A$43&amp;$AU$1&amp;"P"&amp;$A58)</f>
        <v>21.24%</v>
      </c>
      <c r="EP58" s="83" t="str">
        <f>RTD("tos.rtd",,EP$2,"."&amp;$A$43&amp;$AW$1&amp;"C"&amp;$A58)</f>
        <v>20.31%</v>
      </c>
      <c r="EQ58" s="83" t="str">
        <f>RTD("tos.rtd",,EQ$2,"."&amp;$A$43&amp;$AW$1&amp;"P"&amp;$A58)</f>
        <v>19.93%</v>
      </c>
      <c r="ES58" s="63" t="str">
        <f t="shared" si="178"/>
        <v>519,-24099.00</v>
      </c>
      <c r="ET58" s="63" t="str">
        <f t="shared" ca="1" si="179"/>
        <v>519,-1063615.54</v>
      </c>
      <c r="EU58" s="67">
        <v>590</v>
      </c>
      <c r="EV58" s="67" t="s">
        <v>484</v>
      </c>
      <c r="EW58" s="67">
        <v>516.35</v>
      </c>
      <c r="EX58" s="67" t="s">
        <v>485</v>
      </c>
      <c r="EY58" s="67">
        <v>5910.75</v>
      </c>
      <c r="EZ58" s="67" t="s">
        <v>486</v>
      </c>
      <c r="FA58" s="67">
        <v>21195</v>
      </c>
      <c r="FB58" s="67" t="s">
        <v>487</v>
      </c>
      <c r="FC58" s="67" t="s">
        <v>488</v>
      </c>
      <c r="FD58" s="67" t="s">
        <v>489</v>
      </c>
      <c r="FE58" s="68" t="s">
        <v>490</v>
      </c>
      <c r="FF58" s="68" t="s">
        <v>491</v>
      </c>
    </row>
    <row r="59" spans="1:162" ht="13.5" thickBot="1" x14ac:dyDescent="0.25">
      <c r="A59" s="2">
        <f t="shared" si="198"/>
        <v>518</v>
      </c>
      <c r="B59" s="3">
        <f t="shared" si="148"/>
        <v>7544</v>
      </c>
      <c r="C59" s="3">
        <f t="shared" si="149"/>
        <v>6491</v>
      </c>
      <c r="D59" s="3">
        <f t="shared" si="150"/>
        <v>0</v>
      </c>
      <c r="E59" s="3">
        <f>SUM(B59:D59)</f>
        <v>14035</v>
      </c>
      <c r="F59" s="4">
        <f>+$F$44/$A$44*A59</f>
        <v>21354.862883570975</v>
      </c>
      <c r="AM59" s="1">
        <v>2521</v>
      </c>
      <c r="AN59" s="1">
        <v>-7099</v>
      </c>
      <c r="AO59" s="1">
        <v>518</v>
      </c>
      <c r="AP59" s="1">
        <v>49967</v>
      </c>
      <c r="AQ59" s="1">
        <v>-110142</v>
      </c>
      <c r="AS59" s="6">
        <f>IF(RTD("tos.rtd",,AS$43,"."&amp;$A$43&amp;$AS$42&amp;"C"&amp;$A59)="N/A",0,RTD("tos.rtd",,AS$43,"."&amp;$A$43&amp;$AS$42&amp;"C"&amp;$A59))</f>
        <v>1800</v>
      </c>
      <c r="AT59" s="7">
        <f>-IF(RTD("tos.rtd",,AT$43,"."&amp;$A$43&amp;$AS$42&amp;"P"&amp;$A59)="N/A",0,RTD("tos.rtd",,AT$43,"."&amp;$A$43&amp;$AS$42&amp;"P"&amp;$A59))</f>
        <v>-5744</v>
      </c>
      <c r="AU59" s="6">
        <f>IF(RTD("tos.rtd",,AU$2,"."&amp;$A$43&amp;$AU$1&amp;"C"&amp;$A59)="N/A",0,RTD("tos.rtd",,AU$2,"."&amp;$A$43&amp;$AU$1&amp;"C"&amp;$A59))</f>
        <v>1030</v>
      </c>
      <c r="AV59" s="7">
        <f>-IF(RTD("tos.rtd",,AV$2,"."&amp;$A$43&amp;$AU$1&amp;"P"&amp;$A59)="N/A",0,RTD("tos.rtd",,AV$2,"."&amp;$A$43&amp;$AU$1&amp;"P"&amp;$A59))</f>
        <v>-5461</v>
      </c>
      <c r="AW59" s="6">
        <f>IF(RTD("tos.rtd",,AW$2,"."&amp;$A$43&amp;$AW$1&amp;"C"&amp;$A59)="N/A",0,RTD("tos.rtd",,AW$2,"."&amp;$A$43&amp;$AW$1&amp;"C"&amp;$A59))</f>
        <v>0</v>
      </c>
      <c r="AX59" s="7">
        <f>-IF(RTD("tos.rtd",,AX$2,"."&amp;$A$43&amp;$AW$1&amp;"P"&amp;$A59)="N/A",0,RTD("tos.rtd",,AX$2,"."&amp;$A$43&amp;$AW$1&amp;"P"&amp;$A59))</f>
        <v>0</v>
      </c>
      <c r="AY59" s="7">
        <f>SUM(AS59:AX59)</f>
        <v>-8375</v>
      </c>
      <c r="AZ59" s="8">
        <f t="shared" si="152"/>
        <v>518</v>
      </c>
      <c r="BA59" s="6">
        <f>IF(RTD("tos.rtd",,BA$43,"."&amp;$A$43&amp;$AS$42&amp;"C"&amp;$A59)="N/A",0,RTD("tos.rtd",,BA$43,"."&amp;$A$43&amp;$AS$42&amp;"C"&amp;$A59))</f>
        <v>49969</v>
      </c>
      <c r="BB59" s="7">
        <f>-IF(RTD("tos.rtd",,BB$43,"."&amp;$A$43&amp;$AS$42&amp;"P"&amp;$A59)="N/A",0,RTD("tos.rtd",,BB$43,"."&amp;$A$43&amp;$AS$42&amp;"P"&amp;$A59))</f>
        <v>-110161</v>
      </c>
      <c r="BC59" s="6">
        <f>IF(RTD("tos.rtd",,BC$2,"."&amp;$A$43&amp;$AU$1&amp;"C"&amp;$A59)="N/A",0,RTD("tos.rtd",,BC$2,"."&amp;$A$43&amp;$AU$1&amp;"C"&amp;$A59))</f>
        <v>4274</v>
      </c>
      <c r="BD59" s="7">
        <f>-IF(RTD("tos.rtd",,BD$2,"."&amp;$A$43&amp;$AU$1&amp;"P"&amp;$A59)="N/A",0,RTD("tos.rtd",,BD$2,"."&amp;$A$43&amp;$AU$1&amp;"P"&amp;$A59))</f>
        <v>-14854</v>
      </c>
      <c r="BE59" s="6">
        <f>IF(RTD("tos.rtd",,BE$2,"."&amp;$A$43&amp;$AW$1&amp;"C"&amp;$A59)="N/A",0,RTD("tos.rtd",,BE$2,"."&amp;$A$43&amp;$AW$1&amp;"C"&amp;$A59))</f>
        <v>128</v>
      </c>
      <c r="BF59" s="7">
        <f>-IF(RTD("tos.rtd",,BF$2,"."&amp;$A$43&amp;$AW$1&amp;"P"&amp;$A59)="N/A",0,RTD("tos.rtd",,BF$2,"."&amp;$A$43&amp;$AW$1&amp;"P"&amp;$A59))</f>
        <v>-418</v>
      </c>
      <c r="BG59" s="32">
        <f ca="1">+Hoja2!Y60</f>
        <v>-31983</v>
      </c>
      <c r="BH59" s="7">
        <f t="shared" ca="1" si="181"/>
        <v>-103045</v>
      </c>
      <c r="BI59" s="8" t="str">
        <f t="shared" ca="1" si="199"/>
        <v/>
      </c>
      <c r="BJ59" s="83">
        <f ca="1">IF($BP$1=1,DX59,IF(RTD("tos.rtd",,BJ$43,"."&amp;$A$43&amp;$AS$42&amp;"C"&amp;$A59)="N/A",0,RTD("tos.rtd",,BJ$43,"."&amp;$A$43&amp;$AS$42&amp;"C"&amp;$A59)))</f>
        <v>4.2849595542514454E-2</v>
      </c>
      <c r="BK59" s="83">
        <f ca="1">IF($BP$1=1,DY59,-IF(RTD("tos.rtd",,BK$43,"."&amp;$A$43&amp;$AS$42&amp;"P"&amp;$A59)="N/A",0,RTD("tos.rtd",,BK$43,"."&amp;$A$43&amp;$AS$42&amp;"P"&amp;$A59)))</f>
        <v>-7.5933453138779403E-2</v>
      </c>
      <c r="BL59" s="83">
        <f ca="1">IF($BP$1=1,DZ59,IF(RTD("tos.rtd",,BL$2,"."&amp;$A$43&amp;$AU$1&amp;"C"&amp;$A59)="N/A",0,RTD("tos.rtd",,BL$2,"."&amp;$A$43&amp;$AU$1&amp;"C"&amp;$A59)))</f>
        <v>2.7076891383073072E-2</v>
      </c>
      <c r="BM59" s="83">
        <f ca="1">IF($BP$1=1,EA59,-IF(RTD("tos.rtd",,BM$2,"."&amp;$A$43&amp;$AU$1&amp;"P"&amp;$A59)="N/A",0,RTD("tos.rtd",,BM$2,"."&amp;$A$43&amp;$AU$1&amp;"P"&amp;$A59)))</f>
        <v>-2.7857900351183087E-2</v>
      </c>
      <c r="BN59" s="83">
        <f ca="1">IF($BP$1=1,EB59,IF(RTD("tos.rtd",,BN$2,"."&amp;$A$43&amp;$AW$1&amp;"C"&amp;$A59)="N/A",0,RTD("tos.rtd",,BN$2,"."&amp;$A$43&amp;$AW$1&amp;"C"&amp;$A59)))</f>
        <v>2.9193742018515351E-2</v>
      </c>
      <c r="BO59" s="83">
        <f ca="1">IF($BP$1=1,EC59,-IF(RTD("tos.rtd",,BO$2,"."&amp;$A$43&amp;$AW$1&amp;"P"&amp;$A59)="N/A",0,RTD("tos.rtd",,BO$2,"."&amp;$A$43&amp;$AW$1&amp;"P"&amp;$A59)))</f>
        <v>-2.9707929800823821E-2</v>
      </c>
      <c r="BQ59" s="83">
        <f t="shared" ca="1" si="182"/>
        <v>-97489809.152403831</v>
      </c>
      <c r="BR59" s="3" t="str">
        <f t="shared" ca="1" si="183"/>
        <v/>
      </c>
      <c r="BS59" s="83">
        <f t="shared" ca="1" si="184"/>
        <v>-33736241.201517031</v>
      </c>
      <c r="BT59" s="3" t="str">
        <f t="shared" ca="1" si="185"/>
        <v/>
      </c>
      <c r="BU59" s="83">
        <f t="shared" ca="1" si="186"/>
        <v>0</v>
      </c>
      <c r="BV59" s="83"/>
      <c r="BX59" s="83">
        <f t="shared" ca="1" si="187"/>
        <v>-1689965639.8235698</v>
      </c>
      <c r="BY59" s="83" t="str">
        <f t="shared" ca="1" si="200"/>
        <v/>
      </c>
      <c r="BZ59" s="83">
        <f t="shared" ca="1" si="188"/>
        <v>-80937628.248897046</v>
      </c>
      <c r="CA59" s="83" t="str">
        <f t="shared" ca="1" si="200"/>
        <v/>
      </c>
      <c r="CB59" s="83">
        <f t="shared" ca="1" si="189"/>
        <v>-2357224.9061989784</v>
      </c>
      <c r="CC59" s="83" t="str">
        <f t="shared" ca="1" si="200"/>
        <v/>
      </c>
      <c r="CD59" s="83">
        <f>IF(RTD("tos.rtd",,CD$43,"."&amp;$A$43&amp;$AS$42&amp;"C"&amp;$A59)="N/A",0,RTD("tos.rtd",,CD$43,"."&amp;$A$43&amp;$AS$42&amp;"C"&amp;$A59))</f>
        <v>1</v>
      </c>
      <c r="CE59" s="83">
        <f>-IF(RTD("tos.rtd",,CE$43,"."&amp;$A$43&amp;$AS$42&amp;"P"&amp;$A59)="N/A",0,RTD("tos.rtd",,CE$43,"."&amp;$A$43&amp;$AS$42&amp;"P"&amp;$A59))</f>
        <v>0.03</v>
      </c>
      <c r="CF59" s="83">
        <f>IF(RTD("tos.rtd",,CF$2,"."&amp;$A$43&amp;$AU$1&amp;"C"&amp;$A59)="N/A",0,RTD("tos.rtd",,CF$2,"."&amp;$A$43&amp;$AU$1&amp;"C"&amp;$A59))</f>
        <v>0.61</v>
      </c>
      <c r="CG59" s="83">
        <f>-IF(RTD("tos.rtd",,CG$2,"."&amp;$A$43&amp;$AU$1&amp;"P"&amp;$A59)="N/A",0,RTD("tos.rtd",,CG$2,"."&amp;$A$43&amp;$AU$1&amp;"P"&amp;$A59))</f>
        <v>0.39</v>
      </c>
      <c r="CH59" s="83">
        <f>IF(RTD("tos.rtd",,CH$2,"."&amp;$A$43&amp;$AW$1&amp;"C"&amp;$A59)="N/A",0,RTD("tos.rtd",,CH$2,"."&amp;$A$43&amp;$AW$1&amp;"C"&amp;$A59))</f>
        <v>0.56999999999999995</v>
      </c>
      <c r="CI59" s="83">
        <f>-IF(RTD("tos.rtd",,CI$2,"."&amp;$A$43&amp;$AW$1&amp;"P"&amp;$A59)="N/A",0,RTD("tos.rtd",,CI$2,"."&amp;$A$43&amp;$AW$1&amp;"P"&amp;$A59))</f>
        <v>0.43</v>
      </c>
      <c r="CK59" s="83">
        <f t="shared" si="190"/>
        <v>162768</v>
      </c>
      <c r="CL59" s="83"/>
      <c r="CM59" s="83">
        <f t="shared" si="191"/>
        <v>-150149</v>
      </c>
      <c r="CN59" s="83"/>
      <c r="CO59" s="83">
        <f t="shared" si="192"/>
        <v>0</v>
      </c>
      <c r="CP59" s="83">
        <f t="shared" si="143"/>
        <v>12619</v>
      </c>
      <c r="CQ59" s="83">
        <f t="shared" si="153"/>
        <v>-60192</v>
      </c>
      <c r="CR59" s="83"/>
      <c r="CS59" s="83">
        <f t="shared" si="154"/>
        <v>-10580</v>
      </c>
      <c r="CT59" s="83"/>
      <c r="CU59" s="83">
        <f t="shared" si="155"/>
        <v>-290</v>
      </c>
      <c r="CV59" s="83"/>
      <c r="CW59" s="83">
        <f ca="1">+BQ59+BS59+BU59</f>
        <v>-131226050.35392086</v>
      </c>
      <c r="CY59" s="83">
        <f t="shared" ca="1" si="157"/>
        <v>-1773260492.9786658</v>
      </c>
      <c r="CZ59" s="70" t="str">
        <f t="shared" ca="1" si="201"/>
        <v/>
      </c>
      <c r="DA59" s="83">
        <f>IF(RTD("tos.rtd",,DA$43,"."&amp;$A$43&amp;$AS$42&amp;"C"&amp;$A59)="N/A",0,RTD("tos.rtd",,DA$43,"."&amp;$A$43&amp;$AS$42&amp;"C"&amp;$A59))</f>
        <v>3.05</v>
      </c>
      <c r="DB59" s="83">
        <f>IF(RTD("tos.rtd",,DB$43,"."&amp;$A$43&amp;$AS$42&amp;"P"&amp;$A59)="N/A",0,RTD("tos.rtd",,DB$43,"."&amp;$A$43&amp;$AS$42&amp;"P"&amp;$A59))</f>
        <v>0.01</v>
      </c>
      <c r="DC59" s="83">
        <f>IF(RTD("tos.rtd",,DC$43,"."&amp;$A$43&amp;$AS$42&amp;"C"&amp;$A59)="N/A",0,RTD("tos.rtd",,DC$43,"."&amp;$A$43&amp;$AS$42&amp;"C"&amp;$A59))</f>
        <v>3.12</v>
      </c>
      <c r="DD59" s="83">
        <f>IF(RTD("tos.rtd",,DD$43,"."&amp;$A$43&amp;$AS$42&amp;"P"&amp;$A59)="N/A",0,RTD("tos.rtd",,DD$43,"."&amp;$A$43&amp;$AS$42&amp;"P"&amp;$A59))</f>
        <v>0.02</v>
      </c>
      <c r="DE59" s="83">
        <f>IF(RTD("tos.rtd",,DE$43,"."&amp;$A$43&amp;$AS$42&amp;"C"&amp;$A59)="N/A",0,RTD("tos.rtd",,DE$43,"."&amp;$A$43&amp;$AS$42&amp;"C"&amp;$A59))</f>
        <v>2.88</v>
      </c>
      <c r="DF59" s="83">
        <f>IF(RTD("tos.rtd",,DF$43,"."&amp;$A$43&amp;$AS$42&amp;"P"&amp;$A59)="N/A",0,RTD("tos.rtd",,DF$43,"."&amp;$A$43&amp;$AS$42&amp;"P"&amp;$A59))</f>
        <v>0.01</v>
      </c>
      <c r="DG59" s="86">
        <f t="shared" si="193"/>
        <v>-3.0900000000000318</v>
      </c>
      <c r="DH59" s="3">
        <f t="shared" si="158"/>
        <v>1.4166666666666647</v>
      </c>
      <c r="DI59" s="3">
        <f t="shared" si="159"/>
        <v>0</v>
      </c>
      <c r="DJ59" s="3">
        <f t="shared" si="160"/>
        <v>2</v>
      </c>
      <c r="DK59" s="3">
        <f t="shared" si="161"/>
        <v>19</v>
      </c>
      <c r="DL59" s="3">
        <f t="shared" si="162"/>
        <v>1.4166666666666647</v>
      </c>
      <c r="DM59" s="3">
        <f t="shared" si="163"/>
        <v>21</v>
      </c>
      <c r="DN59" s="64" t="str">
        <f t="shared" si="164"/>
        <v>BUY</v>
      </c>
      <c r="DO59" s="64" t="str">
        <f t="shared" si="165"/>
        <v>SELL</v>
      </c>
      <c r="DP59" s="83">
        <f t="shared" si="166"/>
        <v>4.3208333333333275</v>
      </c>
      <c r="DQ59" s="83">
        <f t="shared" si="167"/>
        <v>6.29</v>
      </c>
      <c r="DR59" s="83">
        <f t="shared" ca="1" si="168"/>
        <v>-1.3570364185517798</v>
      </c>
      <c r="DS59" s="83">
        <f t="shared" si="169"/>
        <v>2.57</v>
      </c>
      <c r="DT59" s="83">
        <f t="shared" si="194"/>
        <v>2</v>
      </c>
      <c r="DU59" s="83">
        <f t="shared" si="195"/>
        <v>-19</v>
      </c>
      <c r="DV59" s="83">
        <f t="shared" si="170"/>
        <v>2523</v>
      </c>
      <c r="DW59" s="83">
        <f t="shared" si="171"/>
        <v>-7080</v>
      </c>
      <c r="DX59" s="83">
        <f t="shared" ca="1" si="237"/>
        <v>4.2849595542514454E-2</v>
      </c>
      <c r="DY59" s="83">
        <f t="shared" ca="1" si="238"/>
        <v>-7.5933453138779403E-2</v>
      </c>
      <c r="DZ59" s="83">
        <f t="shared" ca="1" si="239"/>
        <v>2.7076891383073072E-2</v>
      </c>
      <c r="EA59" s="83">
        <f t="shared" ca="1" si="240"/>
        <v>-2.7857900351183087E-2</v>
      </c>
      <c r="EB59" s="83">
        <f t="shared" ca="1" si="241"/>
        <v>2.9193742018515351E-2</v>
      </c>
      <c r="EC59" s="83">
        <f t="shared" ca="1" si="242"/>
        <v>-2.9707929800823821E-2</v>
      </c>
      <c r="ED59" s="63">
        <f t="shared" si="196"/>
        <v>-4557</v>
      </c>
      <c r="EE59" s="84">
        <f t="shared" si="172"/>
        <v>0.25</v>
      </c>
      <c r="EF59" s="84">
        <f t="shared" si="173"/>
        <v>0.39950000000000002</v>
      </c>
      <c r="EG59" s="84">
        <f t="shared" si="174"/>
        <v>0.22159999999999999</v>
      </c>
      <c r="EH59" s="84">
        <f t="shared" si="175"/>
        <v>0.215</v>
      </c>
      <c r="EI59" s="84">
        <f t="shared" si="176"/>
        <v>0.20449999999999999</v>
      </c>
      <c r="EJ59" s="84">
        <f t="shared" si="177"/>
        <v>0.20069999999999999</v>
      </c>
      <c r="EK59" s="63">
        <f t="shared" ca="1" si="197"/>
        <v>175335002.88176942</v>
      </c>
      <c r="EL59" s="83" t="str">
        <f>RTD("tos.rtd",,EL$43,"."&amp;$A$43&amp;$AS$42&amp;"C"&amp;$A59)</f>
        <v>--</v>
      </c>
      <c r="EM59" s="83" t="str">
        <f>RTD("tos.rtd",,EM$43,"."&amp;$A$43&amp;$AS$42&amp;"P"&amp;$A59)</f>
        <v>39.95%</v>
      </c>
      <c r="EN59" s="83" t="str">
        <f>RTD("tos.rtd",,EN$2,"."&amp;$A$43&amp;$AU$1&amp;"C"&amp;$A59)</f>
        <v>22.16%</v>
      </c>
      <c r="EO59" s="83" t="str">
        <f>RTD("tos.rtd",,EO$2,"."&amp;$A$43&amp;$AU$1&amp;"P"&amp;$A59)</f>
        <v>21.50%</v>
      </c>
      <c r="EP59" s="83" t="str">
        <f>RTD("tos.rtd",,EP$2,"."&amp;$A$43&amp;$AW$1&amp;"C"&amp;$A59)</f>
        <v>20.45%</v>
      </c>
      <c r="EQ59" s="83" t="str">
        <f>RTD("tos.rtd",,EQ$2,"."&amp;$A$43&amp;$AW$1&amp;"P"&amp;$A59)</f>
        <v>20.07%</v>
      </c>
      <c r="ES59" s="63" t="str">
        <f t="shared" si="178"/>
        <v>518,-4557.00</v>
      </c>
      <c r="ET59" s="63" t="str">
        <f t="shared" ca="1" si="179"/>
        <v>518,-1773260.49</v>
      </c>
      <c r="EU59" s="67">
        <v>590</v>
      </c>
      <c r="EV59" s="67" t="s">
        <v>492</v>
      </c>
      <c r="EW59" s="67">
        <v>516.33000000000004</v>
      </c>
      <c r="EX59" s="67" t="s">
        <v>493</v>
      </c>
      <c r="EY59" s="67">
        <v>5910.75</v>
      </c>
      <c r="EZ59" s="67" t="s">
        <v>494</v>
      </c>
      <c r="FA59" s="67">
        <v>21195</v>
      </c>
      <c r="FB59" s="67" t="s">
        <v>495</v>
      </c>
      <c r="FC59" s="67" t="s">
        <v>496</v>
      </c>
      <c r="FD59" s="67" t="s">
        <v>497</v>
      </c>
      <c r="FE59" s="68" t="s">
        <v>498</v>
      </c>
      <c r="FF59" s="68" t="s">
        <v>499</v>
      </c>
    </row>
    <row r="60" spans="1:162" ht="13.5" thickBot="1" x14ac:dyDescent="0.25">
      <c r="A60" s="2">
        <f t="shared" si="198"/>
        <v>517</v>
      </c>
      <c r="B60" s="3">
        <f t="shared" si="148"/>
        <v>6125</v>
      </c>
      <c r="C60" s="3">
        <f t="shared" si="149"/>
        <v>2928</v>
      </c>
      <c r="D60" s="3">
        <f t="shared" si="150"/>
        <v>0</v>
      </c>
      <c r="E60" s="3">
        <f t="shared" si="151"/>
        <v>9053</v>
      </c>
      <c r="F60" s="4">
        <f t="shared" si="202"/>
        <v>21313.637279548639</v>
      </c>
      <c r="AM60" s="1">
        <v>3305</v>
      </c>
      <c r="AN60" s="1">
        <v>6461</v>
      </c>
      <c r="AO60" s="1">
        <v>517</v>
      </c>
      <c r="AP60" s="1">
        <v>35959</v>
      </c>
      <c r="AQ60" s="1">
        <v>-77960</v>
      </c>
      <c r="AS60" s="6">
        <f>IF(RTD("tos.rtd",,AS$43,"."&amp;$A$43&amp;$AS$42&amp;"C"&amp;$A60)="N/A",0,RTD("tos.rtd",,AS$43,"."&amp;$A$43&amp;$AS$42&amp;"C"&amp;$A60))</f>
        <v>1197</v>
      </c>
      <c r="AT60" s="7">
        <f>-IF(RTD("tos.rtd",,AT$43,"."&amp;$A$43&amp;$AS$42&amp;"P"&amp;$A60)="N/A",0,RTD("tos.rtd",,AT$43,"."&amp;$A$43&amp;$AS$42&amp;"P"&amp;$A60))</f>
        <v>-4928</v>
      </c>
      <c r="AU60" s="6">
        <f>IF(RTD("tos.rtd",,AU$2,"."&amp;$A$43&amp;$AU$1&amp;"C"&amp;$A60)="N/A",0,RTD("tos.rtd",,AU$2,"."&amp;$A$43&amp;$AU$1&amp;"C"&amp;$A60))</f>
        <v>1787</v>
      </c>
      <c r="AV60" s="7">
        <f>-IF(RTD("tos.rtd",,AV$2,"."&amp;$A$43&amp;$AU$1&amp;"P"&amp;$A60)="N/A",0,RTD("tos.rtd",,AV$2,"."&amp;$A$43&amp;$AU$1&amp;"P"&amp;$A60))</f>
        <v>-1141</v>
      </c>
      <c r="AW60" s="6">
        <f>IF(RTD("tos.rtd",,AW$2,"."&amp;$A$43&amp;$AW$1&amp;"C"&amp;$A60)="N/A",0,RTD("tos.rtd",,AW$2,"."&amp;$A$43&amp;$AW$1&amp;"C"&amp;$A60))</f>
        <v>0</v>
      </c>
      <c r="AX60" s="7">
        <f>-IF(RTD("tos.rtd",,AX$2,"."&amp;$A$43&amp;$AW$1&amp;"P"&amp;$A60)="N/A",0,RTD("tos.rtd",,AX$2,"."&amp;$A$43&amp;$AW$1&amp;"P"&amp;$A60))</f>
        <v>0</v>
      </c>
      <c r="AY60" s="7">
        <f t="shared" si="180"/>
        <v>-3085</v>
      </c>
      <c r="AZ60" s="8">
        <f t="shared" si="152"/>
        <v>517</v>
      </c>
      <c r="BA60" s="6">
        <f>IF(RTD("tos.rtd",,BA$43,"."&amp;$A$43&amp;$AS$42&amp;"C"&amp;$A60)="N/A",0,RTD("tos.rtd",,BA$43,"."&amp;$A$43&amp;$AS$42&amp;"C"&amp;$A60))</f>
        <v>35959</v>
      </c>
      <c r="BB60" s="7">
        <f>-IF(RTD("tos.rtd",,BB$43,"."&amp;$A$43&amp;$AS$42&amp;"P"&amp;$A60)="N/A",0,RTD("tos.rtd",,BB$43,"."&amp;$A$43&amp;$AS$42&amp;"P"&amp;$A60))</f>
        <v>-77970</v>
      </c>
      <c r="BC60" s="6">
        <f>IF(RTD("tos.rtd",,BC$2,"."&amp;$A$43&amp;$AU$1&amp;"C"&amp;$A60)="N/A",0,RTD("tos.rtd",,BC$2,"."&amp;$A$43&amp;$AU$1&amp;"C"&amp;$A60))</f>
        <v>1726</v>
      </c>
      <c r="BD60" s="7">
        <f>-IF(RTD("tos.rtd",,BD$2,"."&amp;$A$43&amp;$AU$1&amp;"P"&amp;$A60)="N/A",0,RTD("tos.rtd",,BD$2,"."&amp;$A$43&amp;$AU$1&amp;"P"&amp;$A60))</f>
        <v>-2934</v>
      </c>
      <c r="BE60" s="6">
        <f>IF(RTD("tos.rtd",,BE$2,"."&amp;$A$43&amp;$AW$1&amp;"C"&amp;$A60)="N/A",0,RTD("tos.rtd",,BE$2,"."&amp;$A$43&amp;$AW$1&amp;"C"&amp;$A60))</f>
        <v>196</v>
      </c>
      <c r="BF60" s="7">
        <f>-IF(RTD("tos.rtd",,BF$2,"."&amp;$A$43&amp;$AW$1&amp;"P"&amp;$A60)="N/A",0,RTD("tos.rtd",,BF$2,"."&amp;$A$43&amp;$AW$1&amp;"P"&amp;$A60))</f>
        <v>-279</v>
      </c>
      <c r="BG60" s="32">
        <f ca="1">+Hoja2!Y61</f>
        <v>-27326</v>
      </c>
      <c r="BH60" s="7">
        <f t="shared" ca="1" si="181"/>
        <v>-70628</v>
      </c>
      <c r="BI60" s="8" t="str">
        <f t="shared" ca="1" si="199"/>
        <v/>
      </c>
      <c r="BJ60" s="83">
        <f ca="1">IF($BP$1=1,DX60,IF(RTD("tos.rtd",,BJ$43,"."&amp;$A$43&amp;$AS$42&amp;"C"&amp;$A60)="N/A",0,RTD("tos.rtd",,BJ$43,"."&amp;$A$43&amp;$AS$42&amp;"C"&amp;$A60)))</f>
        <v>1.1776220434158723E-2</v>
      </c>
      <c r="BK60" s="83">
        <f ca="1">IF($BP$1=1,DY60,-IF(RTD("tos.rtd",,BK$43,"."&amp;$A$43&amp;$AS$42&amp;"P"&amp;$A60)="N/A",0,RTD("tos.rtd",,BK$43,"."&amp;$A$43&amp;$AS$42&amp;"P"&amp;$A60)))</f>
        <v>-5.0644363591905689E-2</v>
      </c>
      <c r="BL60" s="83">
        <f ca="1">IF($BP$1=1,DZ60,IF(RTD("tos.rtd",,BL$2,"."&amp;$A$43&amp;$AU$1&amp;"C"&amp;$A60)="N/A",0,RTD("tos.rtd",,BL$2,"."&amp;$A$43&amp;$AU$1&amp;"C"&amp;$A60)))</f>
        <v>2.622928389103539E-2</v>
      </c>
      <c r="BM60" s="83">
        <f ca="1">IF($BP$1=1,EA60,-IF(RTD("tos.rtd",,BM$2,"."&amp;$A$43&amp;$AU$1&amp;"P"&amp;$A60)="N/A",0,RTD("tos.rtd",,BM$2,"."&amp;$A$43&amp;$AU$1&amp;"P"&amp;$A60)))</f>
        <v>-2.6968111655457993E-2</v>
      </c>
      <c r="BN60" s="83">
        <f ca="1">IF($BP$1=1,EB60,IF(RTD("tos.rtd",,BN$2,"."&amp;$A$43&amp;$AW$1&amp;"C"&amp;$A60)="N/A",0,RTD("tos.rtd",,BN$2,"."&amp;$A$43&amp;$AW$1&amp;"C"&amp;$A60)))</f>
        <v>2.8333943493921498E-2</v>
      </c>
      <c r="BO60" s="83">
        <f ca="1">IF($BP$1=1,EC60,-IF(RTD("tos.rtd",,BO$2,"."&amp;$A$43&amp;$AW$1&amp;"P"&amp;$A60)="N/A",0,RTD("tos.rtd",,BO$2,"."&amp;$A$43&amp;$AW$1&amp;"P"&amp;$A60)))</f>
        <v>-2.8843190373322385E-2</v>
      </c>
      <c r="BQ60" s="83">
        <f t="shared" ca="1" si="182"/>
        <v>-63940818.547628239</v>
      </c>
      <c r="BR60" s="3" t="str">
        <f t="shared" ca="1" si="183"/>
        <v/>
      </c>
      <c r="BS60" s="83">
        <f t="shared" ca="1" si="184"/>
        <v>4372012.8264560783</v>
      </c>
      <c r="BT60" s="3" t="str">
        <f t="shared" ca="1" si="185"/>
        <v>Cruce +</v>
      </c>
      <c r="BU60" s="83">
        <f t="shared" ca="1" si="186"/>
        <v>0</v>
      </c>
      <c r="BV60" s="83"/>
      <c r="BX60" s="83">
        <f t="shared" ca="1" si="187"/>
        <v>-957236135.70896494</v>
      </c>
      <c r="BY60" s="83" t="str">
        <f t="shared" ca="1" si="200"/>
        <v/>
      </c>
      <c r="BZ60" s="83">
        <f t="shared" ca="1" si="188"/>
        <v>-9192184.526682023</v>
      </c>
      <c r="CA60" s="83" t="str">
        <f t="shared" ca="1" si="200"/>
        <v/>
      </c>
      <c r="CB60" s="83">
        <f t="shared" ca="1" si="189"/>
        <v>-677152.69137407513</v>
      </c>
      <c r="CC60" s="83" t="str">
        <f t="shared" ca="1" si="200"/>
        <v/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0.01</v>
      </c>
      <c r="CF60" s="83">
        <f>IF(RTD("tos.rtd",,CF$2,"."&amp;$A$43&amp;$AU$1&amp;"C"&amp;$A60)="N/A",0,RTD("tos.rtd",,CF$2,"."&amp;$A$43&amp;$AU$1&amp;"C"&amp;$A60))</f>
        <v>0.64</v>
      </c>
      <c r="CG60" s="83">
        <f>-IF(RTD("tos.rtd",,CG$2,"."&amp;$A$43&amp;$AU$1&amp;"P"&amp;$A60)="N/A",0,RTD("tos.rtd",,CG$2,"."&amp;$A$43&amp;$AU$1&amp;"P"&amp;$A60))</f>
        <v>0.35</v>
      </c>
      <c r="CH60" s="83">
        <f>IF(RTD("tos.rtd",,CH$2,"."&amp;$A$43&amp;$AW$1&amp;"C"&amp;$A60)="N/A",0,RTD("tos.rtd",,CH$2,"."&amp;$A$43&amp;$AW$1&amp;"C"&amp;$A60))</f>
        <v>0.59</v>
      </c>
      <c r="CI60" s="83">
        <f>-IF(RTD("tos.rtd",,CI$2,"."&amp;$A$43&amp;$AW$1&amp;"P"&amp;$A60)="N/A",0,RTD("tos.rtd",,CI$2,"."&amp;$A$43&amp;$AW$1&amp;"P"&amp;$A60))</f>
        <v>0.42</v>
      </c>
      <c r="CK60" s="83">
        <f t="shared" si="190"/>
        <v>114772</v>
      </c>
      <c r="CL60" s="83"/>
      <c r="CM60" s="83">
        <f t="shared" si="191"/>
        <v>74433</v>
      </c>
      <c r="CN60" s="83"/>
      <c r="CO60" s="83">
        <f t="shared" si="192"/>
        <v>0</v>
      </c>
      <c r="CP60" s="83">
        <f t="shared" si="143"/>
        <v>189205</v>
      </c>
      <c r="CQ60" s="83">
        <f t="shared" si="153"/>
        <v>-42011</v>
      </c>
      <c r="CR60" s="83"/>
      <c r="CS60" s="83">
        <f t="shared" si="154"/>
        <v>-1208</v>
      </c>
      <c r="CT60" s="83"/>
      <c r="CU60" s="83">
        <f t="shared" si="155"/>
        <v>-83</v>
      </c>
      <c r="CV60" s="83"/>
      <c r="CW60" s="83">
        <f t="shared" ca="1" si="156"/>
        <v>-59568805.721172161</v>
      </c>
      <c r="CY60" s="83">
        <f t="shared" ca="1" si="157"/>
        <v>-967105472.92702103</v>
      </c>
      <c r="CZ60" s="70" t="str">
        <f t="shared" ca="1" si="201"/>
        <v/>
      </c>
      <c r="DA60" s="83">
        <f>IF(RTD("tos.rtd",,DA$43,"."&amp;$A$43&amp;$AS$42&amp;"C"&amp;$A60)="N/A",0,RTD("tos.rtd",,DA$43,"."&amp;$A$43&amp;$AS$42&amp;"C"&amp;$A60))</f>
        <v>4.13</v>
      </c>
      <c r="DB60" s="83">
        <f>IF(RTD("tos.rtd",,DB$43,"."&amp;$A$43&amp;$AS$42&amp;"P"&amp;$A60)="N/A",0,RTD("tos.rtd",,DB$43,"."&amp;$A$43&amp;$AS$42&amp;"P"&amp;$A60))</f>
        <v>0.01</v>
      </c>
      <c r="DC60" s="83">
        <f>IF(RTD("tos.rtd",,DC$43,"."&amp;$A$43&amp;$AS$42&amp;"C"&amp;$A60)="N/A",0,RTD("tos.rtd",,DC$43,"."&amp;$A$43&amp;$AS$42&amp;"C"&amp;$A60))</f>
        <v>4.25</v>
      </c>
      <c r="DD60" s="83">
        <f>IF(RTD("tos.rtd",,DD$43,"."&amp;$A$43&amp;$AS$42&amp;"P"&amp;$A60)="N/A",0,RTD("tos.rtd",,DD$43,"."&amp;$A$43&amp;$AS$42&amp;"P"&amp;$A60))</f>
        <v>0.01</v>
      </c>
      <c r="DE60" s="83">
        <f>IF(RTD("tos.rtd",,DE$43,"."&amp;$A$43&amp;$AS$42&amp;"C"&amp;$A60)="N/A",0,RTD("tos.rtd",,DE$43,"."&amp;$A$43&amp;$AS$42&amp;"C"&amp;$A60))</f>
        <v>3.91</v>
      </c>
      <c r="DF60" s="83">
        <f>IF(RTD("tos.rtd",,DF$43,"."&amp;$A$43&amp;$AS$42&amp;"P"&amp;$A60)="N/A",0,RTD("tos.rtd",,DF$43,"."&amp;$A$43&amp;$AS$42&amp;"P"&amp;$A60))</f>
        <v>0</v>
      </c>
      <c r="DG60" s="86">
        <f t="shared" si="193"/>
        <v>-4.0900000000000318</v>
      </c>
      <c r="DH60" s="3">
        <f t="shared" si="158"/>
        <v>0</v>
      </c>
      <c r="DI60" s="3">
        <f t="shared" si="159"/>
        <v>-10</v>
      </c>
      <c r="DJ60" s="3">
        <f t="shared" si="160"/>
        <v>0</v>
      </c>
      <c r="DK60" s="3">
        <f t="shared" si="161"/>
        <v>-10</v>
      </c>
      <c r="DL60" s="3">
        <f t="shared" si="162"/>
        <v>-10</v>
      </c>
      <c r="DM60" s="3">
        <f t="shared" si="163"/>
        <v>-10</v>
      </c>
      <c r="DN60" s="64" t="str">
        <f t="shared" si="164"/>
        <v>UNKNOWN</v>
      </c>
      <c r="DO60" s="64" t="str">
        <f t="shared" si="165"/>
        <v>BUY</v>
      </c>
      <c r="DP60" s="83">
        <f t="shared" si="166"/>
        <v>-0.1</v>
      </c>
      <c r="DQ60" s="83">
        <f t="shared" si="167"/>
        <v>-0.1</v>
      </c>
      <c r="DR60" s="83">
        <f t="shared" ca="1" si="168"/>
        <v>0.50644363591905694</v>
      </c>
      <c r="DS60" s="83">
        <f t="shared" si="169"/>
        <v>-0.1</v>
      </c>
      <c r="DT60" s="83">
        <f t="shared" si="194"/>
        <v>0</v>
      </c>
      <c r="DU60" s="83">
        <f t="shared" si="195"/>
        <v>-10</v>
      </c>
      <c r="DV60" s="83">
        <f t="shared" si="170"/>
        <v>3305</v>
      </c>
      <c r="DW60" s="83">
        <f t="shared" si="171"/>
        <v>6451</v>
      </c>
      <c r="DX60" s="83">
        <f t="shared" ca="1" si="237"/>
        <v>1.1776220434158723E-2</v>
      </c>
      <c r="DY60" s="83">
        <f t="shared" ca="1" si="238"/>
        <v>-5.0644363591905689E-2</v>
      </c>
      <c r="DZ60" s="83">
        <f t="shared" ca="1" si="239"/>
        <v>2.622928389103539E-2</v>
      </c>
      <c r="EA60" s="83">
        <f t="shared" ca="1" si="240"/>
        <v>-2.6968111655457993E-2</v>
      </c>
      <c r="EB60" s="83">
        <f t="shared" ca="1" si="241"/>
        <v>2.8333943493921498E-2</v>
      </c>
      <c r="EC60" s="83">
        <f t="shared" ca="1" si="242"/>
        <v>-2.8843190373322385E-2</v>
      </c>
      <c r="ED60" s="63">
        <f t="shared" si="196"/>
        <v>9756</v>
      </c>
      <c r="EE60" s="84">
        <f t="shared" si="172"/>
        <v>0.25</v>
      </c>
      <c r="EF60" s="84">
        <f t="shared" si="173"/>
        <v>0.43609999999999999</v>
      </c>
      <c r="EG60" s="84">
        <f t="shared" si="174"/>
        <v>0.22439999999999999</v>
      </c>
      <c r="EH60" s="84">
        <f t="shared" si="175"/>
        <v>0.21759999999999999</v>
      </c>
      <c r="EI60" s="84">
        <f t="shared" si="176"/>
        <v>0.2059</v>
      </c>
      <c r="EJ60" s="84">
        <f t="shared" si="177"/>
        <v>0.20180000000000001</v>
      </c>
      <c r="EK60" s="63">
        <f t="shared" ca="1" si="197"/>
        <v>-78144013.981947526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43.61%</v>
      </c>
      <c r="EN60" s="83" t="str">
        <f>RTD("tos.rtd",,EN$2,"."&amp;$A$43&amp;$AU$1&amp;"C"&amp;$A60)</f>
        <v>22.44%</v>
      </c>
      <c r="EO60" s="83" t="str">
        <f>RTD("tos.rtd",,EO$2,"."&amp;$A$43&amp;$AU$1&amp;"P"&amp;$A60)</f>
        <v>21.76%</v>
      </c>
      <c r="EP60" s="83" t="str">
        <f>RTD("tos.rtd",,EP$2,"."&amp;$A$43&amp;$AW$1&amp;"C"&amp;$A60)</f>
        <v>20.59%</v>
      </c>
      <c r="EQ60" s="83" t="str">
        <f>RTD("tos.rtd",,EQ$2,"."&amp;$A$43&amp;$AW$1&amp;"P"&amp;$A60)</f>
        <v>20.18%</v>
      </c>
      <c r="ES60" s="63" t="str">
        <f t="shared" si="178"/>
        <v>517,9756.00</v>
      </c>
      <c r="ET60" s="63" t="str">
        <f t="shared" ca="1" si="179"/>
        <v>517,-967105.47</v>
      </c>
      <c r="EU60" s="67">
        <v>590</v>
      </c>
      <c r="EV60" s="67" t="s">
        <v>500</v>
      </c>
      <c r="EW60" s="67">
        <v>516.38</v>
      </c>
      <c r="EX60" s="67" t="s">
        <v>501</v>
      </c>
      <c r="EY60" s="67">
        <v>5911.25</v>
      </c>
      <c r="EZ60" s="67" t="s">
        <v>502</v>
      </c>
      <c r="FA60" s="67">
        <v>21197.25</v>
      </c>
      <c r="FB60" s="67" t="s">
        <v>503</v>
      </c>
      <c r="FC60" s="67" t="s">
        <v>504</v>
      </c>
      <c r="FD60" s="67" t="s">
        <v>505</v>
      </c>
      <c r="FE60" s="68" t="s">
        <v>506</v>
      </c>
      <c r="FF60" s="68" t="s">
        <v>507</v>
      </c>
    </row>
    <row r="61" spans="1:162" ht="13.5" thickBot="1" x14ac:dyDescent="0.25">
      <c r="A61" s="2">
        <f t="shared" si="198"/>
        <v>516</v>
      </c>
      <c r="B61" s="3">
        <f t="shared" si="148"/>
        <v>3660</v>
      </c>
      <c r="C61" s="3">
        <f t="shared" si="149"/>
        <v>3735</v>
      </c>
      <c r="D61" s="3">
        <f t="shared" si="150"/>
        <v>0</v>
      </c>
      <c r="E61" s="3">
        <f t="shared" si="151"/>
        <v>7395</v>
      </c>
      <c r="F61" s="4">
        <f t="shared" si="202"/>
        <v>21272.411675526298</v>
      </c>
      <c r="AM61" s="1">
        <v>-835</v>
      </c>
      <c r="AN61" s="1">
        <v>7356</v>
      </c>
      <c r="AO61" s="1">
        <v>516</v>
      </c>
      <c r="AP61" s="1">
        <v>25509</v>
      </c>
      <c r="AQ61" s="1">
        <v>-67816</v>
      </c>
      <c r="AS61" s="6">
        <f>IF(RTD("tos.rtd",,AS$43,"."&amp;$A$43&amp;$AS$42&amp;"C"&amp;$A61)="N/A",0,RTD("tos.rtd",,AS$43,"."&amp;$A$43&amp;$AS$42&amp;"C"&amp;$A61))</f>
        <v>770</v>
      </c>
      <c r="AT61" s="7">
        <f>-IF(RTD("tos.rtd",,AT$43,"."&amp;$A$43&amp;$AS$42&amp;"P"&amp;$A61)="N/A",0,RTD("tos.rtd",,AT$43,"."&amp;$A$43&amp;$AS$42&amp;"P"&amp;$A61))</f>
        <v>-2890</v>
      </c>
      <c r="AU61" s="6">
        <f>IF(RTD("tos.rtd",,AU$2,"."&amp;$A$43&amp;$AU$1&amp;"C"&amp;$A61)="N/A",0,RTD("tos.rtd",,AU$2,"."&amp;$A$43&amp;$AU$1&amp;"C"&amp;$A61))</f>
        <v>1763</v>
      </c>
      <c r="AV61" s="7">
        <f>-IF(RTD("tos.rtd",,AV$2,"."&amp;$A$43&amp;$AU$1&amp;"P"&amp;$A61)="N/A",0,RTD("tos.rtd",,AV$2,"."&amp;$A$43&amp;$AU$1&amp;"P"&amp;$A61))</f>
        <v>-1972</v>
      </c>
      <c r="AW61" s="6">
        <f>IF(RTD("tos.rtd",,AW$2,"."&amp;$A$43&amp;$AW$1&amp;"C"&amp;$A61)="N/A",0,RTD("tos.rtd",,AW$2,"."&amp;$A$43&amp;$AW$1&amp;"C"&amp;$A61))</f>
        <v>0</v>
      </c>
      <c r="AX61" s="7">
        <f>-IF(RTD("tos.rtd",,AX$2,"."&amp;$A$43&amp;$AW$1&amp;"P"&amp;$A61)="N/A",0,RTD("tos.rtd",,AX$2,"."&amp;$A$43&amp;$AW$1&amp;"P"&amp;$A61))</f>
        <v>0</v>
      </c>
      <c r="AY61" s="7">
        <f t="shared" si="180"/>
        <v>-2329</v>
      </c>
      <c r="AZ61" s="8">
        <f t="shared" si="152"/>
        <v>516</v>
      </c>
      <c r="BA61" s="6">
        <f>IF(RTD("tos.rtd",,BA$43,"."&amp;$A$43&amp;$AS$42&amp;"C"&amp;$A61)="N/A",0,RTD("tos.rtd",,BA$43,"."&amp;$A$43&amp;$AS$42&amp;"C"&amp;$A61))</f>
        <v>25509</v>
      </c>
      <c r="BB61" s="7">
        <f>-IF(RTD("tos.rtd",,BB$43,"."&amp;$A$43&amp;$AS$42&amp;"P"&amp;$A61)="N/A",0,RTD("tos.rtd",,BB$43,"."&amp;$A$43&amp;$AS$42&amp;"P"&amp;$A61))</f>
        <v>-67816</v>
      </c>
      <c r="BC61" s="6">
        <f>IF(RTD("tos.rtd",,BC$2,"."&amp;$A$43&amp;$AU$1&amp;"C"&amp;$A61)="N/A",0,RTD("tos.rtd",,BC$2,"."&amp;$A$43&amp;$AU$1&amp;"C"&amp;$A61))</f>
        <v>1324</v>
      </c>
      <c r="BD61" s="7">
        <f>-IF(RTD("tos.rtd",,BD$2,"."&amp;$A$43&amp;$AU$1&amp;"P"&amp;$A61)="N/A",0,RTD("tos.rtd",,BD$2,"."&amp;$A$43&amp;$AU$1&amp;"P"&amp;$A61))</f>
        <v>-2276</v>
      </c>
      <c r="BE61" s="6">
        <f>IF(RTD("tos.rtd",,BE$2,"."&amp;$A$43&amp;$AW$1&amp;"C"&amp;$A61)="N/A",0,RTD("tos.rtd",,BE$2,"."&amp;$A$43&amp;$AW$1&amp;"C"&amp;$A61))</f>
        <v>81</v>
      </c>
      <c r="BF61" s="7">
        <f>-IF(RTD("tos.rtd",,BF$2,"."&amp;$A$43&amp;$AW$1&amp;"P"&amp;$A61)="N/A",0,RTD("tos.rtd",,BF$2,"."&amp;$A$43&amp;$AW$1&amp;"P"&amp;$A61))</f>
        <v>-1817</v>
      </c>
      <c r="BG61" s="32">
        <f ca="1">+Hoja2!Y62</f>
        <v>-10196</v>
      </c>
      <c r="BH61" s="7">
        <f t="shared" ca="1" si="181"/>
        <v>-55191</v>
      </c>
      <c r="BI61" s="8" t="str">
        <f t="shared" ca="1" si="199"/>
        <v/>
      </c>
      <c r="BJ61" s="83">
        <f ca="1">IF($BP$1=1,DX61,IF(RTD("tos.rtd",,BJ$43,"."&amp;$A$43&amp;$AS$42&amp;"C"&amp;$A61)="N/A",0,RTD("tos.rtd",,BJ$43,"."&amp;$A$43&amp;$AS$42&amp;"C"&amp;$A61)))</f>
        <v>2.2491449301879473E-3</v>
      </c>
      <c r="BK61" s="83">
        <f ca="1">IF($BP$1=1,DY61,-IF(RTD("tos.rtd",,BK$43,"."&amp;$A$43&amp;$AS$42&amp;"P"&amp;$A61)="N/A",0,RTD("tos.rtd",,BK$43,"."&amp;$A$43&amp;$AS$42&amp;"P"&amp;$A61)))</f>
        <v>-3.9593544889845705E-2</v>
      </c>
      <c r="BL61" s="83">
        <f ca="1">IF($BP$1=1,DZ61,IF(RTD("tos.rtd",,BL$2,"."&amp;$A$43&amp;$AU$1&amp;"C"&amp;$A61)="N/A",0,RTD("tos.rtd",,BL$2,"."&amp;$A$43&amp;$AU$1&amp;"C"&amp;$A61)))</f>
        <v>2.5284805894207795E-2</v>
      </c>
      <c r="BM61" s="83">
        <f ca="1">IF($BP$1=1,EA61,-IF(RTD("tos.rtd",,BM$2,"."&amp;$A$43&amp;$AU$1&amp;"P"&amp;$A61)="N/A",0,RTD("tos.rtd",,BM$2,"."&amp;$A$43&amp;$AU$1&amp;"P"&amp;$A61)))</f>
        <v>-2.5921295856967275E-2</v>
      </c>
      <c r="BN61" s="83">
        <f ca="1">IF($BP$1=1,EB61,IF(RTD("tos.rtd",,BN$2,"."&amp;$A$43&amp;$AW$1&amp;"C"&amp;$A61)="N/A",0,RTD("tos.rtd",,BN$2,"."&amp;$A$43&amp;$AW$1&amp;"C"&amp;$A61)))</f>
        <v>2.7359271692901605E-2</v>
      </c>
      <c r="BO61" s="83">
        <f ca="1">IF($BP$1=1,EC61,-IF(RTD("tos.rtd",,BO$2,"."&amp;$A$43&amp;$AW$1&amp;"P"&amp;$A61)="N/A",0,RTD("tos.rtd",,BO$2,"."&amp;$A$43&amp;$AW$1&amp;"P"&amp;$A61)))</f>
        <v>-2.7816701438248978E-2</v>
      </c>
      <c r="BQ61" s="83">
        <f t="shared" ca="1" si="182"/>
        <v>-30600206.494120065</v>
      </c>
      <c r="BR61" s="3" t="str">
        <f t="shared" ca="1" si="183"/>
        <v/>
      </c>
      <c r="BS61" s="83">
        <f t="shared" ca="1" si="184"/>
        <v>-1775751.3394730743</v>
      </c>
      <c r="BT61" s="3" t="str">
        <f t="shared" ca="1" si="185"/>
        <v>Cruce -</v>
      </c>
      <c r="BU61" s="83">
        <f t="shared" ca="1" si="186"/>
        <v>0</v>
      </c>
      <c r="BV61" s="83"/>
      <c r="BX61" s="83">
        <f t="shared" ca="1" si="187"/>
        <v>-713512614.97819245</v>
      </c>
      <c r="BY61" s="83" t="str">
        <f t="shared" ca="1" si="200"/>
        <v/>
      </c>
      <c r="BZ61" s="83">
        <f t="shared" ca="1" si="188"/>
        <v>-6929509.783392014</v>
      </c>
      <c r="CA61" s="83" t="str">
        <f t="shared" ca="1" si="200"/>
        <v/>
      </c>
      <c r="CB61" s="83">
        <f t="shared" ca="1" si="189"/>
        <v>-13122419.75406022</v>
      </c>
      <c r="CC61" s="83" t="str">
        <f t="shared" ca="1" si="200"/>
        <v/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0.01</v>
      </c>
      <c r="CF61" s="83">
        <f>IF(RTD("tos.rtd",,CF$2,"."&amp;$A$43&amp;$AU$1&amp;"C"&amp;$A61)="N/A",0,RTD("tos.rtd",,CF$2,"."&amp;$A$43&amp;$AU$1&amp;"C"&amp;$A61))</f>
        <v>0.67</v>
      </c>
      <c r="CG61" s="83">
        <f>-IF(RTD("tos.rtd",,CG$2,"."&amp;$A$43&amp;$AU$1&amp;"P"&amp;$A61)="N/A",0,RTD("tos.rtd",,CG$2,"."&amp;$A$43&amp;$AU$1&amp;"P"&amp;$A61))</f>
        <v>0.33</v>
      </c>
      <c r="CH61" s="83">
        <f>IF(RTD("tos.rtd",,CH$2,"."&amp;$A$43&amp;$AW$1&amp;"C"&amp;$A61)="N/A",0,RTD("tos.rtd",,CH$2,"."&amp;$A$43&amp;$AW$1&amp;"C"&amp;$A61))</f>
        <v>0.6</v>
      </c>
      <c r="CI61" s="83">
        <f>-IF(RTD("tos.rtd",,CI$2,"."&amp;$A$43&amp;$AW$1&amp;"P"&amp;$A61)="N/A",0,RTD("tos.rtd",,CI$2,"."&amp;$A$43&amp;$AW$1&amp;"P"&amp;$A61))</f>
        <v>0.4</v>
      </c>
      <c r="CK61" s="83">
        <f t="shared" si="190"/>
        <v>74110</v>
      </c>
      <c r="CL61" s="83"/>
      <c r="CM61" s="83">
        <f t="shared" si="191"/>
        <v>53045</v>
      </c>
      <c r="CN61" s="83"/>
      <c r="CO61" s="83">
        <f t="shared" si="192"/>
        <v>0</v>
      </c>
      <c r="CP61" s="83">
        <f t="shared" si="143"/>
        <v>127155</v>
      </c>
      <c r="CQ61" s="83">
        <f t="shared" si="153"/>
        <v>-42307</v>
      </c>
      <c r="CR61" s="83"/>
      <c r="CS61" s="83">
        <f t="shared" si="154"/>
        <v>-952</v>
      </c>
      <c r="CT61" s="83"/>
      <c r="CU61" s="83">
        <f t="shared" si="155"/>
        <v>-1736</v>
      </c>
      <c r="CV61" s="83"/>
      <c r="CW61" s="83">
        <f t="shared" ca="1" si="156"/>
        <v>-32375957.833593138</v>
      </c>
      <c r="CY61" s="83">
        <f t="shared" ca="1" si="157"/>
        <v>-733564544.51564479</v>
      </c>
      <c r="CZ61" s="70" t="str">
        <f t="shared" ca="1" si="201"/>
        <v/>
      </c>
      <c r="DA61" s="83">
        <f>IF(RTD("tos.rtd",,DA$43,"."&amp;$A$43&amp;$AS$42&amp;"C"&amp;$A61)="N/A",0,RTD("tos.rtd",,DA$43,"."&amp;$A$43&amp;$AS$42&amp;"C"&amp;$A61))</f>
        <v>5.19</v>
      </c>
      <c r="DB61" s="83">
        <f>IF(RTD("tos.rtd",,DB$43,"."&amp;$A$43&amp;$AS$42&amp;"P"&amp;$A61)="N/A",0,RTD("tos.rtd",,DB$43,"."&amp;$A$43&amp;$AS$42&amp;"P"&amp;$A61))</f>
        <v>0.01</v>
      </c>
      <c r="DC61" s="83">
        <f>IF(RTD("tos.rtd",,DC$43,"."&amp;$A$43&amp;$AS$42&amp;"C"&amp;$A61)="N/A",0,RTD("tos.rtd",,DC$43,"."&amp;$A$43&amp;$AS$42&amp;"C"&amp;$A61))</f>
        <v>5.14</v>
      </c>
      <c r="DD61" s="83">
        <f>IF(RTD("tos.rtd",,DD$43,"."&amp;$A$43&amp;$AS$42&amp;"P"&amp;$A61)="N/A",0,RTD("tos.rtd",,DD$43,"."&amp;$A$43&amp;$AS$42&amp;"P"&amp;$A61))</f>
        <v>0.01</v>
      </c>
      <c r="DE61" s="83">
        <f>IF(RTD("tos.rtd",,DE$43,"."&amp;$A$43&amp;$AS$42&amp;"C"&amp;$A61)="N/A",0,RTD("tos.rtd",,DE$43,"."&amp;$A$43&amp;$AS$42&amp;"C"&amp;$A61))</f>
        <v>4.8499999999999996</v>
      </c>
      <c r="DF61" s="83">
        <f>IF(RTD("tos.rtd",,DF$43,"."&amp;$A$43&amp;$AS$42&amp;"P"&amp;$A61)="N/A",0,RTD("tos.rtd",,DF$43,"."&amp;$A$43&amp;$AS$42&amp;"P"&amp;$A61))</f>
        <v>0</v>
      </c>
      <c r="DG61" s="86">
        <f t="shared" si="193"/>
        <v>-5.0900000000000318</v>
      </c>
      <c r="DH61" s="3">
        <f t="shared" si="158"/>
        <v>0</v>
      </c>
      <c r="DI61" s="3">
        <f t="shared" si="159"/>
        <v>0</v>
      </c>
      <c r="DJ61" s="3">
        <f t="shared" si="160"/>
        <v>0</v>
      </c>
      <c r="DK61" s="3">
        <f t="shared" si="161"/>
        <v>0</v>
      </c>
      <c r="DL61" s="3">
        <f t="shared" si="162"/>
        <v>0</v>
      </c>
      <c r="DM61" s="3">
        <f t="shared" si="163"/>
        <v>0</v>
      </c>
      <c r="DN61" s="64" t="str">
        <f t="shared" si="164"/>
        <v>UNKNOWN</v>
      </c>
      <c r="DO61" s="64" t="str">
        <f t="shared" si="165"/>
        <v>UNKNOWN</v>
      </c>
      <c r="DP61" s="83">
        <f t="shared" si="166"/>
        <v>0</v>
      </c>
      <c r="DQ61" s="83">
        <f t="shared" si="167"/>
        <v>0</v>
      </c>
      <c r="DR61" s="83">
        <f t="shared" ca="1" si="168"/>
        <v>0</v>
      </c>
      <c r="DS61" s="83">
        <f t="shared" si="169"/>
        <v>0</v>
      </c>
      <c r="DT61" s="83">
        <f t="shared" si="194"/>
        <v>0</v>
      </c>
      <c r="DU61" s="83">
        <f t="shared" si="195"/>
        <v>0</v>
      </c>
      <c r="DV61" s="83">
        <f t="shared" si="170"/>
        <v>-835</v>
      </c>
      <c r="DW61" s="83">
        <f t="shared" si="171"/>
        <v>7356</v>
      </c>
      <c r="DX61" s="83">
        <f t="shared" ca="1" si="237"/>
        <v>2.2491449301879473E-3</v>
      </c>
      <c r="DY61" s="83">
        <f t="shared" ca="1" si="238"/>
        <v>-3.9593544889845705E-2</v>
      </c>
      <c r="DZ61" s="83">
        <f t="shared" ca="1" si="239"/>
        <v>2.5284805894207795E-2</v>
      </c>
      <c r="EA61" s="83">
        <f t="shared" ca="1" si="240"/>
        <v>-2.5921295856967275E-2</v>
      </c>
      <c r="EB61" s="83">
        <f t="shared" ca="1" si="241"/>
        <v>2.7359271692901605E-2</v>
      </c>
      <c r="EC61" s="83">
        <f t="shared" ca="1" si="242"/>
        <v>-2.7816701438248978E-2</v>
      </c>
      <c r="ED61" s="63">
        <f t="shared" si="196"/>
        <v>6521</v>
      </c>
      <c r="EE61" s="84">
        <f t="shared" si="172"/>
        <v>0.25</v>
      </c>
      <c r="EF61" s="84">
        <f t="shared" si="173"/>
        <v>0.52969999999999995</v>
      </c>
      <c r="EG61" s="84">
        <f t="shared" si="174"/>
        <v>0.22750000000000001</v>
      </c>
      <c r="EH61" s="84">
        <f t="shared" si="175"/>
        <v>0.221</v>
      </c>
      <c r="EI61" s="84">
        <f t="shared" si="176"/>
        <v>0.20730000000000001</v>
      </c>
      <c r="EJ61" s="84">
        <f t="shared" si="177"/>
        <v>0.20319999999999999</v>
      </c>
      <c r="EK61" s="63">
        <f t="shared" ca="1" si="197"/>
        <v>-79594490.700943321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52.97%</v>
      </c>
      <c r="EN61" s="83" t="str">
        <f>RTD("tos.rtd",,EN$2,"."&amp;$A$43&amp;$AU$1&amp;"C"&amp;$A61)</f>
        <v>22.75%</v>
      </c>
      <c r="EO61" s="83" t="str">
        <f>RTD("tos.rtd",,EO$2,"."&amp;$A$43&amp;$AU$1&amp;"P"&amp;$A61)</f>
        <v>22.10%</v>
      </c>
      <c r="EP61" s="83" t="str">
        <f>RTD("tos.rtd",,EP$2,"."&amp;$A$43&amp;$AW$1&amp;"C"&amp;$A61)</f>
        <v>20.73%</v>
      </c>
      <c r="EQ61" s="83" t="str">
        <f>RTD("tos.rtd",,EQ$2,"."&amp;$A$43&amp;$AW$1&amp;"P"&amp;$A61)</f>
        <v>20.32%</v>
      </c>
      <c r="ES61" s="63" t="str">
        <f t="shared" si="178"/>
        <v>516,6521.00</v>
      </c>
      <c r="ET61" s="63" t="str">
        <f t="shared" ca="1" si="179"/>
        <v>516,-733564.54</v>
      </c>
      <c r="EU61" s="67">
        <v>590</v>
      </c>
      <c r="EV61" s="67" t="s">
        <v>508</v>
      </c>
      <c r="EW61" s="67">
        <v>516.29999999999995</v>
      </c>
      <c r="EX61" s="67" t="s">
        <v>509</v>
      </c>
      <c r="EY61" s="67">
        <v>5910.75</v>
      </c>
      <c r="EZ61" s="67" t="s">
        <v>510</v>
      </c>
      <c r="FA61" s="67">
        <v>21194.25</v>
      </c>
      <c r="FB61" s="67" t="s">
        <v>511</v>
      </c>
      <c r="FC61" s="67" t="s">
        <v>512</v>
      </c>
      <c r="FD61" s="67" t="s">
        <v>513</v>
      </c>
      <c r="FE61" s="68" t="s">
        <v>514</v>
      </c>
      <c r="FF61" s="68" t="s">
        <v>515</v>
      </c>
    </row>
    <row r="62" spans="1:162" ht="13.5" thickBot="1" x14ac:dyDescent="0.25">
      <c r="A62" s="2">
        <f t="shared" si="198"/>
        <v>515</v>
      </c>
      <c r="B62" s="33">
        <f t="shared" si="148"/>
        <v>6733</v>
      </c>
      <c r="C62" s="33">
        <f t="shared" si="149"/>
        <v>13675</v>
      </c>
      <c r="D62" s="33">
        <f t="shared" si="150"/>
        <v>27140</v>
      </c>
      <c r="E62" s="33">
        <f t="shared" si="151"/>
        <v>47548</v>
      </c>
      <c r="F62" s="4">
        <f t="shared" si="202"/>
        <v>21231.186071503962</v>
      </c>
      <c r="AM62" s="1">
        <v>827</v>
      </c>
      <c r="AN62" s="1">
        <v>-5030</v>
      </c>
      <c r="AO62" s="1">
        <v>515</v>
      </c>
      <c r="AP62" s="1">
        <v>15106</v>
      </c>
      <c r="AQ62" s="1">
        <v>-92023</v>
      </c>
      <c r="AS62" s="13">
        <f>IF(RTD("tos.rtd",,AS$43,"."&amp;$A$43&amp;$AS$42&amp;"C"&amp;$A62)="N/A",0,RTD("tos.rtd",,AS$43,"."&amp;$A$43&amp;$AS$42&amp;"C"&amp;$A62))</f>
        <v>1109</v>
      </c>
      <c r="AT62" s="29">
        <f>-IF(RTD("tos.rtd",,AT$43,"."&amp;$A$43&amp;$AS$42&amp;"P"&amp;$A62)="N/A",0,RTD("tos.rtd",,AT$43,"."&amp;$A$43&amp;$AS$42&amp;"P"&amp;$A62))</f>
        <v>-5624</v>
      </c>
      <c r="AU62" s="13">
        <f>IF(RTD("tos.rtd",,AU$2,"."&amp;$A$43&amp;$AU$1&amp;"C"&amp;$A62)="N/A",0,RTD("tos.rtd",,AU$2,"."&amp;$A$43&amp;$AU$1&amp;"C"&amp;$A62))</f>
        <v>6661</v>
      </c>
      <c r="AV62" s="29">
        <f>-IF(RTD("tos.rtd",,AV$2,"."&amp;$A$43&amp;$AU$1&amp;"P"&amp;$A62)="N/A",0,RTD("tos.rtd",,AV$2,"."&amp;$A$43&amp;$AU$1&amp;"P"&amp;$A62))</f>
        <v>-7014</v>
      </c>
      <c r="AW62" s="13">
        <f>IF(RTD("tos.rtd",,AW$2,"."&amp;$A$43&amp;$AW$1&amp;"C"&amp;$A62)="N/A",0,RTD("tos.rtd",,AW$2,"."&amp;$A$43&amp;$AW$1&amp;"C"&amp;$A62))</f>
        <v>11736</v>
      </c>
      <c r="AX62" s="29">
        <f>-IF(RTD("tos.rtd",,AX$2,"."&amp;$A$43&amp;$AW$1&amp;"P"&amp;$A62)="N/A",0,RTD("tos.rtd",,AX$2,"."&amp;$A$43&amp;$AW$1&amp;"P"&amp;$A62))</f>
        <v>-15404</v>
      </c>
      <c r="AY62" s="7">
        <f t="shared" si="180"/>
        <v>-8536</v>
      </c>
      <c r="AZ62" s="8">
        <f t="shared" si="152"/>
        <v>515</v>
      </c>
      <c r="BA62" s="13">
        <f>IF(RTD("tos.rtd",,BA$43,"."&amp;$A$43&amp;$AS$42&amp;"C"&amp;$A62)="N/A",0,RTD("tos.rtd",,BA$43,"."&amp;$A$43&amp;$AS$42&amp;"C"&amp;$A62))</f>
        <v>15107</v>
      </c>
      <c r="BB62" s="29">
        <f>-IF(RTD("tos.rtd",,BB$43,"."&amp;$A$43&amp;$AS$42&amp;"P"&amp;$A62)="N/A",0,RTD("tos.rtd",,BB$43,"."&amp;$A$43&amp;$AS$42&amp;"P"&amp;$A62))</f>
        <v>-92029</v>
      </c>
      <c r="BC62" s="13">
        <f>IF(RTD("tos.rtd",,BC$2,"."&amp;$A$43&amp;$AU$1&amp;"C"&amp;$A62)="N/A",0,RTD("tos.rtd",,BC$2,"."&amp;$A$43&amp;$AU$1&amp;"C"&amp;$A62))</f>
        <v>2278</v>
      </c>
      <c r="BD62" s="29">
        <f>-IF(RTD("tos.rtd",,BD$2,"."&amp;$A$43&amp;$AU$1&amp;"P"&amp;$A62)="N/A",0,RTD("tos.rtd",,BD$2,"."&amp;$A$43&amp;$AU$1&amp;"P"&amp;$A62))</f>
        <v>-15039</v>
      </c>
      <c r="BE62" s="13">
        <f>IF(RTD("tos.rtd",,BE$2,"."&amp;$A$43&amp;$AW$1&amp;"C"&amp;$A62)="N/A",0,RTD("tos.rtd",,BE$2,"."&amp;$A$43&amp;$AW$1&amp;"C"&amp;$A62))</f>
        <v>854</v>
      </c>
      <c r="BF62" s="29">
        <f>-IF(RTD("tos.rtd",,BF$2,"."&amp;$A$43&amp;$AW$1&amp;"P"&amp;$A62)="N/A",0,RTD("tos.rtd",,BF$2,"."&amp;$A$43&amp;$AW$1&amp;"P"&amp;$A62))</f>
        <v>-2915</v>
      </c>
      <c r="BG62" s="100">
        <f ca="1">+Hoja2!Y63</f>
        <v>-40598</v>
      </c>
      <c r="BH62" s="7">
        <f t="shared" ca="1" si="181"/>
        <v>-132342</v>
      </c>
      <c r="BI62" s="8" t="str">
        <f t="shared" ca="1" si="199"/>
        <v/>
      </c>
      <c r="BJ62" s="83">
        <f ca="1">IF($BP$1=1,DX62,IF(RTD("tos.rtd",,BJ$43,"."&amp;$A$43&amp;$AS$42&amp;"C"&amp;$A62)="N/A",0,RTD("tos.rtd",,BJ$43,"."&amp;$A$43&amp;$AS$42&amp;"C"&amp;$A62)))</f>
        <v>2.978950653552877E-4</v>
      </c>
      <c r="BK62" s="83">
        <f ca="1">IF($BP$1=1,DY62,-IF(RTD("tos.rtd",,BK$43,"."&amp;$A$43&amp;$AS$42&amp;"P"&amp;$A62)="N/A",0,RTD("tos.rtd",,BK$43,"."&amp;$A$43&amp;$AS$42&amp;"P"&amp;$A62)))</f>
        <v>-3.2299727365187207E-2</v>
      </c>
      <c r="BL62" s="83">
        <f ca="1">IF($BP$1=1,DZ62,IF(RTD("tos.rtd",,BL$2,"."&amp;$A$43&amp;$AU$1&amp;"C"&amp;$A62)="N/A",0,RTD("tos.rtd",,BL$2,"."&amp;$A$43&amp;$AU$1&amp;"C"&amp;$A62)))</f>
        <v>2.40988337294793E-2</v>
      </c>
      <c r="BM62" s="83">
        <f ca="1">IF($BP$1=1,EA62,-IF(RTD("tos.rtd",,BM$2,"."&amp;$A$43&amp;$AU$1&amp;"P"&amp;$A62)="N/A",0,RTD("tos.rtd",,BM$2,"."&amp;$A$43&amp;$AU$1&amp;"P"&amp;$A62)))</f>
        <v>-2.4957743433196657E-2</v>
      </c>
      <c r="BN62" s="83">
        <f ca="1">IF($BP$1=1,EB62,IF(RTD("tos.rtd",,BN$2,"."&amp;$A$43&amp;$AW$1&amp;"C"&amp;$A62)="N/A",0,RTD("tos.rtd",,BN$2,"."&amp;$A$43&amp;$AW$1&amp;"C"&amp;$A62)))</f>
        <v>2.62881552160791E-2</v>
      </c>
      <c r="BO62" s="83">
        <f ca="1">IF($BP$1=1,EC62,-IF(RTD("tos.rtd",,BO$2,"."&amp;$A$43&amp;$AW$1&amp;"P"&amp;$A62)="N/A",0,RTD("tos.rtd",,BO$2,"."&amp;$A$43&amp;$AW$1&amp;"P"&amp;$A62)))</f>
        <v>-2.6699749470369093E-2</v>
      </c>
      <c r="BQ62" s="83">
        <f t="shared" ca="1" si="182"/>
        <v>-49235584.134811737</v>
      </c>
      <c r="BR62" s="3" t="str">
        <f t="shared" ca="1" si="183"/>
        <v/>
      </c>
      <c r="BS62" s="83">
        <f t="shared" ca="1" si="184"/>
        <v>-3945748.298570551</v>
      </c>
      <c r="BT62" s="3" t="str">
        <f t="shared" ca="1" si="185"/>
        <v/>
      </c>
      <c r="BU62" s="83">
        <f t="shared" ca="1" si="186"/>
        <v>-27904313.562124372</v>
      </c>
      <c r="BV62" s="83"/>
      <c r="BX62" s="83">
        <f t="shared" ca="1" si="187"/>
        <v>-805918321.85101676</v>
      </c>
      <c r="BY62" s="83" t="str">
        <f t="shared" ca="1" si="200"/>
        <v/>
      </c>
      <c r="BZ62" s="83">
        <f t="shared" ca="1" si="188"/>
        <v>-87011248.390401438</v>
      </c>
      <c r="CA62" s="83" t="str">
        <f t="shared" ca="1" si="200"/>
        <v/>
      </c>
      <c r="CB62" s="83">
        <f t="shared" ca="1" si="189"/>
        <v>-15037511.072682889</v>
      </c>
      <c r="CC62" s="83" t="str">
        <f t="shared" ca="1" si="200"/>
        <v/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0.01</v>
      </c>
      <c r="CF62" s="83">
        <f>IF(RTD("tos.rtd",,CF$2,"."&amp;$A$43&amp;$AU$1&amp;"C"&amp;$A62)="N/A",0,RTD("tos.rtd",,CF$2,"."&amp;$A$43&amp;$AU$1&amp;"C"&amp;$A62))</f>
        <v>0.7</v>
      </c>
      <c r="CG62" s="83">
        <f>-IF(RTD("tos.rtd",,CG$2,"."&amp;$A$43&amp;$AU$1&amp;"P"&amp;$A62)="N/A",0,RTD("tos.rtd",,CG$2,"."&amp;$A$43&amp;$AU$1&amp;"P"&amp;$A62))</f>
        <v>0.3</v>
      </c>
      <c r="CH62" s="83">
        <f>IF(RTD("tos.rtd",,CH$2,"."&amp;$A$43&amp;$AW$1&amp;"C"&amp;$A62)="N/A",0,RTD("tos.rtd",,CH$2,"."&amp;$A$43&amp;$AW$1&amp;"C"&amp;$A62))</f>
        <v>0.61</v>
      </c>
      <c r="CI62" s="83">
        <f>-IF(RTD("tos.rtd",,CI$2,"."&amp;$A$43&amp;$AW$1&amp;"P"&amp;$A62)="N/A",0,RTD("tos.rtd",,CI$2,"."&amp;$A$43&amp;$AW$1&amp;"P"&amp;$A62))</f>
        <v>0.39</v>
      </c>
      <c r="CK62" s="83">
        <f t="shared" si="190"/>
        <v>105276</v>
      </c>
      <c r="CL62" s="83"/>
      <c r="CM62" s="83">
        <f t="shared" si="191"/>
        <v>255850.00000000003</v>
      </c>
      <c r="CN62" s="83"/>
      <c r="CO62" s="83">
        <f t="shared" si="192"/>
        <v>115140</v>
      </c>
      <c r="CP62" s="83">
        <f t="shared" si="143"/>
        <v>476266</v>
      </c>
      <c r="CQ62" s="83">
        <f t="shared" si="153"/>
        <v>-76922</v>
      </c>
      <c r="CR62" s="83"/>
      <c r="CS62" s="83">
        <f t="shared" si="154"/>
        <v>-12761</v>
      </c>
      <c r="CT62" s="83"/>
      <c r="CU62" s="83">
        <f t="shared" si="155"/>
        <v>-2061</v>
      </c>
      <c r="CV62" s="83"/>
      <c r="CW62" s="83">
        <f t="shared" ca="1" si="156"/>
        <v>-81085645.995506659</v>
      </c>
      <c r="CY62" s="83">
        <f t="shared" ca="1" si="157"/>
        <v>-907967081.3141011</v>
      </c>
      <c r="CZ62" s="70" t="str">
        <f t="shared" ca="1" si="201"/>
        <v/>
      </c>
      <c r="DA62" s="83">
        <f>IF(RTD("tos.rtd",,DA$43,"."&amp;$A$43&amp;$AS$42&amp;"C"&amp;$A62)="N/A",0,RTD("tos.rtd",,DA$43,"."&amp;$A$43&amp;$AS$42&amp;"C"&amp;$A62))</f>
        <v>6.11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6.25</v>
      </c>
      <c r="DD62" s="83">
        <f>IF(RTD("tos.rtd",,DD$43,"."&amp;$A$43&amp;$AS$42&amp;"P"&amp;$A62)="N/A",0,RTD("tos.rtd",,DD$43,"."&amp;$A$43&amp;$AS$42&amp;"P"&amp;$A62))</f>
        <v>0.01</v>
      </c>
      <c r="DE62" s="83">
        <f>IF(RTD("tos.rtd",,DE$43,"."&amp;$A$43&amp;$AS$42&amp;"C"&amp;$A62)="N/A",0,RTD("tos.rtd",,DE$43,"."&amp;$A$43&amp;$AS$42&amp;"C"&amp;$A62))</f>
        <v>5.85</v>
      </c>
      <c r="DF62" s="83">
        <f>IF(RTD("tos.rtd",,DF$43,"."&amp;$A$43&amp;$AS$42&amp;"P"&amp;$A62)="N/A",0,RTD("tos.rtd",,DF$43,"."&amp;$A$43&amp;$AS$42&amp;"P"&amp;$A62))</f>
        <v>0</v>
      </c>
      <c r="DG62" s="86">
        <f t="shared" si="193"/>
        <v>-6.0900000000000318</v>
      </c>
      <c r="DH62" s="3">
        <f t="shared" si="158"/>
        <v>0.65000000000000113</v>
      </c>
      <c r="DI62" s="3">
        <f t="shared" si="159"/>
        <v>-6</v>
      </c>
      <c r="DJ62" s="3">
        <f t="shared" si="160"/>
        <v>1</v>
      </c>
      <c r="DK62" s="3">
        <f t="shared" si="161"/>
        <v>-6</v>
      </c>
      <c r="DL62" s="3">
        <f t="shared" si="162"/>
        <v>-5.3499999999999988</v>
      </c>
      <c r="DM62" s="3">
        <f t="shared" si="163"/>
        <v>-5</v>
      </c>
      <c r="DN62" s="64" t="str">
        <f t="shared" si="164"/>
        <v>BUY</v>
      </c>
      <c r="DO62" s="64" t="str">
        <f t="shared" si="165"/>
        <v>BUY</v>
      </c>
      <c r="DP62" s="83">
        <f t="shared" si="166"/>
        <v>3.9115000000000069</v>
      </c>
      <c r="DQ62" s="83">
        <f t="shared" si="167"/>
        <v>6.0500000000000007</v>
      </c>
      <c r="DR62" s="83">
        <f t="shared" ca="1" si="168"/>
        <v>0.19409625925647853</v>
      </c>
      <c r="DS62" s="83">
        <f t="shared" si="169"/>
        <v>0.94</v>
      </c>
      <c r="DT62" s="83">
        <f t="shared" si="194"/>
        <v>1</v>
      </c>
      <c r="DU62" s="83">
        <f t="shared" si="195"/>
        <v>-6</v>
      </c>
      <c r="DV62" s="83">
        <f t="shared" si="170"/>
        <v>828</v>
      </c>
      <c r="DW62" s="83">
        <f t="shared" si="171"/>
        <v>-5036</v>
      </c>
      <c r="DX62" s="83">
        <f t="shared" ca="1" si="237"/>
        <v>2.978950653552877E-4</v>
      </c>
      <c r="DY62" s="83">
        <f t="shared" ca="1" si="238"/>
        <v>-3.2299727365187207E-2</v>
      </c>
      <c r="DZ62" s="83">
        <f t="shared" ca="1" si="239"/>
        <v>2.40988337294793E-2</v>
      </c>
      <c r="EA62" s="83">
        <f t="shared" ca="1" si="240"/>
        <v>-2.4957743433196657E-2</v>
      </c>
      <c r="EB62" s="83">
        <f t="shared" ca="1" si="241"/>
        <v>2.62881552160791E-2</v>
      </c>
      <c r="EC62" s="83">
        <f t="shared" ca="1" si="242"/>
        <v>-2.6699749470369093E-2</v>
      </c>
      <c r="ED62" s="63">
        <f t="shared" si="196"/>
        <v>-4208</v>
      </c>
      <c r="EE62" s="84">
        <f t="shared" si="172"/>
        <v>0.25</v>
      </c>
      <c r="EF62" s="84">
        <f t="shared" si="173"/>
        <v>0.62170000000000003</v>
      </c>
      <c r="EG62" s="84">
        <f t="shared" si="174"/>
        <v>0.2329</v>
      </c>
      <c r="EH62" s="84">
        <f t="shared" si="175"/>
        <v>0.223</v>
      </c>
      <c r="EI62" s="84">
        <f t="shared" si="176"/>
        <v>0.2087</v>
      </c>
      <c r="EJ62" s="84">
        <f t="shared" si="177"/>
        <v>0.20449999999999999</v>
      </c>
      <c r="EK62" s="63">
        <f t="shared" ca="1" si="197"/>
        <v>44235212.102712326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62.17%</v>
      </c>
      <c r="EN62" s="83" t="str">
        <f>RTD("tos.rtd",,EN$2,"."&amp;$A$43&amp;$AU$1&amp;"C"&amp;$A62)</f>
        <v>23.29%</v>
      </c>
      <c r="EO62" s="83" t="str">
        <f>RTD("tos.rtd",,EO$2,"."&amp;$A$43&amp;$AU$1&amp;"P"&amp;$A62)</f>
        <v>22.30%</v>
      </c>
      <c r="EP62" s="83" t="str">
        <f>RTD("tos.rtd",,EP$2,"."&amp;$A$43&amp;$AW$1&amp;"C"&amp;$A62)</f>
        <v>20.87%</v>
      </c>
      <c r="EQ62" s="83" t="str">
        <f>RTD("tos.rtd",,EQ$2,"."&amp;$A$43&amp;$AW$1&amp;"P"&amp;$A62)</f>
        <v>20.45%</v>
      </c>
      <c r="ES62" s="63" t="str">
        <f t="shared" si="178"/>
        <v>515,-4208.00</v>
      </c>
      <c r="ET62" s="63" t="str">
        <f t="shared" ca="1" si="179"/>
        <v>515,-907967.08</v>
      </c>
      <c r="EU62" s="67">
        <v>589.94000000000005</v>
      </c>
      <c r="EV62" s="67" t="s">
        <v>516</v>
      </c>
      <c r="EW62" s="67">
        <v>516.29999999999995</v>
      </c>
      <c r="EX62" s="67" t="s">
        <v>517</v>
      </c>
      <c r="EY62" s="67">
        <v>5910.5</v>
      </c>
      <c r="EZ62" s="67" t="s">
        <v>518</v>
      </c>
      <c r="FA62" s="67">
        <v>21194.25</v>
      </c>
      <c r="FB62" s="67" t="s">
        <v>519</v>
      </c>
      <c r="FC62" s="67" t="s">
        <v>520</v>
      </c>
      <c r="FD62" s="67" t="s">
        <v>521</v>
      </c>
      <c r="FE62" s="68" t="s">
        <v>522</v>
      </c>
      <c r="FF62" s="68" t="s">
        <v>523</v>
      </c>
    </row>
    <row r="63" spans="1:162" ht="13.5" thickBot="1" x14ac:dyDescent="0.25">
      <c r="A63" s="2">
        <f t="shared" si="198"/>
        <v>514</v>
      </c>
      <c r="B63" s="3">
        <f t="shared" si="148"/>
        <v>2982</v>
      </c>
      <c r="C63" s="3">
        <f t="shared" si="149"/>
        <v>5353</v>
      </c>
      <c r="D63" s="3">
        <f t="shared" si="150"/>
        <v>0</v>
      </c>
      <c r="E63" s="3">
        <f t="shared" si="151"/>
        <v>8335</v>
      </c>
      <c r="F63" s="4">
        <f>+$F$44/$A$44*A63</f>
        <v>21189.960467481626</v>
      </c>
      <c r="AM63" s="1">
        <v>-904</v>
      </c>
      <c r="AN63" s="1">
        <v>-3206</v>
      </c>
      <c r="AO63" s="1">
        <v>514</v>
      </c>
      <c r="AP63" s="1">
        <v>7066</v>
      </c>
      <c r="AQ63" s="1">
        <v>-50473</v>
      </c>
      <c r="AS63" s="6">
        <f>IF(RTD("tos.rtd",,AS$43,"."&amp;$A$43&amp;$AS$42&amp;"C"&amp;$A63)="N/A",0,RTD("tos.rtd",,AS$43,"."&amp;$A$43&amp;$AS$42&amp;"C"&amp;$A63))</f>
        <v>981</v>
      </c>
      <c r="AT63" s="7">
        <f>-IF(RTD("tos.rtd",,AT$43,"."&amp;$A$43&amp;$AS$42&amp;"P"&amp;$A63)="N/A",0,RTD("tos.rtd",,AT$43,"."&amp;$A$43&amp;$AS$42&amp;"P"&amp;$A63))</f>
        <v>-2001</v>
      </c>
      <c r="AU63" s="6">
        <f>IF(RTD("tos.rtd",,AU$2,"."&amp;$A$43&amp;$AU$1&amp;"C"&amp;$A63)="N/A",0,RTD("tos.rtd",,AU$2,"."&amp;$A$43&amp;$AU$1&amp;"C"&amp;$A63))</f>
        <v>265</v>
      </c>
      <c r="AV63" s="7">
        <f>-IF(RTD("tos.rtd",,AV$2,"."&amp;$A$43&amp;$AU$1&amp;"P"&amp;$A63)="N/A",0,RTD("tos.rtd",,AV$2,"."&amp;$A$43&amp;$AU$1&amp;"P"&amp;$A63))</f>
        <v>-5088</v>
      </c>
      <c r="AW63" s="6">
        <f>IF(RTD("tos.rtd",,AW$2,"."&amp;$A$43&amp;$AW$1&amp;"C"&amp;$A63)="N/A",0,RTD("tos.rtd",,AW$2,"."&amp;$A$43&amp;$AW$1&amp;"C"&amp;$A63))</f>
        <v>0</v>
      </c>
      <c r="AX63" s="7">
        <f>-IF(RTD("tos.rtd",,AX$2,"."&amp;$A$43&amp;$AW$1&amp;"P"&amp;$A63)="N/A",0,RTD("tos.rtd",,AX$2,"."&amp;$A$43&amp;$AW$1&amp;"P"&amp;$A63))</f>
        <v>0</v>
      </c>
      <c r="AY63" s="7">
        <f t="shared" si="180"/>
        <v>-5843</v>
      </c>
      <c r="AZ63" s="8">
        <f t="shared" si="152"/>
        <v>514</v>
      </c>
      <c r="BA63" s="6">
        <f>IF(RTD("tos.rtd",,BA$43,"."&amp;$A$43&amp;$AS$42&amp;"C"&amp;$A63)="N/A",0,RTD("tos.rtd",,BA$43,"."&amp;$A$43&amp;$AS$42&amp;"C"&amp;$A63))</f>
        <v>7066</v>
      </c>
      <c r="BB63" s="7">
        <f>-IF(RTD("tos.rtd",,BB$43,"."&amp;$A$43&amp;$AS$42&amp;"P"&amp;$A63)="N/A",0,RTD("tos.rtd",,BB$43,"."&amp;$A$43&amp;$AS$42&amp;"P"&amp;$A63))</f>
        <v>-50473</v>
      </c>
      <c r="BC63" s="6">
        <f>IF(RTD("tos.rtd",,BC$2,"."&amp;$A$43&amp;$AU$1&amp;"C"&amp;$A63)="N/A",0,RTD("tos.rtd",,BC$2,"."&amp;$A$43&amp;$AU$1&amp;"C"&amp;$A63))</f>
        <v>372</v>
      </c>
      <c r="BD63" s="7">
        <f>-IF(RTD("tos.rtd",,BD$2,"."&amp;$A$43&amp;$AU$1&amp;"P"&amp;$A63)="N/A",0,RTD("tos.rtd",,BD$2,"."&amp;$A$43&amp;$AU$1&amp;"P"&amp;$A63))</f>
        <v>-8708</v>
      </c>
      <c r="BE63" s="6">
        <f>IF(RTD("tos.rtd",,BE$2,"."&amp;$A$43&amp;$AW$1&amp;"C"&amp;$A63)="N/A",0,RTD("tos.rtd",,BE$2,"."&amp;$A$43&amp;$AW$1&amp;"C"&amp;$A63))</f>
        <v>8</v>
      </c>
      <c r="BF63" s="7">
        <f>-IF(RTD("tos.rtd",,BF$2,"."&amp;$A$43&amp;$AW$1&amp;"P"&amp;$A63)="N/A",0,RTD("tos.rtd",,BF$2,"."&amp;$A$43&amp;$AW$1&amp;"P"&amp;$A63))</f>
        <v>-84</v>
      </c>
      <c r="BG63" s="32">
        <f ca="1">+Hoja2!Y64</f>
        <v>-9931</v>
      </c>
      <c r="BH63" s="7">
        <f t="shared" ca="1" si="181"/>
        <v>-61750</v>
      </c>
      <c r="BI63" s="8" t="str">
        <f t="shared" ca="1" si="199"/>
        <v/>
      </c>
      <c r="BJ63" s="83">
        <f ca="1">IF($BP$1=1,DX63,IF(RTD("tos.rtd",,BJ$43,"."&amp;$A$43&amp;$AS$42&amp;"C"&amp;$A63)="N/A",0,RTD("tos.rtd",,BJ$43,"."&amp;$A$43&amp;$AS$42&amp;"C"&amp;$A63)))</f>
        <v>2.7303544421616004E-5</v>
      </c>
      <c r="BK63" s="83">
        <f ca="1">IF($BP$1=1,DY63,-IF(RTD("tos.rtd",,BK$43,"."&amp;$A$43&amp;$AS$42&amp;"P"&amp;$A63)="N/A",0,RTD("tos.rtd",,BK$43,"."&amp;$A$43&amp;$AS$42&amp;"P"&amp;$A63)))</f>
        <v>-2.7148303409111476E-2</v>
      </c>
      <c r="BL63" s="83">
        <f ca="1">IF($BP$1=1,DZ63,IF(RTD("tos.rtd",,BL$2,"."&amp;$A$43&amp;$AU$1&amp;"C"&amp;$A63)="N/A",0,RTD("tos.rtd",,BL$2,"."&amp;$A$43&amp;$AU$1&amp;"C"&amp;$A63)))</f>
        <v>2.3129362028918306E-2</v>
      </c>
      <c r="BM63" s="83">
        <f ca="1">IF($BP$1=1,EA63,-IF(RTD("tos.rtd",,BM$2,"."&amp;$A$43&amp;$AU$1&amp;"P"&amp;$A63)="N/A",0,RTD("tos.rtd",,BM$2,"."&amp;$A$43&amp;$AU$1&amp;"P"&amp;$A63)))</f>
        <v>-2.3890562784301867E-2</v>
      </c>
      <c r="BN63" s="83">
        <f ca="1">IF($BP$1=1,EB63,IF(RTD("tos.rtd",,BN$2,"."&amp;$A$43&amp;$AW$1&amp;"C"&amp;$A63)="N/A",0,RTD("tos.rtd",,BN$2,"."&amp;$A$43&amp;$AW$1&amp;"C"&amp;$A63)))</f>
        <v>2.5139030491476075E-2</v>
      </c>
      <c r="BO63" s="83">
        <f ca="1">IF($BP$1=1,EC63,-IF(RTD("tos.rtd",,BO$2,"."&amp;$A$43&amp;$AW$1&amp;"P"&amp;$A63)="N/A",0,RTD("tos.rtd",,BO$2,"."&amp;$A$43&amp;$AW$1&amp;"P"&amp;$A63)))</f>
        <v>-2.5499489176072709E-2</v>
      </c>
      <c r="BQ63" s="83">
        <f t="shared" ca="1" si="182"/>
        <v>-14743516.336980581</v>
      </c>
      <c r="BR63" s="3" t="str">
        <f t="shared" ca="1" si="183"/>
        <v/>
      </c>
      <c r="BS63" s="83">
        <f t="shared" ca="1" si="184"/>
        <v>-31342147.978995796</v>
      </c>
      <c r="BT63" s="3" t="str">
        <f t="shared" ca="1" si="185"/>
        <v/>
      </c>
      <c r="BU63" s="83">
        <f t="shared" ca="1" si="186"/>
        <v>0</v>
      </c>
      <c r="BV63" s="83"/>
      <c r="BX63" s="83">
        <f t="shared" ca="1" si="187"/>
        <v>-372019872.59220558</v>
      </c>
      <c r="BY63" s="83" t="str">
        <f t="shared" ca="1" si="200"/>
        <v/>
      </c>
      <c r="BZ63" s="83">
        <f t="shared" ca="1" si="188"/>
        <v>-54153512.782007918</v>
      </c>
      <c r="CA63" s="83" t="str">
        <f t="shared" ca="1" si="200"/>
        <v/>
      </c>
      <c r="CB63" s="83">
        <f t="shared" ca="1" si="189"/>
        <v>-527006.89422664524</v>
      </c>
      <c r="CC63" s="83" t="str">
        <f t="shared" ca="1" si="200"/>
        <v/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0.01</v>
      </c>
      <c r="CF63" s="83">
        <f>IF(RTD("tos.rtd",,CF$2,"."&amp;$A$43&amp;$AU$1&amp;"C"&amp;$A63)="N/A",0,RTD("tos.rtd",,CF$2,"."&amp;$A$43&amp;$AU$1&amp;"C"&amp;$A63))</f>
        <v>0.72</v>
      </c>
      <c r="CG63" s="83">
        <f>-IF(RTD("tos.rtd",,CG$2,"."&amp;$A$43&amp;$AU$1&amp;"P"&amp;$A63)="N/A",0,RTD("tos.rtd",,CG$2,"."&amp;$A$43&amp;$AU$1&amp;"P"&amp;$A63))</f>
        <v>0.27</v>
      </c>
      <c r="CH63" s="83">
        <f>IF(RTD("tos.rtd",,CH$2,"."&amp;$A$43&amp;$AW$1&amp;"C"&amp;$A63)="N/A",0,RTD("tos.rtd",,CH$2,"."&amp;$A$43&amp;$AW$1&amp;"C"&amp;$A63))</f>
        <v>0.62</v>
      </c>
      <c r="CI63" s="83">
        <f>-IF(RTD("tos.rtd",,CI$2,"."&amp;$A$43&amp;$AW$1&amp;"P"&amp;$A63)="N/A",0,RTD("tos.rtd",,CI$2,"."&amp;$A$43&amp;$AW$1&amp;"P"&amp;$A63))</f>
        <v>0.38</v>
      </c>
      <c r="CK63" s="83">
        <f t="shared" si="190"/>
        <v>96099</v>
      </c>
      <c r="CL63" s="83"/>
      <c r="CM63" s="83">
        <f t="shared" si="191"/>
        <v>-118296</v>
      </c>
      <c r="CN63" s="83"/>
      <c r="CO63" s="83">
        <f t="shared" si="192"/>
        <v>0</v>
      </c>
      <c r="CP63" s="83">
        <f t="shared" si="143"/>
        <v>-22197</v>
      </c>
      <c r="CQ63" s="83">
        <f t="shared" si="153"/>
        <v>-43407</v>
      </c>
      <c r="CR63" s="83"/>
      <c r="CS63" s="83">
        <f t="shared" si="154"/>
        <v>-8336</v>
      </c>
      <c r="CT63" s="83"/>
      <c r="CU63" s="83">
        <f t="shared" si="155"/>
        <v>-76</v>
      </c>
      <c r="CV63" s="83"/>
      <c r="CW63" s="83">
        <f t="shared" ca="1" si="156"/>
        <v>-46085664.315976381</v>
      </c>
      <c r="CY63" s="83">
        <f t="shared" ca="1" si="157"/>
        <v>-426700392.26844019</v>
      </c>
      <c r="CZ63" s="70" t="str">
        <f t="shared" ca="1" si="201"/>
        <v/>
      </c>
      <c r="DA63" s="83">
        <f>IF(RTD("tos.rtd",,DA$43,"."&amp;$A$43&amp;$AS$42&amp;"C"&amp;$A63)="N/A",0,RTD("tos.rtd",,DA$43,"."&amp;$A$43&amp;$AS$42&amp;"C"&amp;$A63))</f>
        <v>7.18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7.25</v>
      </c>
      <c r="DD63" s="83">
        <f>IF(RTD("tos.rtd",,DD$43,"."&amp;$A$43&amp;$AS$42&amp;"P"&amp;$A63)="N/A",0,RTD("tos.rtd",,DD$43,"."&amp;$A$43&amp;$AS$42&amp;"P"&amp;$A63))</f>
        <v>0.01</v>
      </c>
      <c r="DE63" s="83">
        <f>IF(RTD("tos.rtd",,DE$43,"."&amp;$A$43&amp;$AS$42&amp;"C"&amp;$A63)="N/A",0,RTD("tos.rtd",,DE$43,"."&amp;$A$43&amp;$AS$42&amp;"C"&amp;$A63))</f>
        <v>6.85</v>
      </c>
      <c r="DF63" s="83">
        <f>IF(RTD("tos.rtd",,DF$43,"."&amp;$A$43&amp;$AS$42&amp;"P"&amp;$A63)="N/A",0,RTD("tos.rtd",,DF$43,"."&amp;$A$43&amp;$AS$42&amp;"P"&amp;$A63))</f>
        <v>0</v>
      </c>
      <c r="DG63" s="86">
        <f t="shared" si="193"/>
        <v>-7.0900000000000318</v>
      </c>
      <c r="DH63" s="3">
        <f t="shared" si="158"/>
        <v>0</v>
      </c>
      <c r="DI63" s="3">
        <f t="shared" si="159"/>
        <v>0</v>
      </c>
      <c r="DJ63" s="3">
        <f t="shared" si="160"/>
        <v>0</v>
      </c>
      <c r="DK63" s="3">
        <f t="shared" si="161"/>
        <v>0</v>
      </c>
      <c r="DL63" s="3">
        <f t="shared" si="162"/>
        <v>0</v>
      </c>
      <c r="DM63" s="3">
        <f t="shared" si="163"/>
        <v>0</v>
      </c>
      <c r="DN63" s="64" t="str">
        <f t="shared" si="164"/>
        <v>UNKNOWN</v>
      </c>
      <c r="DO63" s="64" t="str">
        <f t="shared" si="165"/>
        <v>UNKNOWN</v>
      </c>
      <c r="DP63" s="83">
        <f t="shared" si="166"/>
        <v>0</v>
      </c>
      <c r="DQ63" s="83">
        <f t="shared" si="167"/>
        <v>0</v>
      </c>
      <c r="DR63" s="83">
        <f t="shared" ca="1" si="168"/>
        <v>0</v>
      </c>
      <c r="DS63" s="83">
        <f t="shared" si="169"/>
        <v>0</v>
      </c>
      <c r="DT63" s="83">
        <f t="shared" si="194"/>
        <v>0</v>
      </c>
      <c r="DU63" s="83">
        <f t="shared" si="195"/>
        <v>0</v>
      </c>
      <c r="DV63" s="83">
        <f t="shared" si="170"/>
        <v>-904</v>
      </c>
      <c r="DW63" s="83">
        <f t="shared" si="171"/>
        <v>-3206</v>
      </c>
      <c r="DX63" s="83">
        <f t="shared" ca="1" si="237"/>
        <v>2.7303544421616004E-5</v>
      </c>
      <c r="DY63" s="83">
        <f t="shared" ca="1" si="238"/>
        <v>-2.7148303409111476E-2</v>
      </c>
      <c r="DZ63" s="83">
        <f t="shared" ca="1" si="239"/>
        <v>2.3129362028918306E-2</v>
      </c>
      <c r="EA63" s="83">
        <f t="shared" ca="1" si="240"/>
        <v>-2.3890562784301867E-2</v>
      </c>
      <c r="EB63" s="83">
        <f t="shared" ca="1" si="241"/>
        <v>2.5139030491476075E-2</v>
      </c>
      <c r="EC63" s="83">
        <f t="shared" ca="1" si="242"/>
        <v>-2.5499489176072709E-2</v>
      </c>
      <c r="ED63" s="63">
        <f t="shared" si="196"/>
        <v>-4110</v>
      </c>
      <c r="EE63" s="84">
        <f t="shared" si="172"/>
        <v>0.25</v>
      </c>
      <c r="EF63" s="84">
        <f t="shared" si="173"/>
        <v>0.71250000000000002</v>
      </c>
      <c r="EG63" s="84">
        <f t="shared" si="174"/>
        <v>0.2356</v>
      </c>
      <c r="EH63" s="84">
        <f t="shared" si="175"/>
        <v>0.22559999999999999</v>
      </c>
      <c r="EI63" s="84">
        <f t="shared" si="176"/>
        <v>0.21010000000000001</v>
      </c>
      <c r="EJ63" s="84">
        <f t="shared" si="177"/>
        <v>0.20580000000000001</v>
      </c>
      <c r="EK63" s="63">
        <f t="shared" ca="1" si="197"/>
        <v>23626996.324594498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71.25%</v>
      </c>
      <c r="EN63" s="83" t="str">
        <f>RTD("tos.rtd",,EN$2,"."&amp;$A$43&amp;$AU$1&amp;"C"&amp;$A63)</f>
        <v>23.56%</v>
      </c>
      <c r="EO63" s="83" t="str">
        <f>RTD("tos.rtd",,EO$2,"."&amp;$A$43&amp;$AU$1&amp;"P"&amp;$A63)</f>
        <v>22.56%</v>
      </c>
      <c r="EP63" s="83" t="str">
        <f>RTD("tos.rtd",,EP$2,"."&amp;$A$43&amp;$AW$1&amp;"C"&amp;$A63)</f>
        <v>21.01%</v>
      </c>
      <c r="EQ63" s="83" t="str">
        <f>RTD("tos.rtd",,EQ$2,"."&amp;$A$43&amp;$AW$1&amp;"P"&amp;$A63)</f>
        <v>20.58%</v>
      </c>
      <c r="ES63" s="63" t="str">
        <f t="shared" si="178"/>
        <v>514,-4110.00</v>
      </c>
      <c r="ET63" s="63" t="str">
        <f t="shared" ca="1" si="179"/>
        <v>514,-426700.39</v>
      </c>
      <c r="EU63" s="67">
        <v>589.92999999999995</v>
      </c>
      <c r="EV63" s="67" t="s">
        <v>524</v>
      </c>
      <c r="EW63" s="67">
        <v>516.22</v>
      </c>
      <c r="EX63" s="67" t="s">
        <v>525</v>
      </c>
      <c r="EY63" s="67">
        <v>5909.5</v>
      </c>
      <c r="EZ63" s="67" t="s">
        <v>526</v>
      </c>
      <c r="FA63" s="67">
        <v>21190</v>
      </c>
      <c r="FB63" s="67" t="s">
        <v>527</v>
      </c>
      <c r="FC63" s="67" t="s">
        <v>528</v>
      </c>
      <c r="FD63" s="67" t="s">
        <v>529</v>
      </c>
      <c r="FE63" s="68" t="s">
        <v>530</v>
      </c>
      <c r="FF63" s="68" t="s">
        <v>531</v>
      </c>
    </row>
    <row r="64" spans="1:162" ht="13.5" thickBot="1" x14ac:dyDescent="0.25">
      <c r="A64" s="2">
        <f t="shared" si="198"/>
        <v>513</v>
      </c>
      <c r="B64" s="3">
        <f t="shared" si="148"/>
        <v>2617</v>
      </c>
      <c r="C64" s="3">
        <f t="shared" si="149"/>
        <v>1404</v>
      </c>
      <c r="D64" s="3">
        <f t="shared" si="150"/>
        <v>0</v>
      </c>
      <c r="E64" s="3">
        <f t="shared" si="151"/>
        <v>4021</v>
      </c>
      <c r="F64" s="34">
        <f t="shared" si="202"/>
        <v>21148.734863459285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298</v>
      </c>
      <c r="AN64" s="12">
        <v>-1960</v>
      </c>
      <c r="AO64" s="12">
        <v>513</v>
      </c>
      <c r="AP64" s="12">
        <v>1274</v>
      </c>
      <c r="AQ64" s="12">
        <v>-32028</v>
      </c>
      <c r="AR64" s="12"/>
      <c r="AS64" s="6">
        <f>IF(RTD("tos.rtd",,AS$43,"."&amp;$A$43&amp;$AS$42&amp;"C"&amp;$A64)="N/A",0,RTD("tos.rtd",,AS$43,"."&amp;$A$43&amp;$AS$42&amp;"C"&amp;$A64))</f>
        <v>524</v>
      </c>
      <c r="AT64" s="7">
        <f>-IF(RTD("tos.rtd",,AT$43,"."&amp;$A$43&amp;$AS$42&amp;"P"&amp;$A64)="N/A",0,RTD("tos.rtd",,AT$43,"."&amp;$A$43&amp;$AS$42&amp;"P"&amp;$A64))</f>
        <v>-2093</v>
      </c>
      <c r="AU64" s="6">
        <f>IF(RTD("tos.rtd",,AU$2,"."&amp;$A$43&amp;$AU$1&amp;"C"&amp;$A64)="N/A",0,RTD("tos.rtd",,AU$2,"."&amp;$A$43&amp;$AU$1&amp;"C"&amp;$A64))</f>
        <v>335</v>
      </c>
      <c r="AV64" s="7">
        <f>-IF(RTD("tos.rtd",,AV$2,"."&amp;$A$43&amp;$AU$1&amp;"P"&amp;$A64)="N/A",0,RTD("tos.rtd",,AV$2,"."&amp;$A$43&amp;$AU$1&amp;"P"&amp;$A64))</f>
        <v>-1069</v>
      </c>
      <c r="AW64" s="6">
        <f>IF(RTD("tos.rtd",,AW$2,"."&amp;$A$43&amp;$AW$1&amp;"C"&amp;$A64)="N/A",0,RTD("tos.rtd",,AW$2,"."&amp;$A$43&amp;$AW$1&amp;"C"&amp;$A64))</f>
        <v>0</v>
      </c>
      <c r="AX64" s="7">
        <f>-IF(RTD("tos.rtd",,AX$2,"."&amp;$A$43&amp;$AW$1&amp;"P"&amp;$A64)="N/A",0,RTD("tos.rtd",,AX$2,"."&amp;$A$43&amp;$AW$1&amp;"P"&amp;$A64))</f>
        <v>0</v>
      </c>
      <c r="AY64" s="7">
        <f t="shared" si="180"/>
        <v>-2303</v>
      </c>
      <c r="AZ64" s="8">
        <f t="shared" si="152"/>
        <v>513</v>
      </c>
      <c r="BA64" s="6">
        <f>IF(RTD("tos.rtd",,BA$43,"."&amp;$A$43&amp;$AS$42&amp;"C"&amp;$A64)="N/A",0,RTD("tos.rtd",,BA$43,"."&amp;$A$43&amp;$AS$42&amp;"C"&amp;$A64))</f>
        <v>1274</v>
      </c>
      <c r="BB64" s="7">
        <f>-IF(RTD("tos.rtd",,BB$43,"."&amp;$A$43&amp;$AS$42&amp;"P"&amp;$A64)="N/A",0,RTD("tos.rtd",,BB$43,"."&amp;$A$43&amp;$AS$42&amp;"P"&amp;$A64))</f>
        <v>-32028</v>
      </c>
      <c r="BC64" s="6">
        <f>IF(RTD("tos.rtd",,BC$2,"."&amp;$A$43&amp;$AU$1&amp;"C"&amp;$A64)="N/A",0,RTD("tos.rtd",,BC$2,"."&amp;$A$43&amp;$AU$1&amp;"C"&amp;$A64))</f>
        <v>75</v>
      </c>
      <c r="BD64" s="7">
        <f>-IF(RTD("tos.rtd",,BD$2,"."&amp;$A$43&amp;$AU$1&amp;"P"&amp;$A64)="N/A",0,RTD("tos.rtd",,BD$2,"."&amp;$A$43&amp;$AU$1&amp;"P"&amp;$A64))</f>
        <v>-1823</v>
      </c>
      <c r="BE64" s="6">
        <f>IF(RTD("tos.rtd",,BE$2,"."&amp;$A$43&amp;$AW$1&amp;"C"&amp;$A64)="N/A",0,RTD("tos.rtd",,BE$2,"."&amp;$A$43&amp;$AW$1&amp;"C"&amp;$A64))</f>
        <v>79</v>
      </c>
      <c r="BF64" s="7">
        <f>-IF(RTD("tos.rtd",,BF$2,"."&amp;$A$43&amp;$AW$1&amp;"P"&amp;$A64)="N/A",0,RTD("tos.rtd",,BF$2,"."&amp;$A$43&amp;$AW$1&amp;"P"&amp;$A64))</f>
        <v>-55</v>
      </c>
      <c r="BG64" s="32">
        <f ca="1">+Hoja2!Y65</f>
        <v>-10615</v>
      </c>
      <c r="BH64" s="7">
        <f t="shared" ca="1" si="181"/>
        <v>-43093</v>
      </c>
      <c r="BI64" s="8" t="str">
        <f t="shared" ca="1" si="199"/>
        <v/>
      </c>
      <c r="BJ64" s="83">
        <f ca="1">IF($BP$1=1,DX64,IF(RTD("tos.rtd",,BJ$43,"."&amp;$A$43&amp;$AS$42&amp;"C"&amp;$A64)="N/A",0,RTD("tos.rtd",,BJ$43,"."&amp;$A$43&amp;$AS$42&amp;"C"&amp;$A64)))</f>
        <v>1.7280388534270474E-6</v>
      </c>
      <c r="BK64" s="83">
        <f ca="1">IF($BP$1=1,DY64,-IF(RTD("tos.rtd",,BK$43,"."&amp;$A$43&amp;$AS$42&amp;"P"&amp;$A64)="N/A",0,RTD("tos.rtd",,BK$43,"."&amp;$A$43&amp;$AS$42&amp;"P"&amp;$A64)))</f>
        <v>-2.3330533695177274E-2</v>
      </c>
      <c r="BL64" s="83">
        <f ca="1">IF($BP$1=1,DZ64,IF(RTD("tos.rtd",,BL$2,"."&amp;$A$43&amp;$AU$1&amp;"C"&amp;$A64)="N/A",0,RTD("tos.rtd",,BL$2,"."&amp;$A$43&amp;$AU$1&amp;"C"&amp;$A64)))</f>
        <v>2.2255486065422676E-2</v>
      </c>
      <c r="BM64" s="83">
        <f ca="1">IF($BP$1=1,EA64,-IF(RTD("tos.rtd",,BM$2,"."&amp;$A$43&amp;$AU$1&amp;"P"&amp;$A64)="N/A",0,RTD("tos.rtd",,BM$2,"."&amp;$A$43&amp;$AU$1&amp;"P"&amp;$A64)))</f>
        <v>-2.2787852149282709E-2</v>
      </c>
      <c r="BN64" s="83">
        <f ca="1">IF($BP$1=1,EB64,IF(RTD("tos.rtd",,BN$2,"."&amp;$A$43&amp;$AW$1&amp;"C"&amp;$A64)="N/A",0,RTD("tos.rtd",,BN$2,"."&amp;$A$43&amp;$AW$1&amp;"C"&amp;$A64)))</f>
        <v>2.3916104808130615E-2</v>
      </c>
      <c r="BO64" s="83">
        <f ca="1">IF($BP$1=1,EC64,-IF(RTD("tos.rtd",,BO$2,"."&amp;$A$43&amp;$AW$1&amp;"P"&amp;$A64)="N/A",0,RTD("tos.rtd",,BO$2,"."&amp;$A$43&amp;$AW$1&amp;"P"&amp;$A64)))</f>
        <v>-2.4235353965981227E-2</v>
      </c>
      <c r="BQ64" s="83">
        <f t="shared" ca="1" si="182"/>
        <v>-13259016.965339588</v>
      </c>
      <c r="BR64" s="3" t="str">
        <f t="shared" ca="1" si="183"/>
        <v/>
      </c>
      <c r="BS64" s="83">
        <f t="shared" ca="1" si="184"/>
        <v>-4590194.0702272616</v>
      </c>
      <c r="BT64" s="3" t="str">
        <f t="shared" ca="1" si="185"/>
        <v/>
      </c>
      <c r="BU64" s="83">
        <f t="shared" ca="1" si="186"/>
        <v>0</v>
      </c>
      <c r="BV64" s="83"/>
      <c r="BX64" s="83">
        <f t="shared" ca="1" si="187"/>
        <v>-202898432.3947311</v>
      </c>
      <c r="BY64" s="83" t="str">
        <f t="shared" ca="1" si="200"/>
        <v/>
      </c>
      <c r="BZ64" s="83">
        <f t="shared" ca="1" si="188"/>
        <v>-10826931.86224054</v>
      </c>
      <c r="CA64" s="83" t="str">
        <f t="shared" ca="1" si="200"/>
        <v/>
      </c>
      <c r="CB64" s="83">
        <f t="shared" ca="1" si="189"/>
        <v>151089.50794653152</v>
      </c>
      <c r="CC64" s="83" t="str">
        <f t="shared" ca="1" si="200"/>
        <v>Cruce +</v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</v>
      </c>
      <c r="CF64" s="83">
        <f>IF(RTD("tos.rtd",,CF$2,"."&amp;$A$43&amp;$AU$1&amp;"C"&amp;$A64)="N/A",0,RTD("tos.rtd",,CF$2,"."&amp;$A$43&amp;$AU$1&amp;"C"&amp;$A64))</f>
        <v>0.75</v>
      </c>
      <c r="CG64" s="83">
        <f>-IF(RTD("tos.rtd",,CG$2,"."&amp;$A$43&amp;$AU$1&amp;"P"&amp;$A64)="N/A",0,RTD("tos.rtd",,CG$2,"."&amp;$A$43&amp;$AU$1&amp;"P"&amp;$A64))</f>
        <v>0.25</v>
      </c>
      <c r="CH64" s="83">
        <f>IF(RTD("tos.rtd",,CH$2,"."&amp;$A$43&amp;$AW$1&amp;"C"&amp;$A64)="N/A",0,RTD("tos.rtd",,CH$2,"."&amp;$A$43&amp;$AW$1&amp;"C"&amp;$A64))</f>
        <v>0.63</v>
      </c>
      <c r="CI64" s="83">
        <f>-IF(RTD("tos.rtd",,CI$2,"."&amp;$A$43&amp;$AW$1&amp;"P"&amp;$A64)="N/A",0,RTD("tos.rtd",,CI$2,"."&amp;$A$43&amp;$AW$1&amp;"P"&amp;$A64))</f>
        <v>0.37</v>
      </c>
      <c r="CK64" s="83">
        <f t="shared" si="190"/>
        <v>52400</v>
      </c>
      <c r="CL64" s="83"/>
      <c r="CM64" s="83">
        <f t="shared" si="191"/>
        <v>-1600</v>
      </c>
      <c r="CN64" s="83"/>
      <c r="CO64" s="83">
        <f t="shared" si="192"/>
        <v>0</v>
      </c>
      <c r="CP64" s="83">
        <f t="shared" si="143"/>
        <v>50800</v>
      </c>
      <c r="CQ64" s="83">
        <f t="shared" si="153"/>
        <v>-30754</v>
      </c>
      <c r="CR64" s="83"/>
      <c r="CS64" s="83">
        <f t="shared" si="154"/>
        <v>-1748</v>
      </c>
      <c r="CT64" s="83"/>
      <c r="CU64" s="83">
        <f t="shared" si="155"/>
        <v>24</v>
      </c>
      <c r="CV64" s="83"/>
      <c r="CW64" s="83">
        <f t="shared" ca="1" si="156"/>
        <v>-17849211.035566851</v>
      </c>
      <c r="CY64" s="83">
        <f t="shared" ca="1" si="157"/>
        <v>-213574274.74902514</v>
      </c>
      <c r="CZ64" s="70" t="str">
        <f t="shared" ca="1" si="201"/>
        <v/>
      </c>
      <c r="DA64" s="83">
        <f>IF(RTD("tos.rtd",,DA$43,"."&amp;$A$43&amp;$AS$42&amp;"C"&amp;$A64)="N/A",0,RTD("tos.rtd",,DA$43,"."&amp;$A$43&amp;$AS$42&amp;"C"&amp;$A64))</f>
        <v>8.3000000000000007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8.25</v>
      </c>
      <c r="DD64" s="83">
        <f>IF(RTD("tos.rtd",,DD$43,"."&amp;$A$43&amp;$AS$42&amp;"P"&amp;$A64)="N/A",0,RTD("tos.rtd",,DD$43,"."&amp;$A$43&amp;$AS$42&amp;"P"&amp;$A64))</f>
        <v>0.01</v>
      </c>
      <c r="DE64" s="83">
        <f>IF(RTD("tos.rtd",,DE$43,"."&amp;$A$43&amp;$AS$42&amp;"C"&amp;$A64)="N/A",0,RTD("tos.rtd",,DE$43,"."&amp;$A$43&amp;$AS$42&amp;"C"&amp;$A64))</f>
        <v>7.85</v>
      </c>
      <c r="DF64" s="83">
        <f>IF(RTD("tos.rtd",,DF$43,"."&amp;$A$43&amp;$AS$42&amp;"P"&amp;$A64)="N/A",0,RTD("tos.rtd",,DF$43,"."&amp;$A$43&amp;$AS$42&amp;"P"&amp;$A64))</f>
        <v>0</v>
      </c>
      <c r="DG64" s="86">
        <f t="shared" si="193"/>
        <v>-8.0900000000000318</v>
      </c>
      <c r="DH64" s="3">
        <f t="shared" si="158"/>
        <v>0</v>
      </c>
      <c r="DI64" s="3">
        <f t="shared" si="159"/>
        <v>0</v>
      </c>
      <c r="DJ64" s="3">
        <f t="shared" si="160"/>
        <v>0</v>
      </c>
      <c r="DK64" s="3">
        <f t="shared" si="161"/>
        <v>0</v>
      </c>
      <c r="DL64" s="3">
        <f t="shared" si="162"/>
        <v>0</v>
      </c>
      <c r="DM64" s="3">
        <f t="shared" si="163"/>
        <v>0</v>
      </c>
      <c r="DN64" s="64" t="str">
        <f t="shared" si="164"/>
        <v>UNKNOWN</v>
      </c>
      <c r="DO64" s="64" t="str">
        <f t="shared" si="165"/>
        <v>UNKNOWN</v>
      </c>
      <c r="DP64" s="83">
        <f t="shared" si="166"/>
        <v>0</v>
      </c>
      <c r="DQ64" s="83">
        <f t="shared" si="167"/>
        <v>0</v>
      </c>
      <c r="DR64" s="83">
        <f t="shared" ca="1" si="168"/>
        <v>0</v>
      </c>
      <c r="DS64" s="83">
        <f t="shared" si="169"/>
        <v>0</v>
      </c>
      <c r="DT64" s="83">
        <f t="shared" si="194"/>
        <v>0</v>
      </c>
      <c r="DU64" s="83">
        <f t="shared" si="195"/>
        <v>0</v>
      </c>
      <c r="DV64" s="83">
        <f t="shared" si="170"/>
        <v>298</v>
      </c>
      <c r="DW64" s="83">
        <f t="shared" si="171"/>
        <v>-1960</v>
      </c>
      <c r="DX64" s="83">
        <f t="shared" ca="1" si="237"/>
        <v>1.7280388534270474E-6</v>
      </c>
      <c r="DY64" s="83">
        <f t="shared" ca="1" si="238"/>
        <v>-2.3330533695177274E-2</v>
      </c>
      <c r="DZ64" s="83">
        <f t="shared" ca="1" si="239"/>
        <v>2.2255486065422676E-2</v>
      </c>
      <c r="EA64" s="83">
        <f t="shared" ca="1" si="240"/>
        <v>-2.2787852149282709E-2</v>
      </c>
      <c r="EB64" s="83">
        <f t="shared" ca="1" si="241"/>
        <v>2.3916104808130615E-2</v>
      </c>
      <c r="EC64" s="83">
        <f t="shared" ca="1" si="242"/>
        <v>-2.4235353965981227E-2</v>
      </c>
      <c r="ED64" s="63">
        <f t="shared" si="196"/>
        <v>-1662</v>
      </c>
      <c r="EE64" s="84">
        <f t="shared" si="172"/>
        <v>0.25</v>
      </c>
      <c r="EF64" s="84">
        <f t="shared" si="173"/>
        <v>0.8024</v>
      </c>
      <c r="EG64" s="84">
        <f t="shared" si="174"/>
        <v>0.2364</v>
      </c>
      <c r="EH64" s="84">
        <f t="shared" si="175"/>
        <v>0.2283</v>
      </c>
      <c r="EI64" s="84">
        <f t="shared" si="176"/>
        <v>0.2117</v>
      </c>
      <c r="EJ64" s="84">
        <f t="shared" si="177"/>
        <v>0.20710000000000001</v>
      </c>
      <c r="EK64" s="63">
        <f t="shared" ca="1" si="197"/>
        <v>12416840.813786389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80.24%</v>
      </c>
      <c r="EN64" s="83" t="str">
        <f>RTD("tos.rtd",,EN$2,"."&amp;$A$43&amp;$AU$1&amp;"C"&amp;$A64)</f>
        <v>23.64%</v>
      </c>
      <c r="EO64" s="83" t="str">
        <f>RTD("tos.rtd",,EO$2,"."&amp;$A$43&amp;$AU$1&amp;"P"&amp;$A64)</f>
        <v>22.83%</v>
      </c>
      <c r="EP64" s="83" t="str">
        <f>RTD("tos.rtd",,EP$2,"."&amp;$A$43&amp;$AW$1&amp;"C"&amp;$A64)</f>
        <v>21.17%</v>
      </c>
      <c r="EQ64" s="83" t="str">
        <f>RTD("tos.rtd",,EQ$2,"."&amp;$A$43&amp;$AW$1&amp;"P"&amp;$A64)</f>
        <v>20.71%</v>
      </c>
      <c r="ES64" s="63" t="str">
        <f t="shared" si="178"/>
        <v>513,-1662.00</v>
      </c>
      <c r="ET64" s="63" t="str">
        <f t="shared" ca="1" si="179"/>
        <v>513,-213574.27</v>
      </c>
      <c r="EU64" s="67">
        <v>589.91999999999996</v>
      </c>
      <c r="EV64" s="67" t="s">
        <v>532</v>
      </c>
      <c r="EW64" s="67">
        <v>516.17999999999995</v>
      </c>
      <c r="EX64" s="67" t="s">
        <v>533</v>
      </c>
      <c r="EY64" s="67">
        <v>5909.5</v>
      </c>
      <c r="EZ64" s="67" t="s">
        <v>534</v>
      </c>
      <c r="FA64" s="67">
        <v>21190.5</v>
      </c>
      <c r="FB64" s="67" t="s">
        <v>535</v>
      </c>
      <c r="FC64" s="67" t="s">
        <v>536</v>
      </c>
      <c r="FD64" s="67" t="s">
        <v>537</v>
      </c>
      <c r="FE64" s="68" t="s">
        <v>538</v>
      </c>
      <c r="FF64" s="68" t="s">
        <v>539</v>
      </c>
    </row>
    <row r="65" spans="1:162" ht="13.5" thickBot="1" x14ac:dyDescent="0.25">
      <c r="A65" s="2">
        <f t="shared" si="198"/>
        <v>512</v>
      </c>
      <c r="B65" s="3">
        <f>+IF($A$1="ABS",AS65-AT65,AS65+AT65)</f>
        <v>4618</v>
      </c>
      <c r="C65" s="3">
        <f t="shared" si="149"/>
        <v>1488</v>
      </c>
      <c r="D65" s="3">
        <f>+IF($A$1="ABS",AW65-AX65,AW65+AX65)</f>
        <v>0</v>
      </c>
      <c r="E65" s="3">
        <f>SUM(B65:D65)</f>
        <v>6106</v>
      </c>
      <c r="F65" s="4">
        <f>+$F$44/$A$44*A65</f>
        <v>21107.509259436949</v>
      </c>
      <c r="AM65" s="1">
        <v>412</v>
      </c>
      <c r="AN65" s="1">
        <v>-5802</v>
      </c>
      <c r="AO65" s="1">
        <v>512</v>
      </c>
      <c r="AP65" s="1">
        <v>4142</v>
      </c>
      <c r="AQ65" s="1">
        <v>-31468</v>
      </c>
      <c r="AS65" s="6">
        <f>IF(RTD("tos.rtd",,AS$43,"."&amp;$A$43&amp;$AS$42&amp;"C"&amp;$A65)="N/A",0,RTD("tos.rtd",,AS$43,"."&amp;$A$43&amp;$AS$42&amp;"C"&amp;$A65))</f>
        <v>987</v>
      </c>
      <c r="AT65" s="7">
        <f>-IF(RTD("tos.rtd",,AT$43,"."&amp;$A$43&amp;$AS$42&amp;"P"&amp;$A65)="N/A",0,RTD("tos.rtd",,AT$43,"."&amp;$A$43&amp;$AS$42&amp;"P"&amp;$A65))</f>
        <v>-3631</v>
      </c>
      <c r="AU65" s="6">
        <f>IF(RTD("tos.rtd",,AU$2,"."&amp;$A$43&amp;$AU$1&amp;"C"&amp;$A65)="N/A",0,RTD("tos.rtd",,AU$2,"."&amp;$A$43&amp;$AU$1&amp;"C"&amp;$A65))</f>
        <v>257</v>
      </c>
      <c r="AV65" s="7">
        <f>-IF(RTD("tos.rtd",,AV$2,"."&amp;$A$43&amp;$AU$1&amp;"P"&amp;$A65)="N/A",0,RTD("tos.rtd",,AV$2,"."&amp;$A$43&amp;$AU$1&amp;"P"&amp;$A65))</f>
        <v>-1231</v>
      </c>
      <c r="AW65" s="6">
        <f>IF(RTD("tos.rtd",,AW$2,"."&amp;$A$43&amp;$AW$1&amp;"C"&amp;$A65)="N/A",0,RTD("tos.rtd",,AW$2,"."&amp;$A$43&amp;$AW$1&amp;"C"&amp;$A65))</f>
        <v>0</v>
      </c>
      <c r="AX65" s="7">
        <f>-IF(RTD("tos.rtd",,AX$2,"."&amp;$A$43&amp;$AW$1&amp;"P"&amp;$A65)="N/A",0,RTD("tos.rtd",,AX$2,"."&amp;$A$43&amp;$AW$1&amp;"P"&amp;$A65))</f>
        <v>0</v>
      </c>
      <c r="AY65" s="7">
        <f>SUM(AS65:AX65)</f>
        <v>-3618</v>
      </c>
      <c r="AZ65" s="8">
        <f t="shared" si="152"/>
        <v>512</v>
      </c>
      <c r="BA65" s="6">
        <f>IF(RTD("tos.rtd",,BA$43,"."&amp;$A$43&amp;$AS$42&amp;"C"&amp;$A65)="N/A",0,RTD("tos.rtd",,BA$43,"."&amp;$A$43&amp;$AS$42&amp;"C"&amp;$A65))</f>
        <v>4142</v>
      </c>
      <c r="BB65" s="7">
        <f>-IF(RTD("tos.rtd",,BB$43,"."&amp;$A$43&amp;$AS$42&amp;"P"&amp;$A65)="N/A",0,RTD("tos.rtd",,BB$43,"."&amp;$A$43&amp;$AS$42&amp;"P"&amp;$A65))</f>
        <v>-31468</v>
      </c>
      <c r="BC65" s="6">
        <f>IF(RTD("tos.rtd",,BC$2,"."&amp;$A$43&amp;$AU$1&amp;"C"&amp;$A65)="N/A",0,RTD("tos.rtd",,BC$2,"."&amp;$A$43&amp;$AU$1&amp;"C"&amp;$A65))</f>
        <v>144</v>
      </c>
      <c r="BD65" s="7">
        <f>-IF(RTD("tos.rtd",,BD$2,"."&amp;$A$43&amp;$AU$1&amp;"P"&amp;$A65)="N/A",0,RTD("tos.rtd",,BD$2,"."&amp;$A$43&amp;$AU$1&amp;"P"&amp;$A65))</f>
        <v>-2113</v>
      </c>
      <c r="BE65" s="6">
        <f>IF(RTD("tos.rtd",,BE$2,"."&amp;$A$43&amp;$AW$1&amp;"C"&amp;$A65)="N/A",0,RTD("tos.rtd",,BE$2,"."&amp;$A$43&amp;$AW$1&amp;"C"&amp;$A65))</f>
        <v>21</v>
      </c>
      <c r="BF65" s="7">
        <f>-IF(RTD("tos.rtd",,BF$2,"."&amp;$A$43&amp;$AW$1&amp;"P"&amp;$A65)="N/A",0,RTD("tos.rtd",,BF$2,"."&amp;$A$43&amp;$AW$1&amp;"P"&amp;$A65))</f>
        <v>-122</v>
      </c>
      <c r="BG65" s="32">
        <f ca="1">+Hoja2!Y66</f>
        <v>-13597</v>
      </c>
      <c r="BH65" s="7">
        <f t="shared" ca="1" si="181"/>
        <v>-42993</v>
      </c>
      <c r="BI65" s="8" t="str">
        <f t="shared" ca="1" si="199"/>
        <v/>
      </c>
      <c r="BJ65" s="83">
        <f ca="1">IF($BP$1=1,DX65,IF(RTD("tos.rtd",,BJ$43,"."&amp;$A$43&amp;$AS$42&amp;"C"&amp;$A65)="N/A",0,RTD("tos.rtd",,BJ$43,"."&amp;$A$43&amp;$AS$42&amp;"C"&amp;$A65)))</f>
        <v>7.5357933309164763E-8</v>
      </c>
      <c r="BK65" s="83">
        <f ca="1">IF($BP$1=1,DY65,-IF(RTD("tos.rtd",,BK$43,"."&amp;$A$43&amp;$AS$42&amp;"P"&amp;$A65)="N/A",0,RTD("tos.rtd",,BK$43,"."&amp;$A$43&amp;$AS$42&amp;"P"&amp;$A65)))</f>
        <v>-2.039009752216674E-2</v>
      </c>
      <c r="BL65" s="83">
        <f ca="1">IF($BP$1=1,DZ65,IF(RTD("tos.rtd",,BL$2,"."&amp;$A$43&amp;$AU$1&amp;"C"&amp;$A65)="N/A",0,RTD("tos.rtd",,BL$2,"."&amp;$A$43&amp;$AU$1&amp;"C"&amp;$A65)))</f>
        <v>2.1076063718919763E-2</v>
      </c>
      <c r="BM65" s="83">
        <f ca="1">IF($BP$1=1,EA65,-IF(RTD("tos.rtd",,BM$2,"."&amp;$A$43&amp;$AU$1&amp;"P"&amp;$A65)="N/A",0,RTD("tos.rtd",,BM$2,"."&amp;$A$43&amp;$AU$1&amp;"P"&amp;$A65)))</f>
        <v>-2.1660473781810401E-2</v>
      </c>
      <c r="BN65" s="83">
        <f ca="1">IF($BP$1=1,EB65,IF(RTD("tos.rtd",,BN$2,"."&amp;$A$43&amp;$AW$1&amp;"C"&amp;$A65)="N/A",0,RTD("tos.rtd",,BN$2,"."&amp;$A$43&amp;$AW$1&amp;"C"&amp;$A65)))</f>
        <v>2.2661597356244269E-2</v>
      </c>
      <c r="BO65" s="83">
        <f ca="1">IF($BP$1=1,EC65,-IF(RTD("tos.rtd",,BO$2,"."&amp;$A$43&amp;$AW$1&amp;"P"&amp;$A65)="N/A",0,RTD("tos.rtd",,BO$2,"."&amp;$A$43&amp;$AW$1&amp;"P"&amp;$A65)))</f>
        <v>-2.2920560708675163E-2</v>
      </c>
      <c r="BQ65" s="83">
        <f ca="1">+$A$44*$A$44*AS65*BJ65-$A$44*$A$44*AT65*BK65</f>
        <v>-20103449.964891642</v>
      </c>
      <c r="BR65" s="3" t="str">
        <f t="shared" ca="1" si="183"/>
        <v/>
      </c>
      <c r="BS65" s="83">
        <f ca="1">+$A$44*$A$44*AU65*BL65-$A$44*$A$44*AV65*BM65</f>
        <v>-5769434.0116545279</v>
      </c>
      <c r="BT65" s="3" t="str">
        <f t="shared" ca="1" si="185"/>
        <v/>
      </c>
      <c r="BU65" s="83">
        <f ca="1">+$A$44*$A$44*AW65*BN65-$A$44*$A$44*AX65*BO65</f>
        <v>0</v>
      </c>
      <c r="BV65" s="83"/>
      <c r="BX65" s="83">
        <f ca="1">+$A$44*$A$44*BA65*BJ65-$A$44*$A$44*BB65*BK65</f>
        <v>-174226298.89485714</v>
      </c>
      <c r="BY65" s="83" t="str">
        <f t="shared" ca="1" si="200"/>
        <v/>
      </c>
      <c r="BZ65" s="83">
        <f ca="1">+$A$44*$A$44*BC65*BL65-$A$44*$A$44*BD65*BM65</f>
        <v>-11603666.603478847</v>
      </c>
      <c r="CA65" s="83" t="str">
        <f t="shared" ca="1" si="200"/>
        <v/>
      </c>
      <c r="CB65" s="83">
        <f ca="1">+$A$44*$A$44*BE65*BN65-$A$44*$A$44*BF65*BO65</f>
        <v>-630073.35785108071</v>
      </c>
      <c r="CC65" s="83" t="str">
        <f t="shared" ca="1" si="200"/>
        <v>Cruce -</v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</v>
      </c>
      <c r="CF65" s="83">
        <f>IF(RTD("tos.rtd",,CF$2,"."&amp;$A$43&amp;$AU$1&amp;"C"&amp;$A65)="N/A",0,RTD("tos.rtd",,CF$2,"."&amp;$A$43&amp;$AU$1&amp;"C"&amp;$A65))</f>
        <v>0.77</v>
      </c>
      <c r="CG65" s="83">
        <f>-IF(RTD("tos.rtd",,CG$2,"."&amp;$A$43&amp;$AU$1&amp;"P"&amp;$A65)="N/A",0,RTD("tos.rtd",,CG$2,"."&amp;$A$43&amp;$AU$1&amp;"P"&amp;$A65))</f>
        <v>0.23</v>
      </c>
      <c r="CH65" s="83">
        <f>IF(RTD("tos.rtd",,CH$2,"."&amp;$A$43&amp;$AW$1&amp;"C"&amp;$A65)="N/A",0,RTD("tos.rtd",,CH$2,"."&amp;$A$43&amp;$AW$1&amp;"C"&amp;$A65))</f>
        <v>0.64</v>
      </c>
      <c r="CI65" s="83">
        <f>-IF(RTD("tos.rtd",,CI$2,"."&amp;$A$43&amp;$AW$1&amp;"P"&amp;$A65)="N/A",0,RTD("tos.rtd",,CI$2,"."&amp;$A$43&amp;$AW$1&amp;"P"&amp;$A65))</f>
        <v>0.36</v>
      </c>
      <c r="CK65" s="83">
        <f>+AS65*CD65*100+AT65*CE65*100</f>
        <v>98700</v>
      </c>
      <c r="CL65" s="83"/>
      <c r="CM65" s="83">
        <f>+AU65*CF65*100+AV65*CG65*100</f>
        <v>-8524</v>
      </c>
      <c r="CN65" s="83"/>
      <c r="CO65" s="83">
        <f>+AW65*CH65*100+AX65*CI65*100</f>
        <v>0</v>
      </c>
      <c r="CP65" s="83">
        <f>+CK65+CM65+CO65</f>
        <v>90176</v>
      </c>
      <c r="CQ65" s="83">
        <f>+BA65+BB65</f>
        <v>-27326</v>
      </c>
      <c r="CR65" s="83"/>
      <c r="CS65" s="83">
        <f>+BC65+BD65</f>
        <v>-1969</v>
      </c>
      <c r="CT65" s="83"/>
      <c r="CU65" s="83">
        <f>+BE65+BF65</f>
        <v>-101</v>
      </c>
      <c r="CV65" s="83"/>
      <c r="CW65" s="83">
        <f ca="1">+BQ65+BS65+BU65</f>
        <v>-25872883.976546168</v>
      </c>
      <c r="CY65" s="83">
        <f ca="1">+BX65+BZ65+CB65</f>
        <v>-186460038.85618708</v>
      </c>
      <c r="CZ65" s="70" t="str">
        <f t="shared" ca="1" si="201"/>
        <v/>
      </c>
      <c r="DA65" s="83">
        <f>IF(RTD("tos.rtd",,DA$43,"."&amp;$A$43&amp;$AS$42&amp;"C"&amp;$A65)="N/A",0,RTD("tos.rtd",,DA$43,"."&amp;$A$43&amp;$AS$42&amp;"C"&amp;$A65))</f>
        <v>9.3000000000000007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9.25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8.85</v>
      </c>
      <c r="DF65" s="83">
        <f>IF(RTD("tos.rtd",,DF$43,"."&amp;$A$43&amp;$AS$42&amp;"P"&amp;$A65)="N/A",0,RTD("tos.rtd",,DF$43,"."&amp;$A$43&amp;$AS$42&amp;"P"&amp;$A65))</f>
        <v>0</v>
      </c>
      <c r="DG65" s="86">
        <f t="shared" si="193"/>
        <v>-9.0900000000000318</v>
      </c>
      <c r="DH65" s="3">
        <f t="shared" si="158"/>
        <v>0</v>
      </c>
      <c r="DI65" s="3">
        <f t="shared" si="159"/>
        <v>0</v>
      </c>
      <c r="DJ65" s="3">
        <f t="shared" si="160"/>
        <v>0</v>
      </c>
      <c r="DK65" s="3">
        <f t="shared" si="161"/>
        <v>0</v>
      </c>
      <c r="DL65" s="3">
        <f t="shared" si="162"/>
        <v>0</v>
      </c>
      <c r="DM65" s="3">
        <f t="shared" si="163"/>
        <v>0</v>
      </c>
      <c r="DN65" s="64" t="str">
        <f t="shared" si="164"/>
        <v>UNKNOWN</v>
      </c>
      <c r="DO65" s="64" t="str">
        <f t="shared" si="165"/>
        <v>UNKNOWN</v>
      </c>
      <c r="DP65" s="83">
        <f t="shared" si="166"/>
        <v>0</v>
      </c>
      <c r="DQ65" s="83">
        <f t="shared" si="167"/>
        <v>0</v>
      </c>
      <c r="DR65" s="83">
        <f t="shared" ca="1" si="168"/>
        <v>0</v>
      </c>
      <c r="DS65" s="83">
        <f t="shared" si="169"/>
        <v>0</v>
      </c>
      <c r="DT65" s="83">
        <f t="shared" si="194"/>
        <v>0</v>
      </c>
      <c r="DU65" s="83">
        <f t="shared" si="195"/>
        <v>0</v>
      </c>
      <c r="DV65" s="83">
        <f t="shared" si="170"/>
        <v>412</v>
      </c>
      <c r="DW65" s="83">
        <f t="shared" si="171"/>
        <v>-5802</v>
      </c>
      <c r="DX65" s="83">
        <f ca="1">(EXP(-POWER((LN($A$44/$A65)+($EC$1+POWER($EE65,2)/2)*($EM$1/$DY$1))/($EE65*SQRT($EM$1/$DY$1)),2)/2)/SQRT(2*PI())/($A$44*$EE65*SQRT($EM$1/$DY$1)))</f>
        <v>7.5357933309164763E-8</v>
      </c>
      <c r="DY65" s="83">
        <f ca="1">-(EXP(-POWER((LN($A$44/$A65)+($EC$1+POWER($EF65,2)/2)*($EM$1/$DY$1))/($EF65*SQRT($EM$1/$DY$1)),2)/2)/SQRT(2*PI())/($A$44*$EF65*SQRT($EM$1/$DY$1)))</f>
        <v>-2.039009752216674E-2</v>
      </c>
      <c r="DZ65" s="83">
        <f ca="1">(EXP(-POWER((LN($A$44/$A65)+($EC$1+POWER($EG65,2)/2)*($EO$1/$DY$1))/($EG65*SQRT($EO$1/$DY$1)),2)/2)/SQRT(2*PI())/($A$44*$EG65*SQRT($EO$1/$DY$1)))</f>
        <v>2.1076063718919763E-2</v>
      </c>
      <c r="EA65" s="83">
        <f ca="1">-(EXP(-POWER((LN($A$44/$A65)+($EC$1+POWER($EH65,2)/2)*($EO$1/$DY$1))/($EH65*SQRT($EO$1/$DY$1)),2)/2)/SQRT(2*PI())/($A$44*$EH65*SQRT($EO$1/$DY$1)))</f>
        <v>-2.1660473781810401E-2</v>
      </c>
      <c r="EB65" s="83">
        <f ca="1">(EXP(-POWER((LN($A$44/$A65)+($EC$1+POWER($EI65,2)/2)*($EO$1/$DY$1))/($EI65*SQRT($EO$1/$DY$1)),2)/2)/SQRT(2*PI())/($A$44*$EI65*SQRT($EO$1/$DY$1)))</f>
        <v>2.2661597356244269E-2</v>
      </c>
      <c r="EC65" s="83">
        <f ca="1">-(EXP(-POWER((LN($A$44/$A65)+($EC$1+POWER($EJ65,2)/2)*($EO$1/$DY$1))/($EJ65*SQRT($EO$1/$DY$1)),2)/2)/SQRT(2*PI())/($A$44*$EJ65*SQRT($EO$1/$DY$1)))</f>
        <v>-2.2920560708675163E-2</v>
      </c>
      <c r="ED65" s="63">
        <f t="shared" si="196"/>
        <v>-5390</v>
      </c>
      <c r="EE65" s="84">
        <f t="shared" ref="EE65:EJ69" si="243">IFERROR(VALUE(IF(OR(EL65="--",EL65="0.00%"),$EE$1,EL65)),$EE$1)</f>
        <v>0.25</v>
      </c>
      <c r="EF65" s="84">
        <f t="shared" si="243"/>
        <v>0.89139999999999997</v>
      </c>
      <c r="EG65" s="84">
        <f t="shared" si="243"/>
        <v>0.24179999999999999</v>
      </c>
      <c r="EH65" s="84">
        <f t="shared" si="243"/>
        <v>0.23119999999999999</v>
      </c>
      <c r="EI65" s="84">
        <f t="shared" si="243"/>
        <v>0.2132</v>
      </c>
      <c r="EJ65" s="84">
        <f t="shared" si="243"/>
        <v>0.20849999999999999</v>
      </c>
      <c r="EK65" s="63">
        <f t="shared" ca="1" si="197"/>
        <v>32123482.370203141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89.14%</v>
      </c>
      <c r="EN65" s="83" t="str">
        <f>RTD("tos.rtd",,EN$2,"."&amp;$A$43&amp;$AU$1&amp;"C"&amp;$A65)</f>
        <v>24.18%</v>
      </c>
      <c r="EO65" s="83" t="str">
        <f>RTD("tos.rtd",,EO$2,"."&amp;$A$43&amp;$AU$1&amp;"P"&amp;$A65)</f>
        <v>23.12%</v>
      </c>
      <c r="EP65" s="83" t="str">
        <f>RTD("tos.rtd",,EP$2,"."&amp;$A$43&amp;$AW$1&amp;"C"&amp;$A65)</f>
        <v>21.32%</v>
      </c>
      <c r="EQ65" s="83" t="str">
        <f>RTD("tos.rtd",,EQ$2,"."&amp;$A$43&amp;$AW$1&amp;"P"&amp;$A65)</f>
        <v>20.85%</v>
      </c>
      <c r="ES65" s="63" t="str">
        <f t="shared" si="178"/>
        <v>512,-5390.00</v>
      </c>
      <c r="ET65" s="63" t="str">
        <f t="shared" ca="1" si="179"/>
        <v>512,-186460.04</v>
      </c>
      <c r="EU65" s="67">
        <v>589.86</v>
      </c>
      <c r="EV65" s="67" t="s">
        <v>540</v>
      </c>
      <c r="EW65" s="67">
        <v>516.12</v>
      </c>
      <c r="EX65" s="67" t="s">
        <v>541</v>
      </c>
      <c r="EY65" s="67">
        <v>5908.75</v>
      </c>
      <c r="EZ65" s="67" t="s">
        <v>542</v>
      </c>
      <c r="FA65" s="67">
        <v>21185.5</v>
      </c>
      <c r="FB65" s="67" t="s">
        <v>543</v>
      </c>
      <c r="FC65" s="67" t="s">
        <v>544</v>
      </c>
      <c r="FD65" s="67" t="s">
        <v>545</v>
      </c>
      <c r="FE65" s="68" t="s">
        <v>546</v>
      </c>
      <c r="FF65" s="68" t="s">
        <v>547</v>
      </c>
    </row>
    <row r="66" spans="1:162" ht="13.5" thickBot="1" x14ac:dyDescent="0.25">
      <c r="A66" s="2">
        <f t="shared" si="198"/>
        <v>511</v>
      </c>
      <c r="B66" s="3">
        <f>+IF($A$1="ABS",AS66-AT66,AS66+AT66)</f>
        <v>1578</v>
      </c>
      <c r="C66" s="3">
        <f t="shared" si="149"/>
        <v>4198</v>
      </c>
      <c r="D66" s="3">
        <f>+IF($A$1="ABS",AW66-AX66,AW66+AX66)</f>
        <v>0</v>
      </c>
      <c r="E66" s="3">
        <f>SUM(B66:D66)</f>
        <v>5776</v>
      </c>
      <c r="F66" s="4">
        <f>+$F$44/$A$44*A66</f>
        <v>21066.283655414612</v>
      </c>
      <c r="AM66" s="1">
        <v>-53</v>
      </c>
      <c r="AN66" s="1">
        <v>-1684</v>
      </c>
      <c r="AO66" s="1">
        <v>511</v>
      </c>
      <c r="AP66" s="1">
        <v>508</v>
      </c>
      <c r="AQ66" s="1">
        <v>-19021</v>
      </c>
      <c r="AS66" s="6">
        <f>IF(RTD("tos.rtd",,AS$43,"."&amp;$A$43&amp;$AS$42&amp;"C"&amp;$A66)="N/A",0,RTD("tos.rtd",,AS$43,"."&amp;$A$43&amp;$AS$42&amp;"C"&amp;$A66))</f>
        <v>379</v>
      </c>
      <c r="AT66" s="7">
        <f>-IF(RTD("tos.rtd",,AT$43,"."&amp;$A$43&amp;$AS$42&amp;"P"&amp;$A66)="N/A",0,RTD("tos.rtd",,AT$43,"."&amp;$A$43&amp;$AS$42&amp;"P"&amp;$A66))</f>
        <v>-1199</v>
      </c>
      <c r="AU66" s="6">
        <f>IF(RTD("tos.rtd",,AU$2,"."&amp;$A$43&amp;$AU$1&amp;"C"&amp;$A66)="N/A",0,RTD("tos.rtd",,AU$2,"."&amp;$A$43&amp;$AU$1&amp;"C"&amp;$A66))</f>
        <v>1145</v>
      </c>
      <c r="AV66" s="7">
        <f>-IF(RTD("tos.rtd",,AV$2,"."&amp;$A$43&amp;$AU$1&amp;"P"&amp;$A66)="N/A",0,RTD("tos.rtd",,AV$2,"."&amp;$A$43&amp;$AU$1&amp;"P"&amp;$A66))</f>
        <v>-3053</v>
      </c>
      <c r="AW66" s="6">
        <f>IF(RTD("tos.rtd",,AW$2,"."&amp;$A$43&amp;$AW$1&amp;"C"&amp;$A66)="N/A",0,RTD("tos.rtd",,AW$2,"."&amp;$A$43&amp;$AW$1&amp;"C"&amp;$A66))</f>
        <v>0</v>
      </c>
      <c r="AX66" s="7">
        <f>-IF(RTD("tos.rtd",,AX$2,"."&amp;$A$43&amp;$AW$1&amp;"P"&amp;$A66)="N/A",0,RTD("tos.rtd",,AX$2,"."&amp;$A$43&amp;$AW$1&amp;"P"&amp;$A66))</f>
        <v>0</v>
      </c>
      <c r="AY66" s="7">
        <f>SUM(AS66:AX66)</f>
        <v>-2728</v>
      </c>
      <c r="AZ66" s="8">
        <f t="shared" si="152"/>
        <v>511</v>
      </c>
      <c r="BA66" s="6">
        <f>IF(RTD("tos.rtd",,BA$43,"."&amp;$A$43&amp;$AS$42&amp;"C"&amp;$A66)="N/A",0,RTD("tos.rtd",,BA$43,"."&amp;$A$43&amp;$AS$42&amp;"C"&amp;$A66))</f>
        <v>508</v>
      </c>
      <c r="BB66" s="7">
        <f>-IF(RTD("tos.rtd",,BB$43,"."&amp;$A$43&amp;$AS$42&amp;"P"&amp;$A66)="N/A",0,RTD("tos.rtd",,BB$43,"."&amp;$A$43&amp;$AS$42&amp;"P"&amp;$A66))</f>
        <v>-19021</v>
      </c>
      <c r="BC66" s="6">
        <f>IF(RTD("tos.rtd",,BC$2,"."&amp;$A$43&amp;$AU$1&amp;"C"&amp;$A66)="N/A",0,RTD("tos.rtd",,BC$2,"."&amp;$A$43&amp;$AU$1&amp;"C"&amp;$A66))</f>
        <v>1164</v>
      </c>
      <c r="BD66" s="7">
        <f>-IF(RTD("tos.rtd",,BD$2,"."&amp;$A$43&amp;$AU$1&amp;"P"&amp;$A66)="N/A",0,RTD("tos.rtd",,BD$2,"."&amp;$A$43&amp;$AU$1&amp;"P"&amp;$A66))</f>
        <v>-2927</v>
      </c>
      <c r="BE66" s="6">
        <f>IF(RTD("tos.rtd",,BE$2,"."&amp;$A$43&amp;$AW$1&amp;"C"&amp;$A66)="N/A",0,RTD("tos.rtd",,BE$2,"."&amp;$A$43&amp;$AW$1&amp;"C"&amp;$A66))</f>
        <v>4</v>
      </c>
      <c r="BF66" s="7">
        <f>-IF(RTD("tos.rtd",,BF$2,"."&amp;$A$43&amp;$AW$1&amp;"P"&amp;$A66)="N/A",0,RTD("tos.rtd",,BF$2,"."&amp;$A$43&amp;$AW$1&amp;"P"&amp;$A66))</f>
        <v>-71</v>
      </c>
      <c r="BG66" s="32">
        <f ca="1">+Hoja2!Y67</f>
        <v>-9137</v>
      </c>
      <c r="BH66" s="7">
        <f t="shared" ca="1" si="181"/>
        <v>-29480</v>
      </c>
      <c r="BI66" s="8" t="str">
        <f t="shared" ca="1" si="199"/>
        <v/>
      </c>
      <c r="BJ66" s="83">
        <f ca="1">IF($BP$1=1,DX66,IF(RTD("tos.rtd",,BJ$43,"."&amp;$A$43&amp;$AS$42&amp;"C"&amp;$A66)="N/A",0,RTD("tos.rtd",,BJ$43,"."&amp;$A$43&amp;$AS$42&amp;"C"&amp;$A66)))</f>
        <v>2.2594409312838162E-9</v>
      </c>
      <c r="BK66" s="83">
        <f ca="1">IF($BP$1=1,DY66,-IF(RTD("tos.rtd",,BK$43,"."&amp;$A$43&amp;$AS$42&amp;"P"&amp;$A66)="N/A",0,RTD("tos.rtd",,BK$43,"."&amp;$A$43&amp;$AS$42&amp;"P"&amp;$A66)))</f>
        <v>-1.8061894732415207E-2</v>
      </c>
      <c r="BL66" s="83">
        <f ca="1">IF($BP$1=1,DZ66,IF(RTD("tos.rtd",,BL$2,"."&amp;$A$43&amp;$AU$1&amp;"C"&amp;$A66)="N/A",0,RTD("tos.rtd",,BL$2,"."&amp;$A$43&amp;$AU$1&amp;"C"&amp;$A66)))</f>
        <v>2.0200886787451019E-2</v>
      </c>
      <c r="BM66" s="83">
        <f ca="1">IF($BP$1=1,EA66,-IF(RTD("tos.rtd",,BM$2,"."&amp;$A$43&amp;$AU$1&amp;"P"&amp;$A66)="N/A",0,RTD("tos.rtd",,BM$2,"."&amp;$A$43&amp;$AU$1&amp;"P"&amp;$A66)))</f>
        <v>-2.0562183906535483E-2</v>
      </c>
      <c r="BN66" s="83">
        <f ca="1">IF($BP$1=1,EB66,IF(RTD("tos.rtd",,BN$2,"."&amp;$A$43&amp;$AW$1&amp;"C"&amp;$A66)="N/A",0,RTD("tos.rtd",,BN$2,"."&amp;$A$43&amp;$AW$1&amp;"C"&amp;$A66)))</f>
        <v>2.1383352131846816E-2</v>
      </c>
      <c r="BO66" s="83">
        <f ca="1">IF($BP$1=1,EC66,-IF(RTD("tos.rtd",,BO$2,"."&amp;$A$43&amp;$AW$1&amp;"P"&amp;$A66)="N/A",0,RTD("tos.rtd",,BO$2,"."&amp;$A$43&amp;$AW$1&amp;"P"&amp;$A66)))</f>
        <v>-2.1577055815162095E-2</v>
      </c>
      <c r="BQ66" s="83">
        <f ca="1">+$A$44*$A$44*AS66*BJ66-$A$44*$A$44*AT66*BK66</f>
        <v>-5880414.6453393204</v>
      </c>
      <c r="BR66" s="3" t="str">
        <f t="shared" ca="1" si="183"/>
        <v/>
      </c>
      <c r="BS66" s="83">
        <f ca="1">+$A$44*$A$44*AU66*BL66-$A$44*$A$44*AV66*BM66</f>
        <v>-10765358.384363869</v>
      </c>
      <c r="BT66" s="3" t="str">
        <f t="shared" ca="1" si="185"/>
        <v/>
      </c>
      <c r="BU66" s="83">
        <f ca="1">+$A$44*$A$44*AW66*BN66-$A$44*$A$44*AX66*BO66</f>
        <v>0</v>
      </c>
      <c r="BV66" s="83"/>
      <c r="BX66" s="83">
        <f ca="1">+$A$44*$A$44*BA66*BJ66-$A$44*$A$44*BB66*BK66</f>
        <v>-93287215.194435835</v>
      </c>
      <c r="BY66" s="83" t="str">
        <f t="shared" ca="1" si="200"/>
        <v/>
      </c>
      <c r="BZ66" s="83">
        <f ca="1">+$A$44*$A$44*BC66*BL66-$A$44*$A$44*BD66*BM66</f>
        <v>-9957636.8781201523</v>
      </c>
      <c r="CA66" s="83" t="str">
        <f t="shared" ca="1" si="200"/>
        <v/>
      </c>
      <c r="CB66" s="83">
        <f ca="1">+$A$44*$A$44*BE66*BN66-$A$44*$A$44*BF66*BO66</f>
        <v>-392758.11482007091</v>
      </c>
      <c r="CC66" s="83" t="str">
        <f t="shared" ca="1" si="200"/>
        <v/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</v>
      </c>
      <c r="CF66" s="83">
        <f>IF(RTD("tos.rtd",,CF$2,"."&amp;$A$43&amp;$AU$1&amp;"C"&amp;$A66)="N/A",0,RTD("tos.rtd",,CF$2,"."&amp;$A$43&amp;$AU$1&amp;"C"&amp;$A66))</f>
        <v>0.79</v>
      </c>
      <c r="CG66" s="83">
        <f>-IF(RTD("tos.rtd",,CG$2,"."&amp;$A$43&amp;$AU$1&amp;"P"&amp;$A66)="N/A",0,RTD("tos.rtd",,CG$2,"."&amp;$A$43&amp;$AU$1&amp;"P"&amp;$A66))</f>
        <v>0.2</v>
      </c>
      <c r="CH66" s="83">
        <f>IF(RTD("tos.rtd",,CH$2,"."&amp;$A$43&amp;$AW$1&amp;"C"&amp;$A66)="N/A",0,RTD("tos.rtd",,CH$2,"."&amp;$A$43&amp;$AW$1&amp;"C"&amp;$A66))</f>
        <v>0.65</v>
      </c>
      <c r="CI66" s="83">
        <f>-IF(RTD("tos.rtd",,CI$2,"."&amp;$A$43&amp;$AW$1&amp;"P"&amp;$A66)="N/A",0,RTD("tos.rtd",,CI$2,"."&amp;$A$43&amp;$AW$1&amp;"P"&amp;$A66))</f>
        <v>0.35</v>
      </c>
      <c r="CK66" s="83">
        <f>+AS66*CD66*100+AT66*CE66*100</f>
        <v>37900</v>
      </c>
      <c r="CL66" s="83"/>
      <c r="CM66" s="83">
        <f>+AU66*CF66*100+AV66*CG66*100</f>
        <v>29395</v>
      </c>
      <c r="CN66" s="83"/>
      <c r="CO66" s="83">
        <f>+AW66*CH66*100+AX66*CI66*100</f>
        <v>0</v>
      </c>
      <c r="CP66" s="83">
        <f>+CK66+CM66+CO66</f>
        <v>67295</v>
      </c>
      <c r="CQ66" s="83">
        <f>+BA66+BB66</f>
        <v>-18513</v>
      </c>
      <c r="CR66" s="83"/>
      <c r="CS66" s="83">
        <f>+BC66+BD66</f>
        <v>-1763</v>
      </c>
      <c r="CT66" s="83"/>
      <c r="CU66" s="83">
        <f>+BE66+BF66</f>
        <v>-67</v>
      </c>
      <c r="CV66" s="83"/>
      <c r="CW66" s="83">
        <f ca="1">+BQ66+BS66+BU66</f>
        <v>-16645773.029703189</v>
      </c>
      <c r="CY66" s="83">
        <f ca="1">+BX66+BZ66+CB66</f>
        <v>-103637610.18737607</v>
      </c>
      <c r="CZ66" s="70" t="str">
        <f t="shared" ca="1" si="201"/>
        <v/>
      </c>
      <c r="DA66" s="83">
        <f>IF(RTD("tos.rtd",,DA$43,"."&amp;$A$43&amp;$AS$42&amp;"C"&amp;$A66)="N/A",0,RTD("tos.rtd",,DA$43,"."&amp;$A$43&amp;$AS$42&amp;"C"&amp;$A66))</f>
        <v>10.15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10.25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9.85</v>
      </c>
      <c r="DF66" s="83">
        <f>IF(RTD("tos.rtd",,DF$43,"."&amp;$A$43&amp;$AS$42&amp;"P"&amp;$A66)="N/A",0,RTD("tos.rtd",,DF$43,"."&amp;$A$43&amp;$AS$42&amp;"P"&amp;$A66))</f>
        <v>0</v>
      </c>
      <c r="DG66" s="86">
        <f t="shared" si="193"/>
        <v>-10.090000000000032</v>
      </c>
      <c r="DH66" s="3">
        <f t="shared" si="158"/>
        <v>0</v>
      </c>
      <c r="DI66" s="3">
        <f t="shared" si="159"/>
        <v>0</v>
      </c>
      <c r="DJ66" s="3">
        <f t="shared" si="160"/>
        <v>0</v>
      </c>
      <c r="DK66" s="3">
        <f t="shared" si="161"/>
        <v>0</v>
      </c>
      <c r="DL66" s="3">
        <f t="shared" si="162"/>
        <v>0</v>
      </c>
      <c r="DM66" s="3">
        <f t="shared" si="163"/>
        <v>0</v>
      </c>
      <c r="DN66" s="64" t="str">
        <f t="shared" si="164"/>
        <v>UNKNOWN</v>
      </c>
      <c r="DO66" s="64" t="str">
        <f t="shared" si="165"/>
        <v>UNKNOWN</v>
      </c>
      <c r="DP66" s="83">
        <f t="shared" si="166"/>
        <v>0</v>
      </c>
      <c r="DQ66" s="83">
        <f t="shared" si="167"/>
        <v>0</v>
      </c>
      <c r="DR66" s="83">
        <f t="shared" ca="1" si="168"/>
        <v>0</v>
      </c>
      <c r="DS66" s="83">
        <f t="shared" si="169"/>
        <v>0</v>
      </c>
      <c r="DT66" s="83">
        <f t="shared" si="194"/>
        <v>0</v>
      </c>
      <c r="DU66" s="83">
        <f t="shared" si="195"/>
        <v>0</v>
      </c>
      <c r="DV66" s="83">
        <f t="shared" si="170"/>
        <v>-53</v>
      </c>
      <c r="DW66" s="83">
        <f t="shared" si="171"/>
        <v>-1684</v>
      </c>
      <c r="DX66" s="83">
        <f ca="1">(EXP(-POWER((LN($A$44/$A66)+($EC$1+POWER($EE66,2)/2)*($EM$1/$DY$1))/($EE66*SQRT($EM$1/$DY$1)),2)/2)/SQRT(2*PI())/($A$44*$EE66*SQRT($EM$1/$DY$1)))</f>
        <v>2.2594409312838162E-9</v>
      </c>
      <c r="DY66" s="83">
        <f ca="1">-(EXP(-POWER((LN($A$44/$A66)+($EC$1+POWER($EF66,2)/2)*($EM$1/$DY$1))/($EF66*SQRT($EM$1/$DY$1)),2)/2)/SQRT(2*PI())/($A$44*$EF66*SQRT($EM$1/$DY$1)))</f>
        <v>-1.8061894732415207E-2</v>
      </c>
      <c r="DZ66" s="83">
        <f ca="1">(EXP(-POWER((LN($A$44/$A66)+($EC$1+POWER($EG66,2)/2)*($EO$1/$DY$1))/($EG66*SQRT($EO$1/$DY$1)),2)/2)/SQRT(2*PI())/($A$44*$EG66*SQRT($EO$1/$DY$1)))</f>
        <v>2.0200886787451019E-2</v>
      </c>
      <c r="EA66" s="83">
        <f ca="1">-(EXP(-POWER((LN($A$44/$A66)+($EC$1+POWER($EH66,2)/2)*($EO$1/$DY$1))/($EH66*SQRT($EO$1/$DY$1)),2)/2)/SQRT(2*PI())/($A$44*$EH66*SQRT($EO$1/$DY$1)))</f>
        <v>-2.0562183906535483E-2</v>
      </c>
      <c r="EB66" s="83">
        <f ca="1">(EXP(-POWER((LN($A$44/$A66)+($EC$1+POWER($EI66,2)/2)*($EO$1/$DY$1))/($EI66*SQRT($EO$1/$DY$1)),2)/2)/SQRT(2*PI())/($A$44*$EI66*SQRT($EO$1/$DY$1)))</f>
        <v>2.1383352131846816E-2</v>
      </c>
      <c r="EC66" s="83">
        <f ca="1">-(EXP(-POWER((LN($A$44/$A66)+($EC$1+POWER($EJ66,2)/2)*($EO$1/$DY$1))/($EJ66*SQRT($EO$1/$DY$1)),2)/2)/SQRT(2*PI())/($A$44*$EJ66*SQRT($EO$1/$DY$1)))</f>
        <v>-2.1577055815162095E-2</v>
      </c>
      <c r="ED66" s="63">
        <f t="shared" si="196"/>
        <v>-1737</v>
      </c>
      <c r="EE66" s="84">
        <f t="shared" si="243"/>
        <v>0.25</v>
      </c>
      <c r="EF66" s="84">
        <f t="shared" si="243"/>
        <v>0.97970000000000002</v>
      </c>
      <c r="EG66" s="84">
        <f t="shared" si="243"/>
        <v>0.24149999999999999</v>
      </c>
      <c r="EH66" s="84">
        <f t="shared" si="243"/>
        <v>0.23350000000000001</v>
      </c>
      <c r="EI66" s="84">
        <f t="shared" si="243"/>
        <v>0.2147</v>
      </c>
      <c r="EJ66" s="84">
        <f t="shared" si="243"/>
        <v>0.21</v>
      </c>
      <c r="EK66" s="63">
        <f t="shared" ca="1" si="197"/>
        <v>8259064.7333884742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97.97%</v>
      </c>
      <c r="EN66" s="83" t="str">
        <f>RTD("tos.rtd",,EN$2,"."&amp;$A$43&amp;$AU$1&amp;"C"&amp;$A66)</f>
        <v>24.15%</v>
      </c>
      <c r="EO66" s="83" t="str">
        <f>RTD("tos.rtd",,EO$2,"."&amp;$A$43&amp;$AU$1&amp;"P"&amp;$A66)</f>
        <v>23.35%</v>
      </c>
      <c r="EP66" s="83" t="str">
        <f>RTD("tos.rtd",,EP$2,"."&amp;$A$43&amp;$AW$1&amp;"C"&amp;$A66)</f>
        <v>21.47%</v>
      </c>
      <c r="EQ66" s="83" t="str">
        <f>RTD("tos.rtd",,EQ$2,"."&amp;$A$43&amp;$AW$1&amp;"P"&amp;$A66)</f>
        <v>21.00%</v>
      </c>
      <c r="ES66" s="63" t="str">
        <f t="shared" si="178"/>
        <v>511,-1737.00</v>
      </c>
      <c r="ET66" s="63" t="str">
        <f t="shared" ca="1" si="179"/>
        <v>511,-103637.61</v>
      </c>
      <c r="EU66" s="67">
        <v>589.67999999999995</v>
      </c>
      <c r="EV66" s="67" t="s">
        <v>548</v>
      </c>
      <c r="EW66" s="67">
        <v>515.94000000000005</v>
      </c>
      <c r="EX66" s="67" t="s">
        <v>549</v>
      </c>
      <c r="EY66" s="67">
        <v>5907.25</v>
      </c>
      <c r="EZ66" s="67" t="s">
        <v>550</v>
      </c>
      <c r="FA66" s="67">
        <v>21178.5</v>
      </c>
      <c r="FB66" s="67" t="s">
        <v>551</v>
      </c>
      <c r="FC66" s="67" t="s">
        <v>552</v>
      </c>
      <c r="FD66" s="67" t="s">
        <v>553</v>
      </c>
      <c r="FE66" s="68" t="s">
        <v>554</v>
      </c>
      <c r="FF66" s="68" t="s">
        <v>555</v>
      </c>
    </row>
    <row r="67" spans="1:162" ht="13.5" thickBot="1" x14ac:dyDescent="0.25">
      <c r="A67" s="2">
        <f t="shared" si="198"/>
        <v>510</v>
      </c>
      <c r="B67" s="3">
        <f>+IF($A$1="ABS",AS67-AT67,AS67+AT67)</f>
        <v>5365</v>
      </c>
      <c r="C67" s="3">
        <f t="shared" si="149"/>
        <v>18951</v>
      </c>
      <c r="D67" s="3">
        <f>+IF($A$1="ABS",AW67-AX67,AW67+AX67)</f>
        <v>70998</v>
      </c>
      <c r="E67" s="3">
        <f>SUM(B67:D67)</f>
        <v>95314</v>
      </c>
      <c r="F67" s="4">
        <f>+$F$44/$A$44*A67</f>
        <v>21025.058051392272</v>
      </c>
      <c r="AM67" s="1">
        <v>-60</v>
      </c>
      <c r="AN67" s="1">
        <v>-311</v>
      </c>
      <c r="AO67" s="1">
        <v>510</v>
      </c>
      <c r="AP67" s="1">
        <v>539</v>
      </c>
      <c r="AQ67" s="1">
        <v>-31453</v>
      </c>
      <c r="AS67" s="6">
        <f>IF(RTD("tos.rtd",,AS$43,"."&amp;$A$43&amp;$AS$42&amp;"C"&amp;$A67)="N/A",0,RTD("tos.rtd",,AS$43,"."&amp;$A$43&amp;$AS$42&amp;"C"&amp;$A67))</f>
        <v>682</v>
      </c>
      <c r="AT67" s="7">
        <f>-IF(RTD("tos.rtd",,AT$43,"."&amp;$A$43&amp;$AS$42&amp;"P"&amp;$A67)="N/A",0,RTD("tos.rtd",,AT$43,"."&amp;$A$43&amp;$AS$42&amp;"P"&amp;$A67))</f>
        <v>-4683</v>
      </c>
      <c r="AU67" s="6">
        <f>IF(RTD("tos.rtd",,AU$2,"."&amp;$A$43&amp;$AU$1&amp;"C"&amp;$A67)="N/A",0,RTD("tos.rtd",,AU$2,"."&amp;$A$43&amp;$AU$1&amp;"C"&amp;$A67))</f>
        <v>4245</v>
      </c>
      <c r="AV67" s="7">
        <f>-IF(RTD("tos.rtd",,AV$2,"."&amp;$A$43&amp;$AU$1&amp;"P"&amp;$A67)="N/A",0,RTD("tos.rtd",,AV$2,"."&amp;$A$43&amp;$AU$1&amp;"P"&amp;$A67))</f>
        <v>-14706</v>
      </c>
      <c r="AW67" s="6">
        <f>IF(RTD("tos.rtd",,AW$2,"."&amp;$A$43&amp;$AW$1&amp;"C"&amp;$A67)="N/A",0,RTD("tos.rtd",,AW$2,"."&amp;$A$43&amp;$AW$1&amp;"C"&amp;$A67))</f>
        <v>33576</v>
      </c>
      <c r="AX67" s="7">
        <f>-IF(RTD("tos.rtd",,AX$2,"."&amp;$A$43&amp;$AW$1&amp;"P"&amp;$A67)="N/A",0,RTD("tos.rtd",,AX$2,"."&amp;$A$43&amp;$AW$1&amp;"P"&amp;$A67))</f>
        <v>-37422</v>
      </c>
      <c r="AY67" s="7">
        <f>SUM(AS67:AX67)</f>
        <v>-18308</v>
      </c>
      <c r="AZ67" s="8">
        <f t="shared" si="152"/>
        <v>510</v>
      </c>
      <c r="BA67" s="6">
        <f>IF(RTD("tos.rtd",,BA$43,"."&amp;$A$43&amp;$AS$42&amp;"C"&amp;$A67)="N/A",0,RTD("tos.rtd",,BA$43,"."&amp;$A$43&amp;$AS$42&amp;"C"&amp;$A67))</f>
        <v>565</v>
      </c>
      <c r="BB67" s="7">
        <f>-IF(RTD("tos.rtd",,BB$43,"."&amp;$A$43&amp;$AS$42&amp;"P"&amp;$A67)="N/A",0,RTD("tos.rtd",,BB$43,"."&amp;$A$43&amp;$AS$42&amp;"P"&amp;$A67))</f>
        <v>-31603</v>
      </c>
      <c r="BC67" s="6">
        <f>IF(RTD("tos.rtd",,BC$2,"."&amp;$A$43&amp;$AU$1&amp;"C"&amp;$A67)="N/A",0,RTD("tos.rtd",,BC$2,"."&amp;$A$43&amp;$AU$1&amp;"C"&amp;$A67))</f>
        <v>726</v>
      </c>
      <c r="BD67" s="7">
        <f>-IF(RTD("tos.rtd",,BD$2,"."&amp;$A$43&amp;$AU$1&amp;"P"&amp;$A67)="N/A",0,RTD("tos.rtd",,BD$2,"."&amp;$A$43&amp;$AU$1&amp;"P"&amp;$A67))</f>
        <v>-16848</v>
      </c>
      <c r="BE67" s="6">
        <f>IF(RTD("tos.rtd",,BE$2,"."&amp;$A$43&amp;$AW$1&amp;"C"&amp;$A67)="N/A",0,RTD("tos.rtd",,BE$2,"."&amp;$A$43&amp;$AW$1&amp;"C"&amp;$A67))</f>
        <v>1730</v>
      </c>
      <c r="BF67" s="7">
        <f>-IF(RTD("tos.rtd",,BF$2,"."&amp;$A$43&amp;$AW$1&amp;"P"&amp;$A67)="N/A",0,RTD("tos.rtd",,BF$2,"."&amp;$A$43&amp;$AW$1&amp;"P"&amp;$A67))</f>
        <v>-8466</v>
      </c>
      <c r="BG67" s="32">
        <f ca="1">+Hoja2!Y68</f>
        <v>-47021</v>
      </c>
      <c r="BH67" s="7">
        <f t="shared" ca="1" si="181"/>
        <v>-100917</v>
      </c>
      <c r="BI67" s="8" t="str">
        <f t="shared" ca="1" si="199"/>
        <v/>
      </c>
      <c r="BJ67" s="83">
        <f ca="1">IF($BP$1=1,DX67,IF(RTD("tos.rtd",,BJ$43,"."&amp;$A$43&amp;$AS$42&amp;"C"&amp;$A67)="N/A",0,RTD("tos.rtd",,BJ$43,"."&amp;$A$43&amp;$AS$42&amp;"C"&amp;$A67)))</f>
        <v>4.6474882555409456E-11</v>
      </c>
      <c r="BK67" s="83">
        <f ca="1">IF($BP$1=1,DY67,-IF(RTD("tos.rtd",,BK$43,"."&amp;$A$43&amp;$AS$42&amp;"P"&amp;$A67)="N/A",0,RTD("tos.rtd",,BK$43,"."&amp;$A$43&amp;$AS$42&amp;"P"&amp;$A67)))</f>
        <v>-1.6178005681062608E-2</v>
      </c>
      <c r="BL67" s="83">
        <f ca="1">IF($BP$1=1,DZ67,IF(RTD("tos.rtd",,BL$2,"."&amp;$A$43&amp;$AU$1&amp;"C"&amp;$A67)="N/A",0,RTD("tos.rtd",,BL$2,"."&amp;$A$43&amp;$AU$1&amp;"C"&amp;$A67)))</f>
        <v>1.8901596389601694E-2</v>
      </c>
      <c r="BM67" s="83">
        <f ca="1">IF($BP$1=1,EA67,-IF(RTD("tos.rtd",,BM$2,"."&amp;$A$43&amp;$AU$1&amp;"P"&amp;$A67)="N/A",0,RTD("tos.rtd",,BM$2,"."&amp;$A$43&amp;$AU$1&amp;"P"&amp;$A67)))</f>
        <v>-1.9449644164290941E-2</v>
      </c>
      <c r="BN67" s="83">
        <f ca="1">IF($BP$1=1,EB67,IF(RTD("tos.rtd",,BN$2,"."&amp;$A$43&amp;$AW$1&amp;"C"&amp;$A67)="N/A",0,RTD("tos.rtd",,BN$2,"."&amp;$A$43&amp;$AW$1&amp;"C"&amp;$A67)))</f>
        <v>2.0093299779075539E-2</v>
      </c>
      <c r="BO67" s="83">
        <f ca="1">IF($BP$1=1,EC67,-IF(RTD("tos.rtd",,BO$2,"."&amp;$A$43&amp;$AW$1&amp;"P"&amp;$A67)="N/A",0,RTD("tos.rtd",,BO$2,"."&amp;$A$43&amp;$AW$1&amp;"P"&amp;$A67)))</f>
        <v>-2.0230422297005425E-2</v>
      </c>
      <c r="BQ67" s="83">
        <f ca="1">+$A$44*$A$44*AS67*BJ67-$A$44*$A$44*AT67*BK67</f>
        <v>-20571910.157630455</v>
      </c>
      <c r="BR67" s="3" t="str">
        <f t="shared" ca="1" si="183"/>
        <v/>
      </c>
      <c r="BS67" s="83">
        <f ca="1">+$A$44*$A$44*AU67*BL67-$A$44*$A$44*AV67*BM67</f>
        <v>-55878924.210218988</v>
      </c>
      <c r="BT67" s="3" t="str">
        <f t="shared" ca="1" si="185"/>
        <v/>
      </c>
      <c r="BU67" s="83">
        <f ca="1">+$A$44*$A$44*AW67*BN67-$A$44*$A$44*AX67*BO67</f>
        <v>-22377244.29044044</v>
      </c>
      <c r="BV67" s="83"/>
      <c r="BX67" s="83">
        <f ca="1">+$A$44*$A$44*BA67*BJ67-$A$44*$A$44*BB67*BK67</f>
        <v>-138828545.15272203</v>
      </c>
      <c r="BY67" s="83" t="str">
        <f t="shared" ca="1" si="200"/>
        <v/>
      </c>
      <c r="BZ67" s="83">
        <f ca="1">+$A$44*$A$44*BC67*BL67-$A$44*$A$44*BD67*BM67</f>
        <v>-85252432.209568188</v>
      </c>
      <c r="CA67" s="83" t="str">
        <f t="shared" ca="1" si="200"/>
        <v/>
      </c>
      <c r="CB67" s="83">
        <f ca="1">+$A$44*$A$44*BE67*BN67-$A$44*$A$44*BF67*BO67</f>
        <v>-37067036.488756403</v>
      </c>
      <c r="CC67" s="83" t="str">
        <f t="shared" ca="1" si="200"/>
        <v/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</v>
      </c>
      <c r="CF67" s="83">
        <f>IF(RTD("tos.rtd",,CF$2,"."&amp;$A$43&amp;$AU$1&amp;"C"&amp;$A67)="N/A",0,RTD("tos.rtd",,CF$2,"."&amp;$A$43&amp;$AU$1&amp;"C"&amp;$A67))</f>
        <v>0.8</v>
      </c>
      <c r="CG67" s="83">
        <f>-IF(RTD("tos.rtd",,CG$2,"."&amp;$A$43&amp;$AU$1&amp;"P"&amp;$A67)="N/A",0,RTD("tos.rtd",,CG$2,"."&amp;$A$43&amp;$AU$1&amp;"P"&amp;$A67))</f>
        <v>0.18</v>
      </c>
      <c r="CH67" s="83">
        <f>IF(RTD("tos.rtd",,CH$2,"."&amp;$A$43&amp;$AW$1&amp;"C"&amp;$A67)="N/A",0,RTD("tos.rtd",,CH$2,"."&amp;$A$43&amp;$AW$1&amp;"C"&amp;$A67))</f>
        <v>0.66</v>
      </c>
      <c r="CI67" s="83">
        <f>-IF(RTD("tos.rtd",,CI$2,"."&amp;$A$43&amp;$AW$1&amp;"P"&amp;$A67)="N/A",0,RTD("tos.rtd",,CI$2,"."&amp;$A$43&amp;$AW$1&amp;"P"&amp;$A67))</f>
        <v>0.33</v>
      </c>
      <c r="CK67" s="83">
        <f>+AS67*CD67*100+AT67*CE67*100</f>
        <v>68200</v>
      </c>
      <c r="CL67" s="83"/>
      <c r="CM67" s="83">
        <f>+AU67*CF67*100+AV67*CG67*100</f>
        <v>74892</v>
      </c>
      <c r="CN67" s="83"/>
      <c r="CO67" s="83">
        <f>+AW67*CH67*100+AX67*CI67*100</f>
        <v>981090</v>
      </c>
      <c r="CP67" s="83">
        <f>+CK67+CM67+CO67</f>
        <v>1124182</v>
      </c>
      <c r="CQ67" s="83">
        <f>+BA67+BB67</f>
        <v>-31038</v>
      </c>
      <c r="CR67" s="83"/>
      <c r="CS67" s="83">
        <f>+BC67+BD67</f>
        <v>-16122</v>
      </c>
      <c r="CT67" s="83"/>
      <c r="CU67" s="83">
        <f>+BE67+BF67</f>
        <v>-6736</v>
      </c>
      <c r="CV67" s="83"/>
      <c r="CW67" s="83">
        <f ca="1">+BQ67+BS67+BU67</f>
        <v>-98828078.65828988</v>
      </c>
      <c r="CY67" s="83">
        <f ca="1">+BX67+BZ67+CB67</f>
        <v>-261148013.85104662</v>
      </c>
      <c r="CZ67" s="70" t="str">
        <f t="shared" ca="1" si="201"/>
        <v/>
      </c>
      <c r="DA67" s="83">
        <f>IF(RTD("tos.rtd",,DA$43,"."&amp;$A$43&amp;$AS$42&amp;"C"&amp;$A67)="N/A",0,RTD("tos.rtd",,DA$43,"."&amp;$A$43&amp;$AS$42&amp;"C"&amp;$A67))</f>
        <v>10.97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11.16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10.96</v>
      </c>
      <c r="DF67" s="83">
        <f>IF(RTD("tos.rtd",,DF$43,"."&amp;$A$43&amp;$AS$42&amp;"P"&amp;$A67)="N/A",0,RTD("tos.rtd",,DF$43,"."&amp;$A$43&amp;$AS$42&amp;"P"&amp;$A67))</f>
        <v>0</v>
      </c>
      <c r="DG67" s="86">
        <f t="shared" si="193"/>
        <v>-11.090000000000032</v>
      </c>
      <c r="DH67" s="3">
        <f t="shared" si="158"/>
        <v>1.299999999999977</v>
      </c>
      <c r="DI67" s="3">
        <f t="shared" si="159"/>
        <v>-150</v>
      </c>
      <c r="DJ67" s="3">
        <f t="shared" si="160"/>
        <v>-26</v>
      </c>
      <c r="DK67" s="3">
        <f t="shared" si="161"/>
        <v>-150</v>
      </c>
      <c r="DL67" s="3">
        <f t="shared" si="162"/>
        <v>-148.70000000000002</v>
      </c>
      <c r="DM67" s="3">
        <f t="shared" si="163"/>
        <v>-176</v>
      </c>
      <c r="DN67" s="64" t="str">
        <f t="shared" si="164"/>
        <v>SELL</v>
      </c>
      <c r="DO67" s="64" t="str">
        <f t="shared" si="165"/>
        <v>BUY</v>
      </c>
      <c r="DP67" s="83">
        <f t="shared" si="166"/>
        <v>12.760999999999749</v>
      </c>
      <c r="DQ67" s="83">
        <f t="shared" si="167"/>
        <v>-286.72000000000003</v>
      </c>
      <c r="DR67" s="83">
        <f t="shared" ca="1" si="168"/>
        <v>2.4267008509510446</v>
      </c>
      <c r="DS67" s="83">
        <f t="shared" si="169"/>
        <v>-26</v>
      </c>
      <c r="DT67" s="83">
        <f t="shared" si="194"/>
        <v>26</v>
      </c>
      <c r="DU67" s="83">
        <f t="shared" si="195"/>
        <v>-150</v>
      </c>
      <c r="DV67" s="83">
        <f t="shared" si="170"/>
        <v>-86</v>
      </c>
      <c r="DW67" s="83">
        <f t="shared" si="171"/>
        <v>-461</v>
      </c>
      <c r="DX67" s="83">
        <f ca="1">(EXP(-POWER((LN($A$44/$A67)+($EC$1+POWER($EE67,2)/2)*($EM$1/$DY$1))/($EE67*SQRT($EM$1/$DY$1)),2)/2)/SQRT(2*PI())/($A$44*$EE67*SQRT($EM$1/$DY$1)))</f>
        <v>4.6474882555409456E-11</v>
      </c>
      <c r="DY67" s="83">
        <f ca="1">-(EXP(-POWER((LN($A$44/$A67)+($EC$1+POWER($EF67,2)/2)*($EM$1/$DY$1))/($EF67*SQRT($EM$1/$DY$1)),2)/2)/SQRT(2*PI())/($A$44*$EF67*SQRT($EM$1/$DY$1)))</f>
        <v>-1.6178005681062608E-2</v>
      </c>
      <c r="DZ67" s="83">
        <f ca="1">(EXP(-POWER((LN($A$44/$A67)+($EC$1+POWER($EG67,2)/2)*($EO$1/$DY$1))/($EG67*SQRT($EO$1/$DY$1)),2)/2)/SQRT(2*PI())/($A$44*$EG67*SQRT($EO$1/$DY$1)))</f>
        <v>1.8901596389601694E-2</v>
      </c>
      <c r="EA67" s="83">
        <f ca="1">-(EXP(-POWER((LN($A$44/$A67)+($EC$1+POWER($EH67,2)/2)*($EO$1/$DY$1))/($EH67*SQRT($EO$1/$DY$1)),2)/2)/SQRT(2*PI())/($A$44*$EH67*SQRT($EO$1/$DY$1)))</f>
        <v>-1.9449644164290941E-2</v>
      </c>
      <c r="EB67" s="83">
        <f ca="1">(EXP(-POWER((LN($A$44/$A67)+($EC$1+POWER($EI67,2)/2)*($EO$1/$DY$1))/($EI67*SQRT($EO$1/$DY$1)),2)/2)/SQRT(2*PI())/($A$44*$EI67*SQRT($EO$1/$DY$1)))</f>
        <v>2.0093299779075539E-2</v>
      </c>
      <c r="EC67" s="83">
        <f ca="1">-(EXP(-POWER((LN($A$44/$A67)+($EC$1+POWER($EJ67,2)/2)*($EO$1/$DY$1))/($EJ67*SQRT($EO$1/$DY$1)),2)/2)/SQRT(2*PI())/($A$44*$EJ67*SQRT($EO$1/$DY$1)))</f>
        <v>-2.0230422297005425E-2</v>
      </c>
      <c r="ED67" s="63">
        <f t="shared" si="196"/>
        <v>-547</v>
      </c>
      <c r="EE67" s="84">
        <f t="shared" si="243"/>
        <v>0.25</v>
      </c>
      <c r="EF67" s="84">
        <f t="shared" si="243"/>
        <v>1.0674999999999999</v>
      </c>
      <c r="EG67" s="84">
        <f t="shared" si="243"/>
        <v>0.25140000000000001</v>
      </c>
      <c r="EH67" s="84">
        <f t="shared" si="243"/>
        <v>0.23619999999999999</v>
      </c>
      <c r="EI67" s="84">
        <f t="shared" si="243"/>
        <v>0.21629999999999999</v>
      </c>
      <c r="EJ67" s="84">
        <f t="shared" si="243"/>
        <v>0.2114</v>
      </c>
      <c r="EK67" s="63">
        <f t="shared" ca="1" si="197"/>
        <v>2025122.9087236556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106.75%</v>
      </c>
      <c r="EN67" s="83" t="str">
        <f>RTD("tos.rtd",,EN$2,"."&amp;$A$43&amp;$AU$1&amp;"C"&amp;$A67)</f>
        <v>25.14%</v>
      </c>
      <c r="EO67" s="83" t="str">
        <f>RTD("tos.rtd",,EO$2,"."&amp;$A$43&amp;$AU$1&amp;"P"&amp;$A67)</f>
        <v>23.62%</v>
      </c>
      <c r="EP67" s="83" t="str">
        <f>RTD("tos.rtd",,EP$2,"."&amp;$A$43&amp;$AW$1&amp;"C"&amp;$A67)</f>
        <v>21.63%</v>
      </c>
      <c r="EQ67" s="83" t="str">
        <f>RTD("tos.rtd",,EQ$2,"."&amp;$A$43&amp;$AW$1&amp;"P"&amp;$A67)</f>
        <v>21.14%</v>
      </c>
      <c r="ES67" s="63" t="str">
        <f t="shared" si="178"/>
        <v>510,-547.00</v>
      </c>
      <c r="ET67" s="63" t="str">
        <f t="shared" ca="1" si="179"/>
        <v>510,-261148.01</v>
      </c>
      <c r="EU67" s="67">
        <v>589.73</v>
      </c>
      <c r="EV67" s="67" t="s">
        <v>556</v>
      </c>
      <c r="EW67" s="67">
        <v>516.04999999999995</v>
      </c>
      <c r="EX67" s="67" t="s">
        <v>557</v>
      </c>
      <c r="EY67" s="67">
        <v>5907.75</v>
      </c>
      <c r="EZ67" s="67" t="s">
        <v>558</v>
      </c>
      <c r="FA67" s="67">
        <v>21183.25</v>
      </c>
      <c r="FB67" s="67" t="s">
        <v>559</v>
      </c>
      <c r="FC67" s="67" t="s">
        <v>560</v>
      </c>
      <c r="FD67" s="67" t="s">
        <v>561</v>
      </c>
      <c r="FE67" s="68" t="s">
        <v>562</v>
      </c>
      <c r="FF67" s="68" t="s">
        <v>563</v>
      </c>
    </row>
    <row r="68" spans="1:162" ht="13.5" thickBot="1" x14ac:dyDescent="0.25">
      <c r="A68" s="2">
        <f t="shared" si="198"/>
        <v>509</v>
      </c>
      <c r="B68" s="3">
        <f>+IF($A$1="ABS",AS68-AT68,AS68+AT68)</f>
        <v>2172</v>
      </c>
      <c r="C68" s="3">
        <f t="shared" si="149"/>
        <v>1169</v>
      </c>
      <c r="D68" s="3">
        <f>+IF($A$1="ABS",AW68-AX68,AW68+AX68)</f>
        <v>0</v>
      </c>
      <c r="E68" s="3">
        <f>SUM(B68:D68)</f>
        <v>3341</v>
      </c>
      <c r="F68" s="4">
        <f>+$F$44/$A$44*A68</f>
        <v>20983.832447369936</v>
      </c>
      <c r="AM68" s="1">
        <v>14</v>
      </c>
      <c r="AN68" s="1">
        <v>-2498</v>
      </c>
      <c r="AO68" s="1">
        <v>509</v>
      </c>
      <c r="AP68" s="1">
        <v>178</v>
      </c>
      <c r="AQ68" s="1">
        <v>-10522</v>
      </c>
      <c r="AS68" s="6">
        <f>IF(RTD("tos.rtd",,AS$43,"."&amp;$A$43&amp;$AS$42&amp;"C"&amp;$A68)="N/A",0,RTD("tos.rtd",,AS$43,"."&amp;$A$43&amp;$AS$42&amp;"C"&amp;$A68))</f>
        <v>396</v>
      </c>
      <c r="AT68" s="7">
        <f>-IF(RTD("tos.rtd",,AT$43,"."&amp;$A$43&amp;$AS$42&amp;"P"&amp;$A68)="N/A",0,RTD("tos.rtd",,AT$43,"."&amp;$A$43&amp;$AS$42&amp;"P"&amp;$A68))</f>
        <v>-1776</v>
      </c>
      <c r="AU68" s="6">
        <f>IF(RTD("tos.rtd",,AU$2,"."&amp;$A$43&amp;$AU$1&amp;"C"&amp;$A68)="N/A",0,RTD("tos.rtd",,AU$2,"."&amp;$A$43&amp;$AU$1&amp;"C"&amp;$A68))</f>
        <v>306</v>
      </c>
      <c r="AV68" s="7">
        <f>-IF(RTD("tos.rtd",,AV$2,"."&amp;$A$43&amp;$AU$1&amp;"P"&amp;$A68)="N/A",0,RTD("tos.rtd",,AV$2,"."&amp;$A$43&amp;$AU$1&amp;"P"&amp;$A68))</f>
        <v>-863</v>
      </c>
      <c r="AW68" s="6">
        <f>IF(RTD("tos.rtd",,AW$2,"."&amp;$A$43&amp;$AW$1&amp;"C"&amp;$A68)="N/A",0,RTD("tos.rtd",,AW$2,"."&amp;$A$43&amp;$AW$1&amp;"C"&amp;$A68))</f>
        <v>0</v>
      </c>
      <c r="AX68" s="7">
        <f>-IF(RTD("tos.rtd",,AX$2,"."&amp;$A$43&amp;$AW$1&amp;"P"&amp;$A68)="N/A",0,RTD("tos.rtd",,AX$2,"."&amp;$A$43&amp;$AW$1&amp;"P"&amp;$A68))</f>
        <v>0</v>
      </c>
      <c r="AY68" s="7">
        <f>SUM(AS68:AX68)</f>
        <v>-1937</v>
      </c>
      <c r="AZ68" s="8">
        <f t="shared" si="152"/>
        <v>509</v>
      </c>
      <c r="BA68" s="6">
        <f>IF(RTD("tos.rtd",,BA$43,"."&amp;$A$43&amp;$AS$42&amp;"C"&amp;$A68)="N/A",0,RTD("tos.rtd",,BA$43,"."&amp;$A$43&amp;$AS$42&amp;"C"&amp;$A68))</f>
        <v>178</v>
      </c>
      <c r="BB68" s="7">
        <f>-IF(RTD("tos.rtd",,BB$43,"."&amp;$A$43&amp;$AS$42&amp;"P"&amp;$A68)="N/A",0,RTD("tos.rtd",,BB$43,"."&amp;$A$43&amp;$AS$42&amp;"P"&amp;$A68))</f>
        <v>-10522</v>
      </c>
      <c r="BC68" s="6">
        <f>IF(RTD("tos.rtd",,BC$2,"."&amp;$A$43&amp;$AU$1&amp;"C"&amp;$A68)="N/A",0,RTD("tos.rtd",,BC$2,"."&amp;$A$43&amp;$AU$1&amp;"C"&amp;$A68))</f>
        <v>26</v>
      </c>
      <c r="BD68" s="7">
        <f>-IF(RTD("tos.rtd",,BD$2,"."&amp;$A$43&amp;$AU$1&amp;"P"&amp;$A68)="N/A",0,RTD("tos.rtd",,BD$2,"."&amp;$A$43&amp;$AU$1&amp;"P"&amp;$A68))</f>
        <v>-812</v>
      </c>
      <c r="BE68" s="6">
        <f>IF(RTD("tos.rtd",,BE$2,"."&amp;$A$43&amp;$AW$1&amp;"C"&amp;$A68)="N/A",0,RTD("tos.rtd",,BE$2,"."&amp;$A$43&amp;$AW$1&amp;"C"&amp;$A68))</f>
        <v>2</v>
      </c>
      <c r="BF68" s="7">
        <f>-IF(RTD("tos.rtd",,BF$2,"."&amp;$A$43&amp;$AW$1&amp;"P"&amp;$A68)="N/A",0,RTD("tos.rtd",,BF$2,"."&amp;$A$43&amp;$AW$1&amp;"P"&amp;$A68))</f>
        <v>-77</v>
      </c>
      <c r="BG68" s="32">
        <f ca="1">+Hoja2!Y69</f>
        <v>-5735</v>
      </c>
      <c r="BH68" s="7">
        <f t="shared" ca="1" si="181"/>
        <v>-16940</v>
      </c>
      <c r="BI68" s="8" t="str">
        <f t="shared" ca="1" si="199"/>
        <v/>
      </c>
      <c r="BJ68" s="83">
        <f ca="1">IF($BP$1=1,DX68,IF(RTD("tos.rtd",,BJ$43,"."&amp;$A$43&amp;$AS$42&amp;"C"&amp;$A68)="N/A",0,RTD("tos.rtd",,BJ$43,"."&amp;$A$43&amp;$AS$42&amp;"C"&amp;$A68)))</f>
        <v>6.543691738592004E-13</v>
      </c>
      <c r="BK68" s="83">
        <f ca="1">IF($BP$1=1,DY68,-IF(RTD("tos.rtd",,BK$43,"."&amp;$A$43&amp;$AS$42&amp;"P"&amp;$A68)="N/A",0,RTD("tos.rtd",,BK$43,"."&amp;$A$43&amp;$AS$42&amp;"P"&amp;$A68)))</f>
        <v>-1.4623121602684266E-2</v>
      </c>
      <c r="BL68" s="83">
        <f ca="1">IF($BP$1=1,DZ68,IF(RTD("tos.rtd",,BL$2,"."&amp;$A$43&amp;$AU$1&amp;"C"&amp;$A68)="N/A",0,RTD("tos.rtd",,BL$2,"."&amp;$A$43&amp;$AU$1&amp;"C"&amp;$A68)))</f>
        <v>1.8051515217236132E-2</v>
      </c>
      <c r="BM68" s="83">
        <f ca="1">IF($BP$1=1,EA68,-IF(RTD("tos.rtd",,BM$2,"."&amp;$A$43&amp;$AU$1&amp;"P"&amp;$A68)="N/A",0,RTD("tos.rtd",,BM$2,"."&amp;$A$43&amp;$AU$1&amp;"P"&amp;$A68)))</f>
        <v>-1.8363735199471855E-2</v>
      </c>
      <c r="BN68" s="83">
        <f ca="1">IF($BP$1=1,EB68,IF(RTD("tos.rtd",,BN$2,"."&amp;$A$43&amp;$AW$1&amp;"C"&amp;$A68)="N/A",0,RTD("tos.rtd",,BN$2,"."&amp;$A$43&amp;$AW$1&amp;"C"&amp;$A68)))</f>
        <v>1.8811828944090579E-2</v>
      </c>
      <c r="BO68" s="83">
        <f ca="1">IF($BP$1=1,EC68,-IF(RTD("tos.rtd",,BO$2,"."&amp;$A$43&amp;$AW$1&amp;"P"&amp;$A68)="N/A",0,RTD("tos.rtd",,BO$2,"."&amp;$A$43&amp;$AW$1&amp;"P"&amp;$A68)))</f>
        <v>-1.888827547592168E-2</v>
      </c>
      <c r="BQ68" s="83">
        <f ca="1">+$A$44*$A$44*AS68*BJ68-$A$44*$A$44*AT68*BK68</f>
        <v>-7051938.7368534757</v>
      </c>
      <c r="BR68" s="3" t="str">
        <f t="shared" ca="1" si="183"/>
        <v/>
      </c>
      <c r="BS68" s="83">
        <f ca="1">+$A$44*$A$44*AU68*BL68-$A$44*$A$44*AV68*BM68</f>
        <v>-2803363.1185203884</v>
      </c>
      <c r="BT68" s="3" t="str">
        <f t="shared" ca="1" si="185"/>
        <v/>
      </c>
      <c r="BU68" s="83">
        <f ca="1">+$A$44*$A$44*AW68*BN68-$A$44*$A$44*AX68*BO68</f>
        <v>0</v>
      </c>
      <c r="BV68" s="83"/>
      <c r="BX68" s="83">
        <f ca="1">+$A$44*$A$44*BA68*BJ68-$A$44*$A$44*BB68*BK68</f>
        <v>-41779560.467261523</v>
      </c>
      <c r="BY68" s="83" t="str">
        <f t="shared" ca="1" si="200"/>
        <v/>
      </c>
      <c r="BZ68" s="83">
        <f ca="1">+$A$44*$A$44*BC68*BL68-$A$44*$A$44*BD68*BM68</f>
        <v>-3921509.0988995391</v>
      </c>
      <c r="CA68" s="83" t="str">
        <f t="shared" ca="1" si="200"/>
        <v/>
      </c>
      <c r="CB68" s="83">
        <f ca="1">+$A$44*$A$44*BE68*BN68-$A$44*$A$44*BF68*BO68</f>
        <v>-384703.306705305</v>
      </c>
      <c r="CC68" s="83" t="str">
        <f t="shared" ca="1" si="200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0.82</v>
      </c>
      <c r="CG68" s="83">
        <f>-IF(RTD("tos.rtd",,CG$2,"."&amp;$A$43&amp;$AU$1&amp;"P"&amp;$A68)="N/A",0,RTD("tos.rtd",,CG$2,"."&amp;$A$43&amp;$AU$1&amp;"P"&amp;$A68))</f>
        <v>0.17</v>
      </c>
      <c r="CH68" s="83">
        <f>IF(RTD("tos.rtd",,CH$2,"."&amp;$A$43&amp;$AW$1&amp;"C"&amp;$A68)="N/A",0,RTD("tos.rtd",,CH$2,"."&amp;$A$43&amp;$AW$1&amp;"C"&amp;$A68))</f>
        <v>0.67</v>
      </c>
      <c r="CI68" s="83">
        <f>-IF(RTD("tos.rtd",,CI$2,"."&amp;$A$43&amp;$AW$1&amp;"P"&amp;$A68)="N/A",0,RTD("tos.rtd",,CI$2,"."&amp;$A$43&amp;$AW$1&amp;"P"&amp;$A68))</f>
        <v>0.32</v>
      </c>
      <c r="CK68" s="83">
        <f>+AS68*CD68*100+AT68*CE68*100</f>
        <v>39600</v>
      </c>
      <c r="CL68" s="83"/>
      <c r="CM68" s="83">
        <f>+AU68*CF68*100+AV68*CG68*100</f>
        <v>10421</v>
      </c>
      <c r="CN68" s="83"/>
      <c r="CO68" s="83">
        <f>+AW68*CH68*100+AX68*CI68*100</f>
        <v>0</v>
      </c>
      <c r="CP68" s="83">
        <f>+CK68+CM68+CO68</f>
        <v>50021</v>
      </c>
      <c r="CQ68" s="83">
        <f>+BA68+BB68</f>
        <v>-10344</v>
      </c>
      <c r="CR68" s="83"/>
      <c r="CS68" s="83">
        <f>+BC68+BD68</f>
        <v>-786</v>
      </c>
      <c r="CT68" s="83"/>
      <c r="CU68" s="83">
        <f>+BE68+BF68</f>
        <v>-75</v>
      </c>
      <c r="CV68" s="83"/>
      <c r="CW68" s="83">
        <f ca="1">+BQ68+BS68+BU68</f>
        <v>-9855301.8553738631</v>
      </c>
      <c r="CY68" s="83">
        <f ca="1">+BX68+BZ68+CB68</f>
        <v>-46085772.872866362</v>
      </c>
      <c r="CZ68" s="70" t="str">
        <f t="shared" ca="1" si="201"/>
        <v/>
      </c>
      <c r="DA68" s="83">
        <f>IF(RTD("tos.rtd",,DA$43,"."&amp;$A$43&amp;$AS$42&amp;"C"&amp;$A68)="N/A",0,RTD("tos.rtd",,DA$43,"."&amp;$A$43&amp;$AS$42&amp;"C"&amp;$A68))</f>
        <v>12.5</v>
      </c>
      <c r="DB68" s="83">
        <f>IF(RTD("tos.rtd",,DB$43,"."&amp;$A$43&amp;$AS$42&amp;"P"&amp;$A68)="N/A",0,RTD("tos.rtd",,DB$43,"."&amp;$A$43&amp;$AS$42&amp;"P"&amp;$A68))</f>
        <v>0.02</v>
      </c>
      <c r="DC68" s="83">
        <f>IF(RTD("tos.rtd",,DC$43,"."&amp;$A$43&amp;$AS$42&amp;"C"&amp;$A68)="N/A",0,RTD("tos.rtd",,DC$43,"."&amp;$A$43&amp;$AS$42&amp;"C"&amp;$A68))</f>
        <v>12.18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11.85</v>
      </c>
      <c r="DF68" s="83">
        <f>IF(RTD("tos.rtd",,DF$43,"."&amp;$A$43&amp;$AS$42&amp;"P"&amp;$A68)="N/A",0,RTD("tos.rtd",,DF$43,"."&amp;$A$43&amp;$AS$42&amp;"P"&amp;$A68))</f>
        <v>0</v>
      </c>
      <c r="DG68" s="86">
        <f t="shared" si="193"/>
        <v>-12.090000000000032</v>
      </c>
      <c r="DH68" s="3">
        <f t="shared" si="158"/>
        <v>0</v>
      </c>
      <c r="DI68" s="3">
        <f t="shared" si="159"/>
        <v>0</v>
      </c>
      <c r="DJ68" s="3">
        <f t="shared" si="160"/>
        <v>0</v>
      </c>
      <c r="DK68" s="3">
        <f t="shared" si="161"/>
        <v>0</v>
      </c>
      <c r="DL68" s="3">
        <f t="shared" si="162"/>
        <v>0</v>
      </c>
      <c r="DM68" s="3">
        <f t="shared" si="163"/>
        <v>0</v>
      </c>
      <c r="DN68" s="64" t="str">
        <f t="shared" si="164"/>
        <v>UNKNOWN</v>
      </c>
      <c r="DO68" s="64" t="str">
        <f t="shared" si="165"/>
        <v>UNKNOWN</v>
      </c>
      <c r="DP68" s="83">
        <f t="shared" si="166"/>
        <v>0</v>
      </c>
      <c r="DQ68" s="83">
        <f t="shared" si="167"/>
        <v>0</v>
      </c>
      <c r="DR68" s="83">
        <f t="shared" ca="1" si="168"/>
        <v>0</v>
      </c>
      <c r="DS68" s="83">
        <f t="shared" si="169"/>
        <v>0</v>
      </c>
      <c r="DT68" s="83">
        <f t="shared" si="194"/>
        <v>0</v>
      </c>
      <c r="DU68" s="83">
        <f t="shared" si="195"/>
        <v>0</v>
      </c>
      <c r="DV68" s="83">
        <f t="shared" si="170"/>
        <v>14</v>
      </c>
      <c r="DW68" s="83">
        <f t="shared" si="171"/>
        <v>-2498</v>
      </c>
      <c r="DX68" s="83">
        <f ca="1">(EXP(-POWER((LN($A$44/$A68)+($EC$1+POWER($EE68,2)/2)*($EM$1/$DY$1))/($EE68*SQRT($EM$1/$DY$1)),2)/2)/SQRT(2*PI())/($A$44*$EE68*SQRT($EM$1/$DY$1)))</f>
        <v>6.543691738592004E-13</v>
      </c>
      <c r="DY68" s="83">
        <f ca="1">-(EXP(-POWER((LN($A$44/$A68)+($EC$1+POWER($EF68,2)/2)*($EM$1/$DY$1))/($EF68*SQRT($EM$1/$DY$1)),2)/2)/SQRT(2*PI())/($A$44*$EF68*SQRT($EM$1/$DY$1)))</f>
        <v>-1.4623121602684266E-2</v>
      </c>
      <c r="DZ68" s="83">
        <f ca="1">(EXP(-POWER((LN($A$44/$A68)+($EC$1+POWER($EG68,2)/2)*($EO$1/$DY$1))/($EG68*SQRT($EO$1/$DY$1)),2)/2)/SQRT(2*PI())/($A$44*$EG68*SQRT($EO$1/$DY$1)))</f>
        <v>1.8051515217236132E-2</v>
      </c>
      <c r="EA68" s="83">
        <f ca="1">-(EXP(-POWER((LN($A$44/$A68)+($EC$1+POWER($EH68,2)/2)*($EO$1/$DY$1))/($EH68*SQRT($EO$1/$DY$1)),2)/2)/SQRT(2*PI())/($A$44*$EH68*SQRT($EO$1/$DY$1)))</f>
        <v>-1.8363735199471855E-2</v>
      </c>
      <c r="EB68" s="83">
        <f ca="1">(EXP(-POWER((LN($A$44/$A68)+($EC$1+POWER($EI68,2)/2)*($EO$1/$DY$1))/($EI68*SQRT($EO$1/$DY$1)),2)/2)/SQRT(2*PI())/($A$44*$EI68*SQRT($EO$1/$DY$1)))</f>
        <v>1.8811828944090579E-2</v>
      </c>
      <c r="EC68" s="83">
        <f ca="1">-(EXP(-POWER((LN($A$44/$A68)+($EC$1+POWER($EJ68,2)/2)*($EO$1/$DY$1))/($EJ68*SQRT($EO$1/$DY$1)),2)/2)/SQRT(2*PI())/($A$44*$EJ68*SQRT($EO$1/$DY$1)))</f>
        <v>-1.888827547592168E-2</v>
      </c>
      <c r="ED68" s="63">
        <f t="shared" si="196"/>
        <v>-2484</v>
      </c>
      <c r="EE68" s="84">
        <f t="shared" si="243"/>
        <v>0.25</v>
      </c>
      <c r="EF68" s="84">
        <f t="shared" si="243"/>
        <v>1.1548</v>
      </c>
      <c r="EG68" s="84">
        <f t="shared" si="243"/>
        <v>0.25009999999999999</v>
      </c>
      <c r="EH68" s="84">
        <f t="shared" si="243"/>
        <v>0.23849999999999999</v>
      </c>
      <c r="EI68" s="84">
        <f t="shared" si="243"/>
        <v>0.21779999999999999</v>
      </c>
      <c r="EJ68" s="84">
        <f t="shared" si="243"/>
        <v>0.21290000000000001</v>
      </c>
      <c r="EK68" s="63">
        <f t="shared" ca="1" si="197"/>
        <v>9918774.1919145118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115.48%</v>
      </c>
      <c r="EN68" s="83" t="str">
        <f>RTD("tos.rtd",,EN$2,"."&amp;$A$43&amp;$AU$1&amp;"C"&amp;$A68)</f>
        <v>25.01%</v>
      </c>
      <c r="EO68" s="83" t="str">
        <f>RTD("tos.rtd",,EO$2,"."&amp;$A$43&amp;$AU$1&amp;"P"&amp;$A68)</f>
        <v>23.85%</v>
      </c>
      <c r="EP68" s="83" t="str">
        <f>RTD("tos.rtd",,EP$2,"."&amp;$A$43&amp;$AW$1&amp;"C"&amp;$A68)</f>
        <v>21.78%</v>
      </c>
      <c r="EQ68" s="83" t="str">
        <f>RTD("tos.rtd",,EQ$2,"."&amp;$A$43&amp;$AW$1&amp;"P"&amp;$A68)</f>
        <v>21.29%</v>
      </c>
      <c r="ES68" s="63" t="str">
        <f t="shared" si="178"/>
        <v>509,-2484.00</v>
      </c>
      <c r="ET68" s="63" t="str">
        <f t="shared" ca="1" si="179"/>
        <v>509,-46085.77</v>
      </c>
      <c r="EU68" s="67">
        <v>589.78</v>
      </c>
      <c r="EV68" s="67" t="s">
        <v>564</v>
      </c>
      <c r="EW68" s="67">
        <v>516.13</v>
      </c>
      <c r="EX68" s="67" t="s">
        <v>565</v>
      </c>
      <c r="EY68" s="67">
        <v>5908.25</v>
      </c>
      <c r="EZ68" s="67" t="s">
        <v>566</v>
      </c>
      <c r="FA68" s="67">
        <v>21186.25</v>
      </c>
      <c r="FB68" s="67" t="s">
        <v>567</v>
      </c>
      <c r="FC68" s="67" t="s">
        <v>568</v>
      </c>
      <c r="FD68" s="67" t="s">
        <v>569</v>
      </c>
      <c r="FE68" s="68" t="s">
        <v>570</v>
      </c>
      <c r="FF68" s="68" t="s">
        <v>571</v>
      </c>
    </row>
    <row r="69" spans="1:162" ht="13.5" thickBot="1" x14ac:dyDescent="0.25">
      <c r="A69" s="2">
        <f t="shared" si="198"/>
        <v>508</v>
      </c>
      <c r="B69" s="3">
        <f>+IF($A$1="ABS",AS69-AT69,AS69+AT69)</f>
        <v>2971</v>
      </c>
      <c r="C69" s="3">
        <f t="shared" si="149"/>
        <v>2696</v>
      </c>
      <c r="D69" s="3">
        <f>+IF($A$1="ABS",AW69-AX69,AW69+AX69)</f>
        <v>0</v>
      </c>
      <c r="E69" s="3">
        <f>SUM(B69:D69)</f>
        <v>5667</v>
      </c>
      <c r="F69" s="4">
        <f>+$F$44/$A$44*A69</f>
        <v>20942.606843347599</v>
      </c>
      <c r="AM69" s="1">
        <v>-19</v>
      </c>
      <c r="AN69" s="1">
        <v>1457</v>
      </c>
      <c r="AO69" s="1">
        <v>508</v>
      </c>
      <c r="AP69" s="1">
        <v>74</v>
      </c>
      <c r="AQ69" s="1">
        <v>-10506</v>
      </c>
      <c r="AS69" s="6">
        <f>IF(RTD("tos.rtd",,AS$43,"."&amp;$A$43&amp;$AS$42&amp;"C"&amp;$A69)="N/A",0,RTD("tos.rtd",,AS$43,"."&amp;$A$43&amp;$AS$42&amp;"C"&amp;$A69))</f>
        <v>623</v>
      </c>
      <c r="AT69" s="7">
        <f>-IF(RTD("tos.rtd",,AT$43,"."&amp;$A$43&amp;$AS$42&amp;"P"&amp;$A69)="N/A",0,RTD("tos.rtd",,AT$43,"."&amp;$A$43&amp;$AS$42&amp;"P"&amp;$A69))</f>
        <v>-2348</v>
      </c>
      <c r="AU69" s="6">
        <f>IF(RTD("tos.rtd",,AU$2,"."&amp;$A$43&amp;$AU$1&amp;"C"&amp;$A69)="N/A",0,RTD("tos.rtd",,AU$2,"."&amp;$A$43&amp;$AU$1&amp;"C"&amp;$A69))</f>
        <v>482</v>
      </c>
      <c r="AV69" s="7">
        <f>-IF(RTD("tos.rtd",,AV$2,"."&amp;$A$43&amp;$AU$1&amp;"P"&amp;$A69)="N/A",0,RTD("tos.rtd",,AV$2,"."&amp;$A$43&amp;$AU$1&amp;"P"&amp;$A69))</f>
        <v>-2214</v>
      </c>
      <c r="AW69" s="6">
        <f>IF(RTD("tos.rtd",,AW$2,"."&amp;$A$43&amp;$AW$1&amp;"C"&amp;$A69)="N/A",0,RTD("tos.rtd",,AW$2,"."&amp;$A$43&amp;$AW$1&amp;"C"&amp;$A69))</f>
        <v>0</v>
      </c>
      <c r="AX69" s="7">
        <f>-IF(RTD("tos.rtd",,AX$2,"."&amp;$A$43&amp;$AW$1&amp;"P"&amp;$A69)="N/A",0,RTD("tos.rtd",,AX$2,"."&amp;$A$43&amp;$AW$1&amp;"P"&amp;$A69))</f>
        <v>0</v>
      </c>
      <c r="AY69" s="7">
        <f>SUM(AS69:AX69)</f>
        <v>-3457</v>
      </c>
      <c r="AZ69" s="8">
        <f t="shared" si="152"/>
        <v>508</v>
      </c>
      <c r="BA69" s="6">
        <f>IF(RTD("tos.rtd",,BA$43,"."&amp;$A$43&amp;$AS$42&amp;"C"&amp;$A69)="N/A",0,RTD("tos.rtd",,BA$43,"."&amp;$A$43&amp;$AS$42&amp;"C"&amp;$A69))</f>
        <v>74</v>
      </c>
      <c r="BB69" s="7">
        <f>-IF(RTD("tos.rtd",,BB$43,"."&amp;$A$43&amp;$AS$42&amp;"P"&amp;$A69)="N/A",0,RTD("tos.rtd",,BB$43,"."&amp;$A$43&amp;$AS$42&amp;"P"&amp;$A69))</f>
        <v>-10506</v>
      </c>
      <c r="BC69" s="6">
        <f>IF(RTD("tos.rtd",,BC$2,"."&amp;$A$43&amp;$AU$1&amp;"C"&amp;$A69)="N/A",0,RTD("tos.rtd",,BC$2,"."&amp;$A$43&amp;$AU$1&amp;"C"&amp;$A69))</f>
        <v>43</v>
      </c>
      <c r="BD69" s="7">
        <f>-IF(RTD("tos.rtd",,BD$2,"."&amp;$A$43&amp;$AU$1&amp;"P"&amp;$A69)="N/A",0,RTD("tos.rtd",,BD$2,"."&amp;$A$43&amp;$AU$1&amp;"P"&amp;$A69))</f>
        <v>-1272</v>
      </c>
      <c r="BE69" s="6">
        <f>IF(RTD("tos.rtd",,BE$2,"."&amp;$A$43&amp;$AW$1&amp;"C"&amp;$A69)="N/A",0,RTD("tos.rtd",,BE$2,"."&amp;$A$43&amp;$AW$1&amp;"C"&amp;$A69))</f>
        <v>1</v>
      </c>
      <c r="BF69" s="7">
        <f>-IF(RTD("tos.rtd",,BF$2,"."&amp;$A$43&amp;$AW$1&amp;"P"&amp;$A69)="N/A",0,RTD("tos.rtd",,BF$2,"."&amp;$A$43&amp;$AW$1&amp;"P"&amp;$A69))</f>
        <v>-79</v>
      </c>
      <c r="BG69" s="32">
        <f ca="1">+Hoja2!Y70</f>
        <v>-7509</v>
      </c>
      <c r="BH69" s="7">
        <f t="shared" ca="1" si="181"/>
        <v>-19248</v>
      </c>
      <c r="BI69" s="8" t="str">
        <f t="shared" ca="1" si="199"/>
        <v/>
      </c>
      <c r="BJ69" s="83">
        <f ca="1">IF($BP$1=1,DX69,IF(RTD("tos.rtd",,BJ$43,"."&amp;$A$43&amp;$AS$42&amp;"C"&amp;$A69)="N/A",0,RTD("tos.rtd",,BJ$43,"."&amp;$A$43&amp;$AS$42&amp;"C"&amp;$A69)))</f>
        <v>6.29288241841712E-15</v>
      </c>
      <c r="BK69" s="83">
        <f ca="1">IF($BP$1=1,DY69,-IF(RTD("tos.rtd",,BK$43,"."&amp;$A$43&amp;$AS$42&amp;"P"&amp;$A69)="N/A",0,RTD("tos.rtd",,BK$43,"."&amp;$A$43&amp;$AS$42&amp;"P"&amp;$A69)))</f>
        <v>-1.3320096861151693E-2</v>
      </c>
      <c r="BL69" s="83">
        <f ca="1">IF($BP$1=1,DZ69,IF(RTD("tos.rtd",,BL$2,"."&amp;$A$43&amp;$AU$1&amp;"C"&amp;$A69)="N/A",0,RTD("tos.rtd",,BL$2,"."&amp;$A$43&amp;$AU$1&amp;"C"&amp;$A69)))</f>
        <v>1.7004016824063849E-2</v>
      </c>
      <c r="BM69" s="83">
        <f ca="1">IF($BP$1=1,EA69,-IF(RTD("tos.rtd",,BM$2,"."&amp;$A$43&amp;$AU$1&amp;"P"&amp;$A69)="N/A",0,RTD("tos.rtd",,BM$2,"."&amp;$A$43&amp;$AU$1&amp;"P"&amp;$A69)))</f>
        <v>-1.728938118944635E-2</v>
      </c>
      <c r="BN69" s="83">
        <f ca="1">IF($BP$1=1,EB69,IF(RTD("tos.rtd",,BN$2,"."&amp;$A$43&amp;$AW$1&amp;"C"&amp;$A69)="N/A",0,RTD("tos.rtd",,BN$2,"."&amp;$A$43&amp;$AW$1&amp;"C"&amp;$A69)))</f>
        <v>1.7545980075522327E-2</v>
      </c>
      <c r="BO69" s="83">
        <f ca="1">IF($BP$1=1,EC69,-IF(RTD("tos.rtd",,BO$2,"."&amp;$A$43&amp;$AW$1&amp;"P"&amp;$A69)="N/A",0,RTD("tos.rtd",,BO$2,"."&amp;$A$43&amp;$AW$1&amp;"P"&amp;$A69)))</f>
        <v>-1.7567431856284232E-2</v>
      </c>
      <c r="BQ69" s="83">
        <f ca="1">+$A$44*$A$44*AS69*BJ69-$A$44*$A$44*AT69*BK69</f>
        <v>-8492410.0055027101</v>
      </c>
      <c r="BR69" s="3" t="str">
        <f t="shared" ca="1" si="183"/>
        <v/>
      </c>
      <c r="BS69" s="83">
        <f ca="1">+$A$44*$A$44*AU69*BL69-$A$44*$A$44*AV69*BM69</f>
        <v>-8168514.1905589327</v>
      </c>
      <c r="BT69" s="3" t="str">
        <f t="shared" ca="1" si="185"/>
        <v/>
      </c>
      <c r="BU69" s="83">
        <f ca="1">+$A$44*$A$44*AW69*BN69-$A$44*$A$44*AX69*BO69</f>
        <v>0</v>
      </c>
      <c r="BV69" s="83"/>
      <c r="BX69" s="83">
        <f ca="1">+$A$44*$A$44*BA69*BJ69-$A$44*$A$44*BB69*BK69</f>
        <v>-37998832.844047017</v>
      </c>
      <c r="BY69" s="83" t="str">
        <f t="shared" ca="1" si="200"/>
        <v/>
      </c>
      <c r="BZ69" s="83">
        <f ca="1">+$A$44*$A$44*BC69*BL69-$A$44*$A$44*BD69*BM69</f>
        <v>-5773079.4476166395</v>
      </c>
      <c r="CA69" s="83" t="str">
        <f t="shared" ca="1" si="200"/>
        <v/>
      </c>
      <c r="CB69" s="83">
        <f ca="1">+$A$44*$A$44*BE69*BN69-$A$44*$A$44*BF69*BO69</f>
        <v>-372078.99805621523</v>
      </c>
      <c r="CC69" s="83" t="str">
        <f t="shared" ca="1" si="200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0.84</v>
      </c>
      <c r="CG69" s="83">
        <f>-IF(RTD("tos.rtd",,CG$2,"."&amp;$A$43&amp;$AU$1&amp;"P"&amp;$A69)="N/A",0,RTD("tos.rtd",,CG$2,"."&amp;$A$43&amp;$AU$1&amp;"P"&amp;$A69))</f>
        <v>0.15</v>
      </c>
      <c r="CH69" s="83">
        <f>IF(RTD("tos.rtd",,CH$2,"."&amp;$A$43&amp;$AW$1&amp;"C"&amp;$A69)="N/A",0,RTD("tos.rtd",,CH$2,"."&amp;$A$43&amp;$AW$1&amp;"C"&amp;$A69))</f>
        <v>0.68</v>
      </c>
      <c r="CI69" s="83">
        <f>-IF(RTD("tos.rtd",,CI$2,"."&amp;$A$43&amp;$AW$1&amp;"P"&amp;$A69)="N/A",0,RTD("tos.rtd",,CI$2,"."&amp;$A$43&amp;$AW$1&amp;"P"&amp;$A69))</f>
        <v>0.31</v>
      </c>
      <c r="CK69" s="83">
        <f>+AS69*CD69*100+AT69*CE69*100</f>
        <v>62300</v>
      </c>
      <c r="CL69" s="83"/>
      <c r="CM69" s="83">
        <f>+AU69*CF69*100+AV69*CG69*100</f>
        <v>7278</v>
      </c>
      <c r="CN69" s="83"/>
      <c r="CO69" s="83">
        <f>+AW69*CH69*100+AX69*CI69*100</f>
        <v>0</v>
      </c>
      <c r="CP69" s="83">
        <f>+CK69+CM69+CO69</f>
        <v>69578</v>
      </c>
      <c r="CQ69" s="83">
        <f>+BA69+BB69</f>
        <v>-10432</v>
      </c>
      <c r="CR69" s="83"/>
      <c r="CS69" s="83">
        <f>+BC69+BD69</f>
        <v>-1229</v>
      </c>
      <c r="CT69" s="83"/>
      <c r="CU69" s="83">
        <f>+BE69+BF69</f>
        <v>-78</v>
      </c>
      <c r="CV69" s="83"/>
      <c r="CW69" s="83">
        <f ca="1">+BQ69+BS69+BU69</f>
        <v>-16660924.196061643</v>
      </c>
      <c r="CY69" s="83">
        <f ca="1">+BX69+BZ69+CB69</f>
        <v>-44143991.289719872</v>
      </c>
      <c r="CZ69" s="70" t="str">
        <f t="shared" ca="1" si="201"/>
        <v/>
      </c>
      <c r="DA69" s="83">
        <f>IF(RTD("tos.rtd",,DA$43,"."&amp;$A$43&amp;$AS$42&amp;"C"&amp;$A69)="N/A",0,RTD("tos.rtd",,DA$43,"."&amp;$A$43&amp;$AS$42&amp;"C"&amp;$A69))</f>
        <v>13.15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13.25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12.85</v>
      </c>
      <c r="DF69" s="83">
        <f>IF(RTD("tos.rtd",,DF$43,"."&amp;$A$43&amp;$AS$42&amp;"P"&amp;$A69)="N/A",0,RTD("tos.rtd",,DF$43,"."&amp;$A$43&amp;$AS$42&amp;"P"&amp;$A69))</f>
        <v>0</v>
      </c>
      <c r="DG69" s="86">
        <f t="shared" si="193"/>
        <v>-13.090000000000032</v>
      </c>
      <c r="DH69" s="3">
        <f t="shared" si="158"/>
        <v>0</v>
      </c>
      <c r="DI69" s="3">
        <f t="shared" si="159"/>
        <v>0</v>
      </c>
      <c r="DJ69" s="3">
        <f t="shared" si="160"/>
        <v>0</v>
      </c>
      <c r="DK69" s="3">
        <f t="shared" si="161"/>
        <v>0</v>
      </c>
      <c r="DL69" s="3">
        <f t="shared" si="162"/>
        <v>0</v>
      </c>
      <c r="DM69" s="3">
        <f t="shared" si="163"/>
        <v>0</v>
      </c>
      <c r="DN69" s="64" t="str">
        <f t="shared" si="164"/>
        <v>UNKNOWN</v>
      </c>
      <c r="DO69" s="64" t="str">
        <f t="shared" si="165"/>
        <v>UNKNOWN</v>
      </c>
      <c r="DP69" s="83">
        <f t="shared" si="166"/>
        <v>0</v>
      </c>
      <c r="DQ69" s="83">
        <f t="shared" si="167"/>
        <v>0</v>
      </c>
      <c r="DR69" s="83">
        <f t="shared" ca="1" si="168"/>
        <v>0</v>
      </c>
      <c r="DS69" s="83">
        <f t="shared" si="169"/>
        <v>0</v>
      </c>
      <c r="DT69" s="83">
        <f t="shared" si="194"/>
        <v>0</v>
      </c>
      <c r="DU69" s="83">
        <f t="shared" si="195"/>
        <v>0</v>
      </c>
      <c r="DV69" s="83">
        <f t="shared" si="170"/>
        <v>-19</v>
      </c>
      <c r="DW69" s="83">
        <f t="shared" si="171"/>
        <v>1457</v>
      </c>
      <c r="DX69" s="83">
        <f ca="1">(EXP(-POWER((LN($A$44/$A69)+($EC$1+POWER($EE69,2)/2)*($EM$1/$DY$1))/($EE69*SQRT($EM$1/$DY$1)),2)/2)/SQRT(2*PI())/($A$44*$EE69*SQRT($EM$1/$DY$1)))</f>
        <v>6.29288241841712E-15</v>
      </c>
      <c r="DY69" s="83">
        <f ca="1">-(EXP(-POWER((LN($A$44/$A69)+($EC$1+POWER($EF69,2)/2)*($EM$1/$DY$1))/($EF69*SQRT($EM$1/$DY$1)),2)/2)/SQRT(2*PI())/($A$44*$EF69*SQRT($EM$1/$DY$1)))</f>
        <v>-1.3320096861151693E-2</v>
      </c>
      <c r="DZ69" s="83">
        <f ca="1">(EXP(-POWER((LN($A$44/$A69)+($EC$1+POWER($EG69,2)/2)*($EO$1/$DY$1))/($EG69*SQRT($EO$1/$DY$1)),2)/2)/SQRT(2*PI())/($A$44*$EG69*SQRT($EO$1/$DY$1)))</f>
        <v>1.7004016824063849E-2</v>
      </c>
      <c r="EA69" s="83">
        <f ca="1">-(EXP(-POWER((LN($A$44/$A69)+($EC$1+POWER($EH69,2)/2)*($EO$1/$DY$1))/($EH69*SQRT($EO$1/$DY$1)),2)/2)/SQRT(2*PI())/($A$44*$EH69*SQRT($EO$1/$DY$1)))</f>
        <v>-1.728938118944635E-2</v>
      </c>
      <c r="EB69" s="83">
        <f ca="1">(EXP(-POWER((LN($A$44/$A69)+($EC$1+POWER($EI69,2)/2)*($EO$1/$DY$1))/($EI69*SQRT($EO$1/$DY$1)),2)/2)/SQRT(2*PI())/($A$44*$EI69*SQRT($EO$1/$DY$1)))</f>
        <v>1.7545980075522327E-2</v>
      </c>
      <c r="EC69" s="83">
        <f ca="1">-(EXP(-POWER((LN($A$44/$A69)+($EC$1+POWER($EJ69,2)/2)*($EO$1/$DY$1))/($EJ69*SQRT($EO$1/$DY$1)),2)/2)/SQRT(2*PI())/($A$44*$EJ69*SQRT($EO$1/$DY$1)))</f>
        <v>-1.7567431856284232E-2</v>
      </c>
      <c r="ED69" s="63">
        <f t="shared" si="196"/>
        <v>1438</v>
      </c>
      <c r="EE69" s="84">
        <f t="shared" si="243"/>
        <v>0.25</v>
      </c>
      <c r="EF69" s="84">
        <f t="shared" si="243"/>
        <v>1.2417</v>
      </c>
      <c r="EG69" s="84">
        <f t="shared" si="243"/>
        <v>0.25600000000000001</v>
      </c>
      <c r="EH69" s="84">
        <f t="shared" si="243"/>
        <v>0.24110000000000001</v>
      </c>
      <c r="EI69" s="84">
        <f t="shared" si="243"/>
        <v>0.21940000000000001</v>
      </c>
      <c r="EJ69" s="84">
        <f t="shared" si="243"/>
        <v>0.21429999999999999</v>
      </c>
      <c r="EK69" s="63">
        <f t="shared" ca="1" si="197"/>
        <v>-5269779.1218139175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124.17%</v>
      </c>
      <c r="EN69" s="83" t="str">
        <f>RTD("tos.rtd",,EN$2,"."&amp;$A$43&amp;$AU$1&amp;"C"&amp;$A69)</f>
        <v>25.60%</v>
      </c>
      <c r="EO69" s="83" t="str">
        <f>RTD("tos.rtd",,EO$2,"."&amp;$A$43&amp;$AU$1&amp;"P"&amp;$A69)</f>
        <v>24.11%</v>
      </c>
      <c r="EP69" s="83" t="str">
        <f>RTD("tos.rtd",,EP$2,"."&amp;$A$43&amp;$AW$1&amp;"C"&amp;$A69)</f>
        <v>21.94%</v>
      </c>
      <c r="EQ69" s="83" t="str">
        <f>RTD("tos.rtd",,EQ$2,"."&amp;$A$43&amp;$AW$1&amp;"P"&amp;$A69)</f>
        <v>21.43%</v>
      </c>
      <c r="ES69" s="63" t="str">
        <f t="shared" si="178"/>
        <v>508,1438.00</v>
      </c>
      <c r="ET69" s="63" t="str">
        <f t="shared" ca="1" si="179"/>
        <v>508,-44143.99</v>
      </c>
      <c r="EU69" s="67">
        <v>589.92999999999995</v>
      </c>
      <c r="EV69" s="67" t="s">
        <v>572</v>
      </c>
      <c r="EW69" s="67">
        <v>516.29</v>
      </c>
      <c r="EX69" s="67" t="s">
        <v>573</v>
      </c>
      <c r="EY69" s="67">
        <v>5909.25</v>
      </c>
      <c r="EZ69" s="67" t="s">
        <v>574</v>
      </c>
      <c r="FA69" s="67">
        <v>21193</v>
      </c>
      <c r="FB69" s="67" t="s">
        <v>575</v>
      </c>
      <c r="FC69" s="67" t="s">
        <v>576</v>
      </c>
      <c r="FD69" s="67" t="s">
        <v>577</v>
      </c>
      <c r="FE69" s="68" t="s">
        <v>578</v>
      </c>
      <c r="FF69" s="68" t="s">
        <v>579</v>
      </c>
    </row>
    <row r="70" spans="1:162" ht="13.5" thickBot="1" x14ac:dyDescent="0.25">
      <c r="A70" s="2">
        <f t="shared" si="198"/>
        <v>507</v>
      </c>
      <c r="B70" s="3">
        <f t="shared" si="148"/>
        <v>2024</v>
      </c>
      <c r="C70" s="3">
        <f t="shared" si="149"/>
        <v>2916</v>
      </c>
      <c r="D70" s="3">
        <f t="shared" si="150"/>
        <v>0</v>
      </c>
      <c r="E70" s="3">
        <f t="shared" si="151"/>
        <v>4940</v>
      </c>
      <c r="F70" s="4">
        <f t="shared" si="202"/>
        <v>20901.381239325259</v>
      </c>
      <c r="AM70" s="1">
        <v>113</v>
      </c>
      <c r="AN70" s="1">
        <v>496</v>
      </c>
      <c r="AO70" s="1">
        <v>507</v>
      </c>
      <c r="AP70" s="1">
        <v>225</v>
      </c>
      <c r="AQ70" s="1">
        <v>-4543</v>
      </c>
      <c r="AS70" s="6">
        <f>IF(RTD("tos.rtd",,AS$43,"."&amp;$A$43&amp;$AS$42&amp;"C"&amp;$A70)="N/A",0,RTD("tos.rtd",,AS$43,"."&amp;$A$43&amp;$AS$42&amp;"C"&amp;$A70))</f>
        <v>297</v>
      </c>
      <c r="AT70" s="7">
        <f>-IF(RTD("tos.rtd",,AT$43,"."&amp;$A$43&amp;$AS$42&amp;"P"&amp;$A70)="N/A",0,RTD("tos.rtd",,AT$43,"."&amp;$A$43&amp;$AS$42&amp;"P"&amp;$A70))</f>
        <v>-1727</v>
      </c>
      <c r="AU70" s="6">
        <f>IF(RTD("tos.rtd",,AU$2,"."&amp;$A$43&amp;$AU$1&amp;"C"&amp;$A70)="N/A",0,RTD("tos.rtd",,AU$2,"."&amp;$A$43&amp;$AU$1&amp;"C"&amp;$A70))</f>
        <v>756</v>
      </c>
      <c r="AV70" s="7">
        <f>-IF(RTD("tos.rtd",,AV$2,"."&amp;$A$43&amp;$AU$1&amp;"P"&amp;$A70)="N/A",0,RTD("tos.rtd",,AV$2,"."&amp;$A$43&amp;$AU$1&amp;"P"&amp;$A70))</f>
        <v>-2160</v>
      </c>
      <c r="AW70" s="6">
        <f>IF(RTD("tos.rtd",,AW$2,"."&amp;$A$43&amp;$AW$1&amp;"C"&amp;$A70)="N/A",0,RTD("tos.rtd",,AW$2,"."&amp;$A$43&amp;$AW$1&amp;"C"&amp;$A70))</f>
        <v>0</v>
      </c>
      <c r="AX70" s="7">
        <f>-IF(RTD("tos.rtd",,AX$2,"."&amp;$A$43&amp;$AW$1&amp;"P"&amp;$A70)="N/A",0,RTD("tos.rtd",,AX$2,"."&amp;$A$43&amp;$AW$1&amp;"P"&amp;$A70))</f>
        <v>0</v>
      </c>
      <c r="AY70" s="7">
        <f t="shared" si="180"/>
        <v>-2834</v>
      </c>
      <c r="AZ70" s="8">
        <f t="shared" si="152"/>
        <v>507</v>
      </c>
      <c r="BA70" s="6">
        <f>IF(RTD("tos.rtd",,BA$43,"."&amp;$A$43&amp;$AS$42&amp;"C"&amp;$A70)="N/A",0,RTD("tos.rtd",,BA$43,"."&amp;$A$43&amp;$AS$42&amp;"C"&amp;$A70))</f>
        <v>225</v>
      </c>
      <c r="BB70" s="7">
        <f>-IF(RTD("tos.rtd",,BB$43,"."&amp;$A$43&amp;$AS$42&amp;"P"&amp;$A70)="N/A",0,RTD("tos.rtd",,BB$43,"."&amp;$A$43&amp;$AS$42&amp;"P"&amp;$A70))</f>
        <v>-4543</v>
      </c>
      <c r="BC70" s="6">
        <f>IF(RTD("tos.rtd",,BC$2,"."&amp;$A$43&amp;$AU$1&amp;"C"&amp;$A70)="N/A",0,RTD("tos.rtd",,BC$2,"."&amp;$A$43&amp;$AU$1&amp;"C"&amp;$A70))</f>
        <v>5</v>
      </c>
      <c r="BD70" s="7">
        <f>-IF(RTD("tos.rtd",,BD$2,"."&amp;$A$43&amp;$AU$1&amp;"P"&amp;$A70)="N/A",0,RTD("tos.rtd",,BD$2,"."&amp;$A$43&amp;$AU$1&amp;"P"&amp;$A70))</f>
        <v>-1224</v>
      </c>
      <c r="BE70" s="6">
        <f>IF(RTD("tos.rtd",,BE$2,"."&amp;$A$43&amp;$AW$1&amp;"C"&amp;$A70)="N/A",0,RTD("tos.rtd",,BE$2,"."&amp;$A$43&amp;$AW$1&amp;"C"&amp;$A70))</f>
        <v>9</v>
      </c>
      <c r="BF70" s="7">
        <f>-IF(RTD("tos.rtd",,BF$2,"."&amp;$A$43&amp;$AW$1&amp;"P"&amp;$A70)="N/A",0,RTD("tos.rtd",,BF$2,"."&amp;$A$43&amp;$AW$1&amp;"P"&amp;$A70))</f>
        <v>-314</v>
      </c>
      <c r="BG70" s="32">
        <f ca="1">+Hoja2!Y71</f>
        <v>-6121</v>
      </c>
      <c r="BH70" s="7">
        <f t="shared" ca="1" si="181"/>
        <v>-11963</v>
      </c>
      <c r="BI70" s="8" t="str">
        <f t="shared" ca="1" si="199"/>
        <v/>
      </c>
      <c r="BJ70" s="83">
        <f ca="1">IF($BP$1=1,DX70,IF(RTD("tos.rtd",,BJ$43,"."&amp;$A$43&amp;$AS$42&amp;"C"&amp;$A70)="N/A",0,RTD("tos.rtd",,BJ$43,"."&amp;$A$43&amp;$AS$42&amp;"C"&amp;$A70)))</f>
        <v>4.1240766591374247E-17</v>
      </c>
      <c r="BK70" s="83">
        <f ca="1">IF($BP$1=1,DY70,-IF(RTD("tos.rtd",,BK$43,"."&amp;$A$43&amp;$AS$42&amp;"P"&amp;$A70)="N/A",0,RTD("tos.rtd",,BK$43,"."&amp;$A$43&amp;$AS$42&amp;"P"&amp;$A70)))</f>
        <v>-1.2211274556477816E-2</v>
      </c>
      <c r="BL70" s="83">
        <f ca="1">IF($BP$1=1,DZ70,IF(RTD("tos.rtd",,BL$2,"."&amp;$A$43&amp;$AU$1&amp;"C"&amp;$A70)="N/A",0,RTD("tos.rtd",,BL$2,"."&amp;$A$43&amp;$AU$1&amp;"C"&amp;$A70)))</f>
        <v>1.6029581055667739E-2</v>
      </c>
      <c r="BM70" s="83">
        <f ca="1">IF($BP$1=1,EA70,-IF(RTD("tos.rtd",,BM$2,"."&amp;$A$43&amp;$AU$1&amp;"P"&amp;$A70)="N/A",0,RTD("tos.rtd",,BM$2,"."&amp;$A$43&amp;$AU$1&amp;"P"&amp;$A70)))</f>
        <v>-1.6242207386689973E-2</v>
      </c>
      <c r="BN70" s="83">
        <f ca="1">IF($BP$1=1,EB70,IF(RTD("tos.rtd",,BN$2,"."&amp;$A$43&amp;$AW$1&amp;"C"&amp;$A70)="N/A",0,RTD("tos.rtd",,BN$2,"."&amp;$A$43&amp;$AW$1&amp;"C"&amp;$A70)))</f>
        <v>1.6308190670589594E-2</v>
      </c>
      <c r="BO70" s="83">
        <f ca="1">IF($BP$1=1,EC70,-IF(RTD("tos.rtd",,BO$2,"."&amp;$A$43&amp;$AW$1&amp;"P"&amp;$A70)="N/A",0,RTD("tos.rtd",,BO$2,"."&amp;$A$43&amp;$AW$1&amp;"P"&amp;$A70)))</f>
        <v>-1.6277095265331262E-2</v>
      </c>
      <c r="BQ70" s="83">
        <f t="shared" ca="1" si="182"/>
        <v>-5726362.1614373615</v>
      </c>
      <c r="BR70" s="3" t="str">
        <f t="shared" ca="1" si="183"/>
        <v/>
      </c>
      <c r="BS70" s="83">
        <f t="shared" ca="1" si="184"/>
        <v>-6235743.3717720322</v>
      </c>
      <c r="BT70" s="3" t="str">
        <f t="shared" ca="1" si="185"/>
        <v/>
      </c>
      <c r="BU70" s="83">
        <f t="shared" ca="1" si="186"/>
        <v>0</v>
      </c>
      <c r="BV70" s="83"/>
      <c r="BX70" s="83">
        <f t="shared" ca="1" si="187"/>
        <v>-15063615.112570899</v>
      </c>
      <c r="BY70" s="83" t="str">
        <f t="shared" ca="1" si="200"/>
        <v/>
      </c>
      <c r="BZ70" s="83">
        <f t="shared" ca="1" si="188"/>
        <v>-5376474.0489334343</v>
      </c>
      <c r="CA70" s="83" t="str">
        <f t="shared" ca="1" si="200"/>
        <v/>
      </c>
      <c r="CB70" s="83">
        <f t="shared" ca="1" si="189"/>
        <v>-1347962.2808368481</v>
      </c>
      <c r="CC70" s="83" t="str">
        <f t="shared" ca="1" si="200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0.85</v>
      </c>
      <c r="CG70" s="83">
        <f>-IF(RTD("tos.rtd",,CG$2,"."&amp;$A$43&amp;$AU$1&amp;"P"&amp;$A70)="N/A",0,RTD("tos.rtd",,CG$2,"."&amp;$A$43&amp;$AU$1&amp;"P"&amp;$A70))</f>
        <v>0.14000000000000001</v>
      </c>
      <c r="CH70" s="83">
        <f>IF(RTD("tos.rtd",,CH$2,"."&amp;$A$43&amp;$AW$1&amp;"C"&amp;$A70)="N/A",0,RTD("tos.rtd",,CH$2,"."&amp;$A$43&amp;$AW$1&amp;"C"&amp;$A70))</f>
        <v>0.69</v>
      </c>
      <c r="CI70" s="83">
        <f>-IF(RTD("tos.rtd",,CI$2,"."&amp;$A$43&amp;$AW$1&amp;"P"&amp;$A70)="N/A",0,RTD("tos.rtd",,CI$2,"."&amp;$A$43&amp;$AW$1&amp;"P"&amp;$A70))</f>
        <v>0.3</v>
      </c>
      <c r="CK70" s="83">
        <f t="shared" si="190"/>
        <v>29700</v>
      </c>
      <c r="CL70" s="83"/>
      <c r="CM70" s="83">
        <f t="shared" si="191"/>
        <v>34020</v>
      </c>
      <c r="CN70" s="83"/>
      <c r="CO70" s="83">
        <f t="shared" si="192"/>
        <v>0</v>
      </c>
      <c r="CP70" s="83">
        <f t="shared" si="143"/>
        <v>63720</v>
      </c>
      <c r="CQ70" s="83">
        <f t="shared" si="153"/>
        <v>-4318</v>
      </c>
      <c r="CR70" s="83"/>
      <c r="CS70" s="83">
        <f t="shared" si="154"/>
        <v>-1219</v>
      </c>
      <c r="CT70" s="83"/>
      <c r="CU70" s="83">
        <f t="shared" si="155"/>
        <v>-305</v>
      </c>
      <c r="CV70" s="83"/>
      <c r="CW70" s="83">
        <f t="shared" ca="1" si="156"/>
        <v>-11962105.533209395</v>
      </c>
      <c r="CY70" s="83">
        <f t="shared" ca="1" si="157"/>
        <v>-21788051.442341179</v>
      </c>
      <c r="CZ70" s="70" t="str">
        <f t="shared" ca="1" si="201"/>
        <v/>
      </c>
      <c r="DA70" s="83">
        <f>IF(RTD("tos.rtd",,DA$43,"."&amp;$A$43&amp;$AS$42&amp;"C"&amp;$A70)="N/A",0,RTD("tos.rtd",,DA$43,"."&amp;$A$43&amp;$AS$42&amp;"C"&amp;$A70))</f>
        <v>14.5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14.25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13.85</v>
      </c>
      <c r="DF70" s="83">
        <f>IF(RTD("tos.rtd",,DF$43,"."&amp;$A$43&amp;$AS$42&amp;"P"&amp;$A70)="N/A",0,RTD("tos.rtd",,DF$43,"."&amp;$A$43&amp;$AS$42&amp;"P"&amp;$A70))</f>
        <v>0</v>
      </c>
      <c r="DG70" s="86">
        <f t="shared" si="193"/>
        <v>-14.090000000000032</v>
      </c>
      <c r="DH70" s="3">
        <f t="shared" si="158"/>
        <v>0</v>
      </c>
      <c r="DI70" s="3">
        <f t="shared" si="159"/>
        <v>0</v>
      </c>
      <c r="DJ70" s="3">
        <f t="shared" si="160"/>
        <v>0</v>
      </c>
      <c r="DK70" s="3">
        <f t="shared" si="161"/>
        <v>0</v>
      </c>
      <c r="DL70" s="3">
        <f t="shared" si="162"/>
        <v>0</v>
      </c>
      <c r="DM70" s="3">
        <f t="shared" si="163"/>
        <v>0</v>
      </c>
      <c r="DN70" s="64" t="str">
        <f t="shared" si="164"/>
        <v>UNKNOWN</v>
      </c>
      <c r="DO70" s="64" t="str">
        <f t="shared" si="165"/>
        <v>UNKNOWN</v>
      </c>
      <c r="DP70" s="83">
        <f t="shared" si="166"/>
        <v>0</v>
      </c>
      <c r="DQ70" s="83">
        <f t="shared" si="167"/>
        <v>0</v>
      </c>
      <c r="DR70" s="83">
        <f t="shared" ca="1" si="168"/>
        <v>0</v>
      </c>
      <c r="DS70" s="83">
        <f t="shared" si="169"/>
        <v>0</v>
      </c>
      <c r="DT70" s="83">
        <f t="shared" si="194"/>
        <v>0</v>
      </c>
      <c r="DU70" s="83">
        <f t="shared" si="195"/>
        <v>0</v>
      </c>
      <c r="DV70" s="83">
        <f t="shared" si="170"/>
        <v>113</v>
      </c>
      <c r="DW70" s="83">
        <f t="shared" si="171"/>
        <v>496</v>
      </c>
      <c r="DX70" s="83">
        <f t="shared" ref="DX70:DX79" ca="1" si="244">(EXP(-POWER((LN($A$44/$A70)+($EC$1+POWER($EE70,2)/2)*($EM$1/$DY$1))/($EE70*SQRT($EM$1/$DY$1)),2)/2)/SQRT(2*PI())/($A$44*$EE70*SQRT($EM$1/$DY$1)))</f>
        <v>4.1240766591374247E-17</v>
      </c>
      <c r="DY70" s="83">
        <f t="shared" ref="DY70:DY79" ca="1" si="245">-(EXP(-POWER((LN($A$44/$A70)+($EC$1+POWER($EF70,2)/2)*($EM$1/$DY$1))/($EF70*SQRT($EM$1/$DY$1)),2)/2)/SQRT(2*PI())/($A$44*$EF70*SQRT($EM$1/$DY$1)))</f>
        <v>-1.2211274556477816E-2</v>
      </c>
      <c r="DZ70" s="83">
        <f t="shared" ref="DZ70:DZ79" ca="1" si="246">(EXP(-POWER((LN($A$44/$A70)+($EC$1+POWER($EG70,2)/2)*($EO$1/$DY$1))/($EG70*SQRT($EO$1/$DY$1)),2)/2)/SQRT(2*PI())/($A$44*$EG70*SQRT($EO$1/$DY$1)))</f>
        <v>1.6029581055667739E-2</v>
      </c>
      <c r="EA70" s="83">
        <f t="shared" ref="EA70:EA79" ca="1" si="247">-(EXP(-POWER((LN($A$44/$A70)+($EC$1+POWER($EH70,2)/2)*($EO$1/$DY$1))/($EH70*SQRT($EO$1/$DY$1)),2)/2)/SQRT(2*PI())/($A$44*$EH70*SQRT($EO$1/$DY$1)))</f>
        <v>-1.6242207386689973E-2</v>
      </c>
      <c r="EB70" s="83">
        <f t="shared" ref="EB70:EB79" ca="1" si="248">(EXP(-POWER((LN($A$44/$A70)+($EC$1+POWER($EI70,2)/2)*($EO$1/$DY$1))/($EI70*SQRT($EO$1/$DY$1)),2)/2)/SQRT(2*PI())/($A$44*$EI70*SQRT($EO$1/$DY$1)))</f>
        <v>1.6308190670589594E-2</v>
      </c>
      <c r="EC70" s="83">
        <f t="shared" ref="EC70:EC79" ca="1" si="249">-(EXP(-POWER((LN($A$44/$A70)+($EC$1+POWER($EJ70,2)/2)*($EO$1/$DY$1))/($EJ70*SQRT($EO$1/$DY$1)),2)/2)/SQRT(2*PI())/($A$44*$EJ70*SQRT($EO$1/$DY$1)))</f>
        <v>-1.6277095265331262E-2</v>
      </c>
      <c r="ED70" s="63">
        <f t="shared" si="196"/>
        <v>609</v>
      </c>
      <c r="EE70" s="84">
        <f t="shared" si="172"/>
        <v>0.25</v>
      </c>
      <c r="EF70" s="84">
        <f t="shared" si="173"/>
        <v>1.3281000000000001</v>
      </c>
      <c r="EG70" s="84">
        <f t="shared" si="174"/>
        <v>0.26129999999999998</v>
      </c>
      <c r="EH70" s="84">
        <f t="shared" si="175"/>
        <v>0.24379999999999999</v>
      </c>
      <c r="EI70" s="84">
        <f t="shared" si="176"/>
        <v>0.22090000000000001</v>
      </c>
      <c r="EJ70" s="84">
        <f t="shared" si="177"/>
        <v>0.21579999999999999</v>
      </c>
      <c r="EK70" s="63">
        <f t="shared" ca="1" si="197"/>
        <v>-1644629.7811655654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132.81%</v>
      </c>
      <c r="EN70" s="83" t="str">
        <f>RTD("tos.rtd",,EN$2,"."&amp;$A$43&amp;$AU$1&amp;"C"&amp;$A70)</f>
        <v>26.13%</v>
      </c>
      <c r="EO70" s="83" t="str">
        <f>RTD("tos.rtd",,EO$2,"."&amp;$A$43&amp;$AU$1&amp;"P"&amp;$A70)</f>
        <v>24.38%</v>
      </c>
      <c r="EP70" s="83" t="str">
        <f>RTD("tos.rtd",,EP$2,"."&amp;$A$43&amp;$AW$1&amp;"C"&amp;$A70)</f>
        <v>22.09%</v>
      </c>
      <c r="EQ70" s="83" t="str">
        <f>RTD("tos.rtd",,EQ$2,"."&amp;$A$43&amp;$AW$1&amp;"P"&amp;$A70)</f>
        <v>21.58%</v>
      </c>
      <c r="ES70" s="63" t="str">
        <f t="shared" si="178"/>
        <v>507,609.00</v>
      </c>
      <c r="ET70" s="63" t="str">
        <f t="shared" ca="1" si="179"/>
        <v>507,-21788.05</v>
      </c>
      <c r="EU70" s="67">
        <v>589.82000000000005</v>
      </c>
      <c r="EV70" s="67" t="s">
        <v>580</v>
      </c>
      <c r="EW70" s="67">
        <v>516.14</v>
      </c>
      <c r="EX70" s="67" t="s">
        <v>581</v>
      </c>
      <c r="EY70" s="67">
        <v>5908.5</v>
      </c>
      <c r="EZ70" s="67" t="s">
        <v>582</v>
      </c>
      <c r="FA70" s="67">
        <v>21187</v>
      </c>
      <c r="FB70" s="67" t="s">
        <v>583</v>
      </c>
      <c r="FC70" s="67" t="s">
        <v>584</v>
      </c>
      <c r="FD70" s="67" t="s">
        <v>585</v>
      </c>
      <c r="FE70" s="68" t="s">
        <v>586</v>
      </c>
      <c r="FF70" s="68" t="s">
        <v>587</v>
      </c>
    </row>
    <row r="71" spans="1:162" ht="13.5" thickBot="1" x14ac:dyDescent="0.25">
      <c r="A71" s="2">
        <f t="shared" si="198"/>
        <v>506</v>
      </c>
      <c r="B71" s="3">
        <f t="shared" si="148"/>
        <v>2985</v>
      </c>
      <c r="C71" s="3">
        <f t="shared" si="149"/>
        <v>1512</v>
      </c>
      <c r="D71" s="3">
        <f t="shared" si="150"/>
        <v>0</v>
      </c>
      <c r="E71" s="3">
        <f t="shared" si="151"/>
        <v>4497</v>
      </c>
      <c r="F71" s="4">
        <f t="shared" si="202"/>
        <v>20860.155635302923</v>
      </c>
      <c r="AM71" s="1">
        <v>-2</v>
      </c>
      <c r="AN71" s="1">
        <v>-304</v>
      </c>
      <c r="AO71" s="1">
        <v>506</v>
      </c>
      <c r="AP71" s="1">
        <v>16</v>
      </c>
      <c r="AQ71" s="1">
        <v>-3919</v>
      </c>
      <c r="AS71" s="6">
        <f>IF(RTD("tos.rtd",,AS$43,"."&amp;$A$43&amp;$AS$42&amp;"C"&amp;$A71)="N/A",0,RTD("tos.rtd",,AS$43,"."&amp;$A$43&amp;$AS$42&amp;"C"&amp;$A71))</f>
        <v>455</v>
      </c>
      <c r="AT71" s="7">
        <f>-IF(RTD("tos.rtd",,AT$43,"."&amp;$A$43&amp;$AS$42&amp;"P"&amp;$A71)="N/A",0,RTD("tos.rtd",,AT$43,"."&amp;$A$43&amp;$AS$42&amp;"P"&amp;$A71))</f>
        <v>-2530</v>
      </c>
      <c r="AU71" s="6">
        <f>IF(RTD("tos.rtd",,AU$2,"."&amp;$A$43&amp;$AU$1&amp;"C"&amp;$A71)="N/A",0,RTD("tos.rtd",,AU$2,"."&amp;$A$43&amp;$AU$1&amp;"C"&amp;$A71))</f>
        <v>704</v>
      </c>
      <c r="AV71" s="7">
        <f>-IF(RTD("tos.rtd",,AV$2,"."&amp;$A$43&amp;$AU$1&amp;"P"&amp;$A71)="N/A",0,RTD("tos.rtd",,AV$2,"."&amp;$A$43&amp;$AU$1&amp;"P"&amp;$A71))</f>
        <v>-808</v>
      </c>
      <c r="AW71" s="6">
        <f>IF(RTD("tos.rtd",,AW$2,"."&amp;$A$43&amp;$AW$1&amp;"C"&amp;$A71)="N/A",0,RTD("tos.rtd",,AW$2,"."&amp;$A$43&amp;$AW$1&amp;"C"&amp;$A71))</f>
        <v>0</v>
      </c>
      <c r="AX71" s="7">
        <f>-IF(RTD("tos.rtd",,AX$2,"."&amp;$A$43&amp;$AW$1&amp;"P"&amp;$A71)="N/A",0,RTD("tos.rtd",,AX$2,"."&amp;$A$43&amp;$AW$1&amp;"P"&amp;$A71))</f>
        <v>0</v>
      </c>
      <c r="AY71" s="7">
        <f t="shared" si="180"/>
        <v>-2179</v>
      </c>
      <c r="AZ71" s="8">
        <f t="shared" si="152"/>
        <v>506</v>
      </c>
      <c r="BA71" s="6">
        <f>IF(RTD("tos.rtd",,BA$43,"."&amp;$A$43&amp;$AS$42&amp;"C"&amp;$A71)="N/A",0,RTD("tos.rtd",,BA$43,"."&amp;$A$43&amp;$AS$42&amp;"C"&amp;$A71))</f>
        <v>16</v>
      </c>
      <c r="BB71" s="7">
        <f>-IF(RTD("tos.rtd",,BB$43,"."&amp;$A$43&amp;$AS$42&amp;"P"&amp;$A71)="N/A",0,RTD("tos.rtd",,BB$43,"."&amp;$A$43&amp;$AS$42&amp;"P"&amp;$A71))</f>
        <v>-3919</v>
      </c>
      <c r="BC71" s="6">
        <f>IF(RTD("tos.rtd",,BC$2,"."&amp;$A$43&amp;$AU$1&amp;"C"&amp;$A71)="N/A",0,RTD("tos.rtd",,BC$2,"."&amp;$A$43&amp;$AU$1&amp;"C"&amp;$A71))</f>
        <v>14</v>
      </c>
      <c r="BD71" s="7">
        <f>-IF(RTD("tos.rtd",,BD$2,"."&amp;$A$43&amp;$AU$1&amp;"P"&amp;$A71)="N/A",0,RTD("tos.rtd",,BD$2,"."&amp;$A$43&amp;$AU$1&amp;"P"&amp;$A71))</f>
        <v>-1032</v>
      </c>
      <c r="BE71" s="6">
        <f>IF(RTD("tos.rtd",,BE$2,"."&amp;$A$43&amp;$AW$1&amp;"C"&amp;$A71)="N/A",0,RTD("tos.rtd",,BE$2,"."&amp;$A$43&amp;$AW$1&amp;"C"&amp;$A71))</f>
        <v>2</v>
      </c>
      <c r="BF71" s="7">
        <f>-IF(RTD("tos.rtd",,BF$2,"."&amp;$A$43&amp;$AW$1&amp;"P"&amp;$A71)="N/A",0,RTD("tos.rtd",,BF$2,"."&amp;$A$43&amp;$AW$1&amp;"P"&amp;$A71))</f>
        <v>-107</v>
      </c>
      <c r="BG71" s="32">
        <f ca="1">+Hoja2!Y72</f>
        <v>-6657</v>
      </c>
      <c r="BH71" s="7">
        <f t="shared" ca="1" si="181"/>
        <v>-11683</v>
      </c>
      <c r="BI71" s="8" t="str">
        <f t="shared" ca="1" si="199"/>
        <v/>
      </c>
      <c r="BJ71" s="83">
        <f ca="1">IF($BP$1=1,DX71,IF(RTD("tos.rtd",,BJ$43,"."&amp;$A$43&amp;$AS$42&amp;"C"&amp;$A71)="N/A",0,RTD("tos.rtd",,BJ$43,"."&amp;$A$43&amp;$AS$42&amp;"C"&amp;$A71)))</f>
        <v>1.8377025769302537E-19</v>
      </c>
      <c r="BK71" s="83">
        <f ca="1">IF($BP$1=1,DY71,-IF(RTD("tos.rtd",,BK$43,"."&amp;$A$43&amp;$AS$42&amp;"P"&amp;$A71)="N/A",0,RTD("tos.rtd",,BK$43,"."&amp;$A$43&amp;$AS$42&amp;"P"&amp;$A71)))</f>
        <v>-1.1260256794556868E-2</v>
      </c>
      <c r="BL71" s="83">
        <f ca="1">IF($BP$1=1,DZ71,IF(RTD("tos.rtd",,BL$2,"."&amp;$A$43&amp;$AU$1&amp;"C"&amp;$A71)="N/A",0,RTD("tos.rtd",,BL$2,"."&amp;$A$43&amp;$AU$1&amp;"C"&amp;$A71)))</f>
        <v>1.519674226080037E-2</v>
      </c>
      <c r="BM71" s="83">
        <f ca="1">IF($BP$1=1,EA71,-IF(RTD("tos.rtd",,BM$2,"."&amp;$A$43&amp;$AU$1&amp;"P"&amp;$A71)="N/A",0,RTD("tos.rtd",,BM$2,"."&amp;$A$43&amp;$AU$1&amp;"P"&amp;$A71)))</f>
        <v>-1.5229730980045805E-2</v>
      </c>
      <c r="BN71" s="83">
        <f ca="1">IF($BP$1=1,EB71,IF(RTD("tos.rtd",,BN$2,"."&amp;$A$43&amp;$AW$1&amp;"C"&amp;$A71)="N/A",0,RTD("tos.rtd",,BN$2,"."&amp;$A$43&amp;$AW$1&amp;"C"&amp;$A71)))</f>
        <v>1.5108063948428063E-2</v>
      </c>
      <c r="BO71" s="83">
        <f ca="1">IF($BP$1=1,EC71,-IF(RTD("tos.rtd",,BO$2,"."&amp;$A$43&amp;$AW$1&amp;"P"&amp;$A71)="N/A",0,RTD("tos.rtd",,BO$2,"."&amp;$A$43&amp;$AW$1&amp;"P"&amp;$A71)))</f>
        <v>-1.5027673913294921E-2</v>
      </c>
      <c r="BQ71" s="83">
        <f t="shared" ca="1" si="182"/>
        <v>-7735605.1499338085</v>
      </c>
      <c r="BR71" s="3" t="str">
        <f t="shared" ca="1" si="183"/>
        <v/>
      </c>
      <c r="BS71" s="83">
        <f t="shared" ca="1" si="184"/>
        <v>-436387.92430918105</v>
      </c>
      <c r="BT71" s="3" t="str">
        <f t="shared" ca="1" si="185"/>
        <v/>
      </c>
      <c r="BU71" s="83">
        <f t="shared" ca="1" si="186"/>
        <v>0</v>
      </c>
      <c r="BV71" s="83"/>
      <c r="BX71" s="83">
        <f t="shared" ca="1" si="187"/>
        <v>-11982544.103790749</v>
      </c>
      <c r="BY71" s="83" t="str">
        <f t="shared" ca="1" si="200"/>
        <v/>
      </c>
      <c r="BZ71" s="83">
        <f t="shared" ca="1" si="188"/>
        <v>-4209964.4126159642</v>
      </c>
      <c r="CA71" s="83" t="str">
        <f t="shared" ca="1" si="200"/>
        <v/>
      </c>
      <c r="CB71" s="83">
        <f t="shared" ca="1" si="189"/>
        <v>-428412.64904434519</v>
      </c>
      <c r="CC71" s="83" t="str">
        <f t="shared" ca="1" si="200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0.87</v>
      </c>
      <c r="CG71" s="83">
        <f>-IF(RTD("tos.rtd",,CG$2,"."&amp;$A$43&amp;$AU$1&amp;"P"&amp;$A71)="N/A",0,RTD("tos.rtd",,CG$2,"."&amp;$A$43&amp;$AU$1&amp;"P"&amp;$A71))</f>
        <v>0.12</v>
      </c>
      <c r="CH71" s="83">
        <f>IF(RTD("tos.rtd",,CH$2,"."&amp;$A$43&amp;$AW$1&amp;"C"&amp;$A71)="N/A",0,RTD("tos.rtd",,CH$2,"."&amp;$A$43&amp;$AW$1&amp;"C"&amp;$A71))</f>
        <v>0.7</v>
      </c>
      <c r="CI71" s="83">
        <f>-IF(RTD("tos.rtd",,CI$2,"."&amp;$A$43&amp;$AW$1&amp;"P"&amp;$A71)="N/A",0,RTD("tos.rtd",,CI$2,"."&amp;$A$43&amp;$AW$1&amp;"P"&amp;$A71))</f>
        <v>0.28999999999999998</v>
      </c>
      <c r="CK71" s="83">
        <f t="shared" si="190"/>
        <v>45500</v>
      </c>
      <c r="CL71" s="83"/>
      <c r="CM71" s="83">
        <f t="shared" si="191"/>
        <v>51552</v>
      </c>
      <c r="CN71" s="83"/>
      <c r="CO71" s="83">
        <f t="shared" si="192"/>
        <v>0</v>
      </c>
      <c r="CP71" s="83">
        <f t="shared" si="143"/>
        <v>97052</v>
      </c>
      <c r="CQ71" s="83">
        <f t="shared" si="153"/>
        <v>-3903</v>
      </c>
      <c r="CR71" s="83"/>
      <c r="CS71" s="83">
        <f t="shared" si="154"/>
        <v>-1018</v>
      </c>
      <c r="CT71" s="83"/>
      <c r="CU71" s="83">
        <f t="shared" si="155"/>
        <v>-105</v>
      </c>
      <c r="CV71" s="83"/>
      <c r="CW71" s="83">
        <f t="shared" ca="1" si="156"/>
        <v>-8171993.0742429895</v>
      </c>
      <c r="CY71" s="83">
        <f t="shared" ca="1" si="157"/>
        <v>-16620921.165451059</v>
      </c>
      <c r="CZ71" s="70" t="str">
        <f t="shared" ca="1" si="201"/>
        <v/>
      </c>
      <c r="DA71" s="83">
        <f>IF(RTD("tos.rtd",,DA$43,"."&amp;$A$43&amp;$AS$42&amp;"C"&amp;$A71)="N/A",0,RTD("tos.rtd",,DA$43,"."&amp;$A$43&amp;$AS$42&amp;"C"&amp;$A71))</f>
        <v>14.6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15.25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14.85</v>
      </c>
      <c r="DF71" s="83">
        <f>IF(RTD("tos.rtd",,DF$43,"."&amp;$A$43&amp;$AS$42&amp;"P"&amp;$A71)="N/A",0,RTD("tos.rtd",,DF$43,"."&amp;$A$43&amp;$AS$42&amp;"P"&amp;$A71))</f>
        <v>0</v>
      </c>
      <c r="DG71" s="86">
        <f t="shared" si="193"/>
        <v>-15.090000000000032</v>
      </c>
      <c r="DH71" s="3">
        <f t="shared" si="158"/>
        <v>0</v>
      </c>
      <c r="DI71" s="3">
        <f t="shared" si="159"/>
        <v>0</v>
      </c>
      <c r="DJ71" s="3">
        <f t="shared" si="160"/>
        <v>0</v>
      </c>
      <c r="DK71" s="3">
        <f t="shared" si="161"/>
        <v>0</v>
      </c>
      <c r="DL71" s="3">
        <f t="shared" si="162"/>
        <v>0</v>
      </c>
      <c r="DM71" s="3">
        <f t="shared" si="163"/>
        <v>0</v>
      </c>
      <c r="DN71" s="64" t="str">
        <f t="shared" si="164"/>
        <v>UNKNOWN</v>
      </c>
      <c r="DO71" s="64" t="str">
        <f t="shared" si="165"/>
        <v>UNKNOWN</v>
      </c>
      <c r="DP71" s="83">
        <f t="shared" si="166"/>
        <v>0</v>
      </c>
      <c r="DQ71" s="83">
        <f t="shared" si="167"/>
        <v>0</v>
      </c>
      <c r="DR71" s="83">
        <f t="shared" ca="1" si="168"/>
        <v>0</v>
      </c>
      <c r="DS71" s="83">
        <f t="shared" si="169"/>
        <v>0</v>
      </c>
      <c r="DT71" s="83">
        <f t="shared" si="194"/>
        <v>0</v>
      </c>
      <c r="DU71" s="83">
        <f t="shared" si="195"/>
        <v>0</v>
      </c>
      <c r="DV71" s="83">
        <f t="shared" si="170"/>
        <v>-2</v>
      </c>
      <c r="DW71" s="83">
        <f t="shared" si="171"/>
        <v>-304</v>
      </c>
      <c r="DX71" s="83">
        <f t="shared" ca="1" si="244"/>
        <v>1.8377025769302537E-19</v>
      </c>
      <c r="DY71" s="83">
        <f t="shared" ca="1" si="245"/>
        <v>-1.1260256794556868E-2</v>
      </c>
      <c r="DZ71" s="83">
        <f t="shared" ca="1" si="246"/>
        <v>1.519674226080037E-2</v>
      </c>
      <c r="EA71" s="83">
        <f t="shared" ca="1" si="247"/>
        <v>-1.5229730980045805E-2</v>
      </c>
      <c r="EB71" s="83">
        <f t="shared" ca="1" si="248"/>
        <v>1.5108063948428063E-2</v>
      </c>
      <c r="EC71" s="83">
        <f t="shared" ca="1" si="249"/>
        <v>-1.5027673913294921E-2</v>
      </c>
      <c r="ED71" s="63">
        <f t="shared" si="196"/>
        <v>-306</v>
      </c>
      <c r="EE71" s="84">
        <f t="shared" si="172"/>
        <v>0.25</v>
      </c>
      <c r="EF71" s="84">
        <f t="shared" si="173"/>
        <v>1.4142999999999999</v>
      </c>
      <c r="EG71" s="84">
        <f t="shared" si="174"/>
        <v>0.25530000000000003</v>
      </c>
      <c r="EH71" s="84">
        <f t="shared" si="175"/>
        <v>0.24629999999999999</v>
      </c>
      <c r="EI71" s="84">
        <f t="shared" si="176"/>
        <v>0.22259999999999999</v>
      </c>
      <c r="EJ71" s="84">
        <f t="shared" si="177"/>
        <v>0.21729999999999999</v>
      </c>
      <c r="EK71" s="63">
        <f t="shared" ca="1" si="197"/>
        <v>929495.63856912171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141.43%</v>
      </c>
      <c r="EN71" s="83" t="str">
        <f>RTD("tos.rtd",,EN$2,"."&amp;$A$43&amp;$AU$1&amp;"C"&amp;$A71)</f>
        <v>25.53%</v>
      </c>
      <c r="EO71" s="83" t="str">
        <f>RTD("tos.rtd",,EO$2,"."&amp;$A$43&amp;$AU$1&amp;"P"&amp;$A71)</f>
        <v>24.63%</v>
      </c>
      <c r="EP71" s="83" t="str">
        <f>RTD("tos.rtd",,EP$2,"."&amp;$A$43&amp;$AW$1&amp;"C"&amp;$A71)</f>
        <v>22.26%</v>
      </c>
      <c r="EQ71" s="83" t="str">
        <f>RTD("tos.rtd",,EQ$2,"."&amp;$A$43&amp;$AW$1&amp;"P"&amp;$A71)</f>
        <v>21.73%</v>
      </c>
      <c r="ES71" s="63" t="str">
        <f t="shared" si="178"/>
        <v>506,-306.00</v>
      </c>
      <c r="ET71" s="63" t="str">
        <f t="shared" ca="1" si="179"/>
        <v>506,-16620.92</v>
      </c>
      <c r="EU71" s="67">
        <v>589.83000000000004</v>
      </c>
      <c r="EV71" s="67" t="s">
        <v>588</v>
      </c>
      <c r="EW71" s="67">
        <v>516.15</v>
      </c>
      <c r="EX71" s="67" t="s">
        <v>589</v>
      </c>
      <c r="EY71" s="67">
        <v>5908.75</v>
      </c>
      <c r="EZ71" s="67" t="s">
        <v>590</v>
      </c>
      <c r="FA71" s="67">
        <v>21187.25</v>
      </c>
      <c r="FB71" s="67" t="s">
        <v>591</v>
      </c>
      <c r="FC71" s="67" t="s">
        <v>592</v>
      </c>
      <c r="FD71" s="67" t="s">
        <v>593</v>
      </c>
      <c r="FE71" s="68" t="s">
        <v>594</v>
      </c>
      <c r="FF71" s="68" t="s">
        <v>595</v>
      </c>
    </row>
    <row r="72" spans="1:162" ht="13.5" thickBot="1" x14ac:dyDescent="0.25">
      <c r="A72" s="2">
        <f t="shared" si="198"/>
        <v>505</v>
      </c>
      <c r="B72" s="3">
        <f t="shared" si="148"/>
        <v>3567</v>
      </c>
      <c r="C72" s="3">
        <f t="shared" ref="C72:C79" si="250">+IF($A$1="ABS",AU72-AV72,AU72+AV72)</f>
        <v>4739</v>
      </c>
      <c r="D72" s="3">
        <f t="shared" si="150"/>
        <v>17253</v>
      </c>
      <c r="E72" s="3">
        <f t="shared" si="151"/>
        <v>25559</v>
      </c>
      <c r="F72" s="4">
        <f t="shared" si="202"/>
        <v>20818.930031280583</v>
      </c>
      <c r="AM72" s="1">
        <v>-36</v>
      </c>
      <c r="AN72" s="1">
        <v>1176</v>
      </c>
      <c r="AO72" s="1">
        <v>505</v>
      </c>
      <c r="AP72" s="1">
        <v>114</v>
      </c>
      <c r="AQ72" s="1">
        <v>-6108</v>
      </c>
      <c r="AS72" s="6">
        <f>IF(RTD("tos.rtd",,AS$43,"."&amp;$A$43&amp;$AS$42&amp;"C"&amp;$A72)="N/A",0,RTD("tos.rtd",,AS$43,"."&amp;$A$43&amp;$AS$42&amp;"C"&amp;$A72))</f>
        <v>810</v>
      </c>
      <c r="AT72" s="7">
        <f>-IF(RTD("tos.rtd",,AT$43,"."&amp;$A$43&amp;$AS$42&amp;"P"&amp;$A72)="N/A",0,RTD("tos.rtd",,AT$43,"."&amp;$A$43&amp;$AS$42&amp;"P"&amp;$A72))</f>
        <v>-2757</v>
      </c>
      <c r="AU72" s="6">
        <f>IF(RTD("tos.rtd",,AU$2,"."&amp;$A$43&amp;$AU$1&amp;"C"&amp;$A72)="N/A",0,RTD("tos.rtd",,AU$2,"."&amp;$A$43&amp;$AU$1&amp;"C"&amp;$A72))</f>
        <v>1266</v>
      </c>
      <c r="AV72" s="7">
        <f>-IF(RTD("tos.rtd",,AV$2,"."&amp;$A$43&amp;$AU$1&amp;"P"&amp;$A72)="N/A",0,RTD("tos.rtd",,AV$2,"."&amp;$A$43&amp;$AU$1&amp;"P"&amp;$A72))</f>
        <v>-3473</v>
      </c>
      <c r="AW72" s="6">
        <f>IF(RTD("tos.rtd",,AW$2,"."&amp;$A$43&amp;$AW$1&amp;"C"&amp;$A72)="N/A",0,RTD("tos.rtd",,AW$2,"."&amp;$A$43&amp;$AW$1&amp;"C"&amp;$A72))</f>
        <v>2979</v>
      </c>
      <c r="AX72" s="7">
        <f>-IF(RTD("tos.rtd",,AX$2,"."&amp;$A$43&amp;$AW$1&amp;"P"&amp;$A72)="N/A",0,RTD("tos.rtd",,AX$2,"."&amp;$A$43&amp;$AW$1&amp;"P"&amp;$A72))</f>
        <v>-14274</v>
      </c>
      <c r="AY72" s="7">
        <f t="shared" si="180"/>
        <v>-15449</v>
      </c>
      <c r="AZ72" s="8">
        <f t="shared" si="152"/>
        <v>505</v>
      </c>
      <c r="BA72" s="6">
        <f>IF(RTD("tos.rtd",,BA$43,"."&amp;$A$43&amp;$AS$42&amp;"C"&amp;$A72)="N/A",0,RTD("tos.rtd",,BA$43,"."&amp;$A$43&amp;$AS$42&amp;"C"&amp;$A72))</f>
        <v>114</v>
      </c>
      <c r="BB72" s="7">
        <f>-IF(RTD("tos.rtd",,BB$43,"."&amp;$A$43&amp;$AS$42&amp;"P"&amp;$A72)="N/A",0,RTD("tos.rtd",,BB$43,"."&amp;$A$43&amp;$AS$42&amp;"P"&amp;$A72))</f>
        <v>-6108</v>
      </c>
      <c r="BC72" s="6">
        <f>IF(RTD("tos.rtd",,BC$2,"."&amp;$A$43&amp;$AU$1&amp;"C"&amp;$A72)="N/A",0,RTD("tos.rtd",,BC$2,"."&amp;$A$43&amp;$AU$1&amp;"C"&amp;$A72))</f>
        <v>428</v>
      </c>
      <c r="BD72" s="7">
        <f>-IF(RTD("tos.rtd",,BD$2,"."&amp;$A$43&amp;$AU$1&amp;"P"&amp;$A72)="N/A",0,RTD("tos.rtd",,BD$2,"."&amp;$A$43&amp;$AU$1&amp;"P"&amp;$A72))</f>
        <v>-5800</v>
      </c>
      <c r="BE72" s="6">
        <f>IF(RTD("tos.rtd",,BE$2,"."&amp;$A$43&amp;$AW$1&amp;"C"&amp;$A72)="N/A",0,RTD("tos.rtd",,BE$2,"."&amp;$A$43&amp;$AW$1&amp;"C"&amp;$A72))</f>
        <v>158</v>
      </c>
      <c r="BF72" s="7">
        <f>-IF(RTD("tos.rtd",,BF$2,"."&amp;$A$43&amp;$AW$1&amp;"P"&amp;$A72)="N/A",0,RTD("tos.rtd",,BF$2,"."&amp;$A$43&amp;$AW$1&amp;"P"&amp;$A72))</f>
        <v>-1341</v>
      </c>
      <c r="BG72" s="32">
        <f ca="1">+Hoja2!Y73</f>
        <v>-19046</v>
      </c>
      <c r="BH72" s="7">
        <f t="shared" ca="1" si="181"/>
        <v>-31595</v>
      </c>
      <c r="BI72" s="8" t="str">
        <f t="shared" ca="1" si="199"/>
        <v/>
      </c>
      <c r="BJ72" s="83">
        <f ca="1">IF($BP$1=1,DX72,IF(RTD("tos.rtd",,BJ$43,"."&amp;$A$43&amp;$AS$42&amp;"C"&amp;$A72)="N/A",0,RTD("tos.rtd",,BJ$43,"."&amp;$A$43&amp;$AS$42&amp;"C"&amp;$A72)))</f>
        <v>5.5553199243603126E-22</v>
      </c>
      <c r="BK72" s="83">
        <f ca="1">IF($BP$1=1,DY72,-IF(RTD("tos.rtd",,BK$43,"."&amp;$A$43&amp;$AS$42&amp;"P"&amp;$A72)="N/A",0,RTD("tos.rtd",,BK$43,"."&amp;$A$43&amp;$AS$42&amp;"P"&amp;$A72)))</f>
        <v>-1.0433637899285456E-2</v>
      </c>
      <c r="BL72" s="83">
        <f ca="1">IF($BP$1=1,DZ72,IF(RTD("tos.rtd",,BL$2,"."&amp;$A$43&amp;$AU$1&amp;"C"&amp;$A72)="N/A",0,RTD("tos.rtd",,BL$2,"."&amp;$A$43&amp;$AU$1&amp;"C"&amp;$A72)))</f>
        <v>1.4274524664784315E-2</v>
      </c>
      <c r="BM72" s="83">
        <f ca="1">IF($BP$1=1,EA72,-IF(RTD("tos.rtd",,BM$2,"."&amp;$A$43&amp;$AU$1&amp;"P"&amp;$A72)="N/A",0,RTD("tos.rtd",,BM$2,"."&amp;$A$43&amp;$AU$1&amp;"P"&amp;$A72)))</f>
        <v>-1.4252153046085044E-2</v>
      </c>
      <c r="BN72" s="83">
        <f ca="1">IF($BP$1=1,EB72,IF(RTD("tos.rtd",,BN$2,"."&amp;$A$43&amp;$AW$1&amp;"C"&amp;$A72)="N/A",0,RTD("tos.rtd",,BN$2,"."&amp;$A$43&amp;$AW$1&amp;"C"&amp;$A72)))</f>
        <v>1.3953272094377104E-2</v>
      </c>
      <c r="BO72" s="83">
        <f ca="1">IF($BP$1=1,EC72,-IF(RTD("tos.rtd",,BO$2,"."&amp;$A$43&amp;$AW$1&amp;"P"&amp;$A72)="N/A",0,RTD("tos.rtd",,BO$2,"."&amp;$A$43&amp;$AW$1&amp;"P"&amp;$A72)))</f>
        <v>-1.3823929933884644E-2</v>
      </c>
      <c r="BQ72" s="83">
        <f t="shared" ca="1" si="182"/>
        <v>-7810844.7238528272</v>
      </c>
      <c r="BR72" s="3" t="str">
        <f t="shared" ca="1" si="183"/>
        <v/>
      </c>
      <c r="BS72" s="83">
        <f t="shared" ca="1" si="184"/>
        <v>-8533300.9379512127</v>
      </c>
      <c r="BT72" s="3" t="str">
        <f t="shared" ca="1" si="185"/>
        <v/>
      </c>
      <c r="BU72" s="83">
        <f t="shared" ca="1" si="186"/>
        <v>-42293166.564932033</v>
      </c>
      <c r="BV72" s="83"/>
      <c r="BX72" s="83">
        <f t="shared" ca="1" si="187"/>
        <v>-17304548.26742585</v>
      </c>
      <c r="BY72" s="83" t="str">
        <f t="shared" ca="1" si="200"/>
        <v/>
      </c>
      <c r="BZ72" s="83">
        <f t="shared" ca="1" si="188"/>
        <v>-20786800.219682913</v>
      </c>
      <c r="CA72" s="83" t="str">
        <f t="shared" ca="1" si="200"/>
        <v/>
      </c>
      <c r="CB72" s="83">
        <f t="shared" ca="1" si="189"/>
        <v>-4435051.8367273323</v>
      </c>
      <c r="CC72" s="83" t="str">
        <f t="shared" ca="1" si="200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0.88</v>
      </c>
      <c r="CG72" s="83">
        <f>-IF(RTD("tos.rtd",,CG$2,"."&amp;$A$43&amp;$AU$1&amp;"P"&amp;$A72)="N/A",0,RTD("tos.rtd",,CG$2,"."&amp;$A$43&amp;$AU$1&amp;"P"&amp;$A72))</f>
        <v>0.11</v>
      </c>
      <c r="CH72" s="83">
        <f>IF(RTD("tos.rtd",,CH$2,"."&amp;$A$43&amp;$AW$1&amp;"C"&amp;$A72)="N/A",0,RTD("tos.rtd",,CH$2,"."&amp;$A$43&amp;$AW$1&amp;"C"&amp;$A72))</f>
        <v>0.71</v>
      </c>
      <c r="CI72" s="83">
        <f>-IF(RTD("tos.rtd",,CI$2,"."&amp;$A$43&amp;$AW$1&amp;"P"&amp;$A72)="N/A",0,RTD("tos.rtd",,CI$2,"."&amp;$A$43&amp;$AW$1&amp;"P"&amp;$A72))</f>
        <v>0.28999999999999998</v>
      </c>
      <c r="CK72" s="83">
        <f t="shared" si="190"/>
        <v>81000</v>
      </c>
      <c r="CL72" s="83"/>
      <c r="CM72" s="83">
        <f t="shared" si="191"/>
        <v>73205</v>
      </c>
      <c r="CN72" s="83"/>
      <c r="CO72" s="83">
        <f t="shared" si="192"/>
        <v>-202437.00000000003</v>
      </c>
      <c r="CP72" s="83">
        <f t="shared" si="143"/>
        <v>-48232.000000000029</v>
      </c>
      <c r="CQ72" s="83">
        <f t="shared" si="153"/>
        <v>-5994</v>
      </c>
      <c r="CR72" s="83"/>
      <c r="CS72" s="83">
        <f t="shared" si="154"/>
        <v>-5372</v>
      </c>
      <c r="CT72" s="83"/>
      <c r="CU72" s="83">
        <f t="shared" si="155"/>
        <v>-1183</v>
      </c>
      <c r="CV72" s="83"/>
      <c r="CW72" s="83">
        <f t="shared" ca="1" si="156"/>
        <v>-58637312.226736069</v>
      </c>
      <c r="CY72" s="83">
        <f t="shared" ca="1" si="157"/>
        <v>-42526400.323836103</v>
      </c>
      <c r="CZ72" s="70" t="str">
        <f t="shared" ca="1" si="201"/>
        <v/>
      </c>
      <c r="DA72" s="83">
        <f>IF(RTD("tos.rtd",,DA$43,"."&amp;$A$43&amp;$AS$42&amp;"C"&amp;$A72)="N/A",0,RTD("tos.rtd",,DA$43,"."&amp;$A$43&amp;$AS$42&amp;"C"&amp;$A72))</f>
        <v>17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16.25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15.85</v>
      </c>
      <c r="DF72" s="83">
        <f>IF(RTD("tos.rtd",,DF$43,"."&amp;$A$43&amp;$AS$42&amp;"P"&amp;$A72)="N/A",0,RTD("tos.rtd",,DF$43,"."&amp;$A$43&amp;$AS$42&amp;"P"&amp;$A72))</f>
        <v>0</v>
      </c>
      <c r="DG72" s="86">
        <f t="shared" si="193"/>
        <v>-16.090000000000032</v>
      </c>
      <c r="DH72" s="3">
        <f t="shared" si="158"/>
        <v>0</v>
      </c>
      <c r="DI72" s="3">
        <f t="shared" si="159"/>
        <v>0</v>
      </c>
      <c r="DJ72" s="3">
        <f t="shared" si="160"/>
        <v>0</v>
      </c>
      <c r="DK72" s="3">
        <f t="shared" si="161"/>
        <v>0</v>
      </c>
      <c r="DL72" s="3">
        <f t="shared" si="162"/>
        <v>0</v>
      </c>
      <c r="DM72" s="3">
        <f t="shared" si="163"/>
        <v>0</v>
      </c>
      <c r="DN72" s="64" t="str">
        <f t="shared" si="164"/>
        <v>UNKNOWN</v>
      </c>
      <c r="DO72" s="64" t="str">
        <f t="shared" si="165"/>
        <v>UNKNOWN</v>
      </c>
      <c r="DP72" s="83">
        <f t="shared" si="166"/>
        <v>0</v>
      </c>
      <c r="DQ72" s="83">
        <f t="shared" si="167"/>
        <v>0</v>
      </c>
      <c r="DR72" s="83">
        <f t="shared" ca="1" si="168"/>
        <v>0</v>
      </c>
      <c r="DS72" s="83">
        <f t="shared" si="169"/>
        <v>0</v>
      </c>
      <c r="DT72" s="83">
        <f t="shared" si="194"/>
        <v>0</v>
      </c>
      <c r="DU72" s="83">
        <f t="shared" si="195"/>
        <v>0</v>
      </c>
      <c r="DV72" s="83">
        <f t="shared" si="170"/>
        <v>-36</v>
      </c>
      <c r="DW72" s="83">
        <f t="shared" si="171"/>
        <v>1176</v>
      </c>
      <c r="DX72" s="83">
        <f t="shared" ca="1" si="244"/>
        <v>5.5553199243603126E-22</v>
      </c>
      <c r="DY72" s="83">
        <f t="shared" ca="1" si="245"/>
        <v>-1.0433637899285456E-2</v>
      </c>
      <c r="DZ72" s="83">
        <f t="shared" ca="1" si="246"/>
        <v>1.4274524664784315E-2</v>
      </c>
      <c r="EA72" s="83">
        <f t="shared" ca="1" si="247"/>
        <v>-1.4252153046085044E-2</v>
      </c>
      <c r="EB72" s="83">
        <f t="shared" ca="1" si="248"/>
        <v>1.3953272094377104E-2</v>
      </c>
      <c r="EC72" s="83">
        <f t="shared" ca="1" si="249"/>
        <v>-1.3823929933884644E-2</v>
      </c>
      <c r="ED72" s="63">
        <f t="shared" si="196"/>
        <v>1140</v>
      </c>
      <c r="EE72" s="84">
        <f t="shared" si="172"/>
        <v>0.25</v>
      </c>
      <c r="EF72" s="84">
        <f t="shared" si="173"/>
        <v>1.5001</v>
      </c>
      <c r="EG72" s="84">
        <f t="shared" si="174"/>
        <v>0.25600000000000001</v>
      </c>
      <c r="EH72" s="84">
        <f t="shared" si="175"/>
        <v>0.2487</v>
      </c>
      <c r="EI72" s="84">
        <f t="shared" si="176"/>
        <v>0.2243</v>
      </c>
      <c r="EJ72" s="84">
        <f t="shared" si="177"/>
        <v>0.21870000000000001</v>
      </c>
      <c r="EK72" s="63">
        <f t="shared" ca="1" si="197"/>
        <v>-3331720.4915672569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150.01%</v>
      </c>
      <c r="EN72" s="83" t="str">
        <f>RTD("tos.rtd",,EN$2,"."&amp;$A$43&amp;$AU$1&amp;"C"&amp;$A72)</f>
        <v>25.60%</v>
      </c>
      <c r="EO72" s="83" t="str">
        <f>RTD("tos.rtd",,EO$2,"."&amp;$A$43&amp;$AU$1&amp;"P"&amp;$A72)</f>
        <v>24.87%</v>
      </c>
      <c r="EP72" s="83" t="str">
        <f>RTD("tos.rtd",,EP$2,"."&amp;$A$43&amp;$AW$1&amp;"C"&amp;$A72)</f>
        <v>22.43%</v>
      </c>
      <c r="EQ72" s="83" t="str">
        <f>RTD("tos.rtd",,EQ$2,"."&amp;$A$43&amp;$AW$1&amp;"P"&amp;$A72)</f>
        <v>21.87%</v>
      </c>
      <c r="ES72" s="63" t="str">
        <f t="shared" si="178"/>
        <v>505,1140.00</v>
      </c>
      <c r="ET72" s="63" t="str">
        <f t="shared" ca="1" si="179"/>
        <v>505,-42526.40</v>
      </c>
      <c r="EU72" s="67">
        <v>589.78</v>
      </c>
      <c r="EV72" s="67" t="s">
        <v>596</v>
      </c>
      <c r="EW72" s="67">
        <v>516.09</v>
      </c>
      <c r="EX72" s="67" t="s">
        <v>597</v>
      </c>
      <c r="EY72" s="67">
        <v>5908.25</v>
      </c>
      <c r="EZ72" s="67" t="s">
        <v>598</v>
      </c>
      <c r="FA72" s="67">
        <v>21184.75</v>
      </c>
      <c r="FB72" s="67" t="s">
        <v>599</v>
      </c>
      <c r="FC72" s="67" t="s">
        <v>600</v>
      </c>
      <c r="FD72" s="67" t="s">
        <v>601</v>
      </c>
      <c r="FE72" s="68" t="s">
        <v>602</v>
      </c>
      <c r="FF72" s="68" t="s">
        <v>603</v>
      </c>
    </row>
    <row r="73" spans="1:162" ht="13.5" thickBot="1" x14ac:dyDescent="0.25">
      <c r="A73" s="2">
        <f t="shared" si="198"/>
        <v>504</v>
      </c>
      <c r="B73" s="3">
        <f t="shared" si="148"/>
        <v>2905</v>
      </c>
      <c r="C73" s="3">
        <f t="shared" si="250"/>
        <v>2532</v>
      </c>
      <c r="D73" s="3">
        <f t="shared" si="150"/>
        <v>0</v>
      </c>
      <c r="E73" s="3">
        <f t="shared" si="151"/>
        <v>5437</v>
      </c>
      <c r="F73" s="4">
        <f t="shared" si="202"/>
        <v>20777.704427258246</v>
      </c>
      <c r="AM73" s="1">
        <v>0</v>
      </c>
      <c r="AN73" s="1">
        <v>3925</v>
      </c>
      <c r="AO73" s="1">
        <v>504</v>
      </c>
      <c r="AP73" s="1">
        <v>62</v>
      </c>
      <c r="AQ73" s="1">
        <v>-6337</v>
      </c>
      <c r="AS73" s="6">
        <f>IF(RTD("tos.rtd",,AS$43,"."&amp;$A$43&amp;$AS$42&amp;"C"&amp;$A73)="N/A",0,RTD("tos.rtd",,AS$43,"."&amp;$A$43&amp;$AS$42&amp;"C"&amp;$A73))</f>
        <v>1608</v>
      </c>
      <c r="AT73" s="7">
        <f>-IF(RTD("tos.rtd",,AT$43,"."&amp;$A$43&amp;$AS$42&amp;"P"&amp;$A73)="N/A",0,RTD("tos.rtd",,AT$43,"."&amp;$A$43&amp;$AS$42&amp;"P"&amp;$A73))</f>
        <v>-1297</v>
      </c>
      <c r="AU73" s="6">
        <f>IF(RTD("tos.rtd",,AU$2,"."&amp;$A$43&amp;$AU$1&amp;"C"&amp;$A73)="N/A",0,RTD("tos.rtd",,AU$2,"."&amp;$A$43&amp;$AU$1&amp;"C"&amp;$A73))</f>
        <v>419</v>
      </c>
      <c r="AV73" s="7">
        <f>-IF(RTD("tos.rtd",,AV$2,"."&amp;$A$43&amp;$AU$1&amp;"P"&amp;$A73)="N/A",0,RTD("tos.rtd",,AV$2,"."&amp;$A$43&amp;$AU$1&amp;"P"&amp;$A73))</f>
        <v>-2113</v>
      </c>
      <c r="AW73" s="6">
        <f>IF(RTD("tos.rtd",,AW$2,"."&amp;$A$43&amp;$AW$1&amp;"C"&amp;$A73)="N/A",0,RTD("tos.rtd",,AW$2,"."&amp;$A$43&amp;$AW$1&amp;"C"&amp;$A73))</f>
        <v>0</v>
      </c>
      <c r="AX73" s="7">
        <f>-IF(RTD("tos.rtd",,AX$2,"."&amp;$A$43&amp;$AW$1&amp;"P"&amp;$A73)="N/A",0,RTD("tos.rtd",,AX$2,"."&amp;$A$43&amp;$AW$1&amp;"P"&amp;$A73))</f>
        <v>0</v>
      </c>
      <c r="AY73" s="7">
        <f t="shared" si="180"/>
        <v>-1383</v>
      </c>
      <c r="AZ73" s="8">
        <f t="shared" si="152"/>
        <v>504</v>
      </c>
      <c r="BA73" s="6">
        <f>IF(RTD("tos.rtd",,BA$43,"."&amp;$A$43&amp;$AS$42&amp;"C"&amp;$A73)="N/A",0,RTD("tos.rtd",,BA$43,"."&amp;$A$43&amp;$AS$42&amp;"C"&amp;$A73))</f>
        <v>62</v>
      </c>
      <c r="BB73" s="7">
        <f>-IF(RTD("tos.rtd",,BB$43,"."&amp;$A$43&amp;$AS$42&amp;"P"&amp;$A73)="N/A",0,RTD("tos.rtd",,BB$43,"."&amp;$A$43&amp;$AS$42&amp;"P"&amp;$A73))</f>
        <v>-6337</v>
      </c>
      <c r="BC73" s="6">
        <f>IF(RTD("tos.rtd",,BC$2,"."&amp;$A$43&amp;$AU$1&amp;"C"&amp;$A73)="N/A",0,RTD("tos.rtd",,BC$2,"."&amp;$A$43&amp;$AU$1&amp;"C"&amp;$A73))</f>
        <v>7</v>
      </c>
      <c r="BD73" s="7">
        <f>-IF(RTD("tos.rtd",,BD$2,"."&amp;$A$43&amp;$AU$1&amp;"P"&amp;$A73)="N/A",0,RTD("tos.rtd",,BD$2,"."&amp;$A$43&amp;$AU$1&amp;"P"&amp;$A73))</f>
        <v>-1500</v>
      </c>
      <c r="BE73" s="6">
        <f>IF(RTD("tos.rtd",,BE$2,"."&amp;$A$43&amp;$AW$1&amp;"C"&amp;$A73)="N/A",0,RTD("tos.rtd",,BE$2,"."&amp;$A$43&amp;$AW$1&amp;"C"&amp;$A73))</f>
        <v>14</v>
      </c>
      <c r="BF73" s="7">
        <f>-IF(RTD("tos.rtd",,BF$2,"."&amp;$A$43&amp;$AW$1&amp;"P"&amp;$A73)="N/A",0,RTD("tos.rtd",,BF$2,"."&amp;$A$43&amp;$AW$1&amp;"P"&amp;$A73))</f>
        <v>-193</v>
      </c>
      <c r="BG73" s="32">
        <f ca="1">+Hoja2!Y74</f>
        <v>-4121</v>
      </c>
      <c r="BH73" s="7">
        <f t="shared" ca="1" si="181"/>
        <v>-12068</v>
      </c>
      <c r="BI73" s="8" t="str">
        <f t="shared" ca="1" si="199"/>
        <v/>
      </c>
      <c r="BJ73" s="83">
        <f ca="1">IF($BP$1=1,DX73,IF(RTD("tos.rtd",,BJ$43,"."&amp;$A$43&amp;$AS$42&amp;"C"&amp;$A73)="N/A",0,RTD("tos.rtd",,BJ$43,"."&amp;$A$43&amp;$AS$42&amp;"C"&amp;$A73)))</f>
        <v>1.1366718554378685E-24</v>
      </c>
      <c r="BK73" s="83">
        <f ca="1">IF($BP$1=1,DY73,-IF(RTD("tos.rtd",,BK$43,"."&amp;$A$43&amp;$AS$42&amp;"P"&amp;$A73)="N/A",0,RTD("tos.rtd",,BK$43,"."&amp;$A$43&amp;$AS$42&amp;"P"&amp;$A73)))</f>
        <v>-9.7106619575056501E-3</v>
      </c>
      <c r="BL73" s="83">
        <f ca="1">IF($BP$1=1,DZ73,IF(RTD("tos.rtd",,BL$2,"."&amp;$A$43&amp;$AU$1&amp;"C"&amp;$A73)="N/A",0,RTD("tos.rtd",,BL$2,"."&amp;$A$43&amp;$AU$1&amp;"C"&amp;$A73)))</f>
        <v>1.3333970630465276E-2</v>
      </c>
      <c r="BM73" s="83">
        <f ca="1">IF($BP$1=1,EA73,-IF(RTD("tos.rtd",,BM$2,"."&amp;$A$43&amp;$AU$1&amp;"P"&amp;$A73)="N/A",0,RTD("tos.rtd",,BM$2,"."&amp;$A$43&amp;$AU$1&amp;"P"&amp;$A73)))</f>
        <v>-1.3317142080580031E-2</v>
      </c>
      <c r="BN73" s="83">
        <f ca="1">IF($BP$1=1,EB73,IF(RTD("tos.rtd",,BN$2,"."&amp;$A$43&amp;$AW$1&amp;"C"&amp;$A73)="N/A",0,RTD("tos.rtd",,BN$2,"."&amp;$A$43&amp;$AW$1&amp;"C"&amp;$A73)))</f>
        <v>1.2846130989019574E-2</v>
      </c>
      <c r="BO73" s="83">
        <f ca="1">IF($BP$1=1,EC73,-IF(RTD("tos.rtd",,BO$2,"."&amp;$A$43&amp;$AW$1&amp;"P"&amp;$A73)="N/A",0,RTD("tos.rtd",,BO$2,"."&amp;$A$43&amp;$AW$1&amp;"P"&amp;$A73)))</f>
        <v>-1.2679209078418475E-2</v>
      </c>
      <c r="BQ73" s="83">
        <f t="shared" ca="1" si="182"/>
        <v>-3419906.9504138106</v>
      </c>
      <c r="BR73" s="3" t="str">
        <f t="shared" ca="1" si="183"/>
        <v/>
      </c>
      <c r="BS73" s="83">
        <f t="shared" ca="1" si="184"/>
        <v>-6123703.4600050664</v>
      </c>
      <c r="BT73" s="3" t="str">
        <f t="shared" ca="1" si="185"/>
        <v/>
      </c>
      <c r="BU73" s="83">
        <f t="shared" ca="1" si="186"/>
        <v>0</v>
      </c>
      <c r="BV73" s="83"/>
      <c r="BX73" s="83">
        <f t="shared" ca="1" si="187"/>
        <v>-16709290.936601631</v>
      </c>
      <c r="BY73" s="83" t="str">
        <f t="shared" ca="1" si="200"/>
        <v/>
      </c>
      <c r="BZ73" s="83">
        <f t="shared" ca="1" si="188"/>
        <v>-5398756.5711941132</v>
      </c>
      <c r="CA73" s="83" t="str">
        <f t="shared" ca="1" si="200"/>
        <v/>
      </c>
      <c r="CB73" s="83">
        <f t="shared" ca="1" si="189"/>
        <v>-615634.94523998781</v>
      </c>
      <c r="CC73" s="83" t="str">
        <f t="shared" ca="1" si="200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0.9</v>
      </c>
      <c r="CG73" s="83">
        <f>-IF(RTD("tos.rtd",,CG$2,"."&amp;$A$43&amp;$AU$1&amp;"P"&amp;$A73)="N/A",0,RTD("tos.rtd",,CG$2,"."&amp;$A$43&amp;$AU$1&amp;"P"&amp;$A73))</f>
        <v>0.1</v>
      </c>
      <c r="CH73" s="83">
        <f>IF(RTD("tos.rtd",,CH$2,"."&amp;$A$43&amp;$AW$1&amp;"C"&amp;$A73)="N/A",0,RTD("tos.rtd",,CH$2,"."&amp;$A$43&amp;$AW$1&amp;"C"&amp;$A73))</f>
        <v>0.72</v>
      </c>
      <c r="CI73" s="83">
        <f>-IF(RTD("tos.rtd",,CI$2,"."&amp;$A$43&amp;$AW$1&amp;"P"&amp;$A73)="N/A",0,RTD("tos.rtd",,CI$2,"."&amp;$A$43&amp;$AW$1&amp;"P"&amp;$A73))</f>
        <v>0.28000000000000003</v>
      </c>
      <c r="CK73" s="83">
        <f t="shared" si="190"/>
        <v>160800</v>
      </c>
      <c r="CL73" s="83"/>
      <c r="CM73" s="83">
        <f t="shared" si="191"/>
        <v>16580</v>
      </c>
      <c r="CN73" s="83"/>
      <c r="CO73" s="83">
        <f t="shared" si="192"/>
        <v>0</v>
      </c>
      <c r="CP73" s="83">
        <f t="shared" si="143"/>
        <v>177380</v>
      </c>
      <c r="CQ73" s="83">
        <f t="shared" si="153"/>
        <v>-6275</v>
      </c>
      <c r="CR73" s="83"/>
      <c r="CS73" s="83">
        <f t="shared" si="154"/>
        <v>-1493</v>
      </c>
      <c r="CT73" s="83"/>
      <c r="CU73" s="83">
        <f t="shared" si="155"/>
        <v>-179</v>
      </c>
      <c r="CV73" s="83"/>
      <c r="CW73" s="83">
        <f t="shared" ca="1" si="156"/>
        <v>-9543610.4104188774</v>
      </c>
      <c r="CY73" s="83">
        <f t="shared" ca="1" si="157"/>
        <v>-22723682.453035731</v>
      </c>
      <c r="CZ73" s="70" t="str">
        <f t="shared" ca="1" si="201"/>
        <v/>
      </c>
      <c r="DA73" s="83">
        <f>IF(RTD("tos.rtd",,DA$43,"."&amp;$A$43&amp;$AS$42&amp;"C"&amp;$A73)="N/A",0,RTD("tos.rtd",,DA$43,"."&amp;$A$43&amp;$AS$42&amp;"C"&amp;$A73))</f>
        <v>17.600000000000001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17.25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16.850000000000001</v>
      </c>
      <c r="DF73" s="83">
        <f>IF(RTD("tos.rtd",,DF$43,"."&amp;$A$43&amp;$AS$42&amp;"P"&amp;$A73)="N/A",0,RTD("tos.rtd",,DF$43,"."&amp;$A$43&amp;$AS$42&amp;"P"&amp;$A73))</f>
        <v>0</v>
      </c>
      <c r="DG73" s="86">
        <f t="shared" si="193"/>
        <v>-17.090000000000032</v>
      </c>
      <c r="DH73" s="3">
        <f t="shared" si="158"/>
        <v>0</v>
      </c>
      <c r="DI73" s="3">
        <f t="shared" si="159"/>
        <v>0</v>
      </c>
      <c r="DJ73" s="3">
        <f t="shared" si="160"/>
        <v>0</v>
      </c>
      <c r="DK73" s="3">
        <f t="shared" si="161"/>
        <v>0</v>
      </c>
      <c r="DL73" s="3">
        <f t="shared" si="162"/>
        <v>0</v>
      </c>
      <c r="DM73" s="3">
        <f t="shared" si="163"/>
        <v>0</v>
      </c>
      <c r="DN73" s="64" t="str">
        <f t="shared" si="164"/>
        <v>UNKNOWN</v>
      </c>
      <c r="DO73" s="64" t="str">
        <f t="shared" si="165"/>
        <v>UNKNOWN</v>
      </c>
      <c r="DP73" s="83">
        <f t="shared" si="166"/>
        <v>0</v>
      </c>
      <c r="DQ73" s="83">
        <f t="shared" si="167"/>
        <v>0</v>
      </c>
      <c r="DR73" s="83">
        <f t="shared" ca="1" si="168"/>
        <v>0</v>
      </c>
      <c r="DS73" s="83">
        <f t="shared" si="169"/>
        <v>0</v>
      </c>
      <c r="DT73" s="83">
        <f t="shared" si="194"/>
        <v>0</v>
      </c>
      <c r="DU73" s="83">
        <f t="shared" si="195"/>
        <v>0</v>
      </c>
      <c r="DV73" s="83">
        <f t="shared" si="170"/>
        <v>0</v>
      </c>
      <c r="DW73" s="83">
        <f t="shared" si="171"/>
        <v>3925</v>
      </c>
      <c r="DX73" s="83">
        <f t="shared" ca="1" si="244"/>
        <v>1.1366718554378685E-24</v>
      </c>
      <c r="DY73" s="83">
        <f t="shared" ca="1" si="245"/>
        <v>-9.7106619575056501E-3</v>
      </c>
      <c r="DZ73" s="83">
        <f t="shared" ca="1" si="246"/>
        <v>1.3333970630465276E-2</v>
      </c>
      <c r="EA73" s="83">
        <f t="shared" ca="1" si="247"/>
        <v>-1.3317142080580031E-2</v>
      </c>
      <c r="EB73" s="83">
        <f t="shared" ca="1" si="248"/>
        <v>1.2846130989019574E-2</v>
      </c>
      <c r="EC73" s="83">
        <f t="shared" ca="1" si="249"/>
        <v>-1.2679209078418475E-2</v>
      </c>
      <c r="ED73" s="63">
        <f t="shared" si="196"/>
        <v>3925</v>
      </c>
      <c r="EE73" s="84">
        <f t="shared" si="172"/>
        <v>0.25</v>
      </c>
      <c r="EF73" s="84">
        <f t="shared" si="173"/>
        <v>1.5857000000000001</v>
      </c>
      <c r="EG73" s="84">
        <f t="shared" si="174"/>
        <v>0.25330000000000003</v>
      </c>
      <c r="EH73" s="84">
        <f t="shared" si="175"/>
        <v>0.25159999999999999</v>
      </c>
      <c r="EI73" s="84">
        <f t="shared" si="176"/>
        <v>0.22589999999999999</v>
      </c>
      <c r="EJ73" s="84">
        <f t="shared" si="177"/>
        <v>0.2203</v>
      </c>
      <c r="EK73" s="63">
        <f t="shared" ca="1" si="197"/>
        <v>-10349371.457497461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158.57%</v>
      </c>
      <c r="EN73" s="83" t="str">
        <f>RTD("tos.rtd",,EN$2,"."&amp;$A$43&amp;$AU$1&amp;"C"&amp;$A73)</f>
        <v>25.33%</v>
      </c>
      <c r="EO73" s="83" t="str">
        <f>RTD("tos.rtd",,EO$2,"."&amp;$A$43&amp;$AU$1&amp;"P"&amp;$A73)</f>
        <v>25.16%</v>
      </c>
      <c r="EP73" s="83" t="str">
        <f>RTD("tos.rtd",,EP$2,"."&amp;$A$43&amp;$AW$1&amp;"C"&amp;$A73)</f>
        <v>22.59%</v>
      </c>
      <c r="EQ73" s="83" t="str">
        <f>RTD("tos.rtd",,EQ$2,"."&amp;$A$43&amp;$AW$1&amp;"P"&amp;$A73)</f>
        <v>22.03%</v>
      </c>
      <c r="ES73" s="63" t="str">
        <f t="shared" si="178"/>
        <v>504,3925.00</v>
      </c>
      <c r="ET73" s="63" t="str">
        <f t="shared" ca="1" si="179"/>
        <v>504,-22723.68</v>
      </c>
      <c r="EU73" s="67">
        <v>589.69000000000005</v>
      </c>
      <c r="EV73" s="67" t="s">
        <v>604</v>
      </c>
      <c r="EW73" s="67">
        <v>515.91999999999996</v>
      </c>
      <c r="EX73" s="67" t="s">
        <v>605</v>
      </c>
      <c r="EY73" s="67">
        <v>5907.25</v>
      </c>
      <c r="EZ73" s="67" t="s">
        <v>606</v>
      </c>
      <c r="FA73" s="67">
        <v>21177.5</v>
      </c>
      <c r="FB73" s="67" t="s">
        <v>607</v>
      </c>
      <c r="FC73" s="67" t="s">
        <v>608</v>
      </c>
      <c r="FD73" s="67" t="s">
        <v>609</v>
      </c>
      <c r="FE73" s="68" t="s">
        <v>610</v>
      </c>
      <c r="FF73" s="68" t="s">
        <v>611</v>
      </c>
    </row>
    <row r="74" spans="1:162" ht="13.5" thickBot="1" x14ac:dyDescent="0.25">
      <c r="A74" s="2">
        <f t="shared" si="198"/>
        <v>503</v>
      </c>
      <c r="B74" s="3">
        <f t="shared" si="148"/>
        <v>2903</v>
      </c>
      <c r="C74" s="3">
        <f t="shared" si="250"/>
        <v>2259</v>
      </c>
      <c r="D74" s="3">
        <f t="shared" si="150"/>
        <v>0</v>
      </c>
      <c r="E74" s="3">
        <f>SUM(B74:D74)</f>
        <v>5162</v>
      </c>
      <c r="F74" s="4">
        <f>+$F$44/$A$44*A74</f>
        <v>20736.47882323591</v>
      </c>
      <c r="AM74" s="1">
        <v>-42</v>
      </c>
      <c r="AN74" s="1">
        <v>-2689</v>
      </c>
      <c r="AO74" s="1">
        <v>503</v>
      </c>
      <c r="AP74" s="1">
        <v>65</v>
      </c>
      <c r="AQ74" s="1">
        <v>-5947</v>
      </c>
      <c r="AS74" s="6">
        <f>IF(RTD("tos.rtd",,AS$43,"."&amp;$A$43&amp;$AS$42&amp;"C"&amp;$A74)="N/A",0,RTD("tos.rtd",,AS$43,"."&amp;$A$43&amp;$AS$42&amp;"C"&amp;$A74))</f>
        <v>208</v>
      </c>
      <c r="AT74" s="7">
        <f>-IF(RTD("tos.rtd",,AT$43,"."&amp;$A$43&amp;$AS$42&amp;"P"&amp;$A74)="N/A",0,RTD("tos.rtd",,AT$43,"."&amp;$A$43&amp;$AS$42&amp;"P"&amp;$A74))</f>
        <v>-2695</v>
      </c>
      <c r="AU74" s="6">
        <f>IF(RTD("tos.rtd",,AU$2,"."&amp;$A$43&amp;$AU$1&amp;"C"&amp;$A74)="N/A",0,RTD("tos.rtd",,AU$2,"."&amp;$A$43&amp;$AU$1&amp;"C"&amp;$A74))</f>
        <v>116</v>
      </c>
      <c r="AV74" s="7">
        <f>-IF(RTD("tos.rtd",,AV$2,"."&amp;$A$43&amp;$AU$1&amp;"P"&amp;$A74)="N/A",0,RTD("tos.rtd",,AV$2,"."&amp;$A$43&amp;$AU$1&amp;"P"&amp;$A74))</f>
        <v>-2143</v>
      </c>
      <c r="AW74" s="6">
        <f>IF(RTD("tos.rtd",,AW$2,"."&amp;$A$43&amp;$AW$1&amp;"C"&amp;$A74)="N/A",0,RTD("tos.rtd",,AW$2,"."&amp;$A$43&amp;$AW$1&amp;"C"&amp;$A74))</f>
        <v>0</v>
      </c>
      <c r="AX74" s="7">
        <f>-IF(RTD("tos.rtd",,AX$2,"."&amp;$A$43&amp;$AW$1&amp;"P"&amp;$A74)="N/A",0,RTD("tos.rtd",,AX$2,"."&amp;$A$43&amp;$AW$1&amp;"P"&amp;$A74))</f>
        <v>0</v>
      </c>
      <c r="AY74" s="7">
        <f>SUM(AS74:AX74)</f>
        <v>-4514</v>
      </c>
      <c r="AZ74" s="8">
        <f t="shared" si="152"/>
        <v>503</v>
      </c>
      <c r="BA74" s="6">
        <f>IF(RTD("tos.rtd",,BA$43,"."&amp;$A$43&amp;$AS$42&amp;"C"&amp;$A74)="N/A",0,RTD("tos.rtd",,BA$43,"."&amp;$A$43&amp;$AS$42&amp;"C"&amp;$A74))</f>
        <v>65</v>
      </c>
      <c r="BB74" s="7">
        <f>-IF(RTD("tos.rtd",,BB$43,"."&amp;$A$43&amp;$AS$42&amp;"P"&amp;$A74)="N/A",0,RTD("tos.rtd",,BB$43,"."&amp;$A$43&amp;$AS$42&amp;"P"&amp;$A74))</f>
        <v>-5947</v>
      </c>
      <c r="BC74" s="6">
        <f>IF(RTD("tos.rtd",,BC$2,"."&amp;$A$43&amp;$AU$1&amp;"C"&amp;$A74)="N/A",0,RTD("tos.rtd",,BC$2,"."&amp;$A$43&amp;$AU$1&amp;"C"&amp;$A74))</f>
        <v>43</v>
      </c>
      <c r="BD74" s="7">
        <f>-IF(RTD("tos.rtd",,BD$2,"."&amp;$A$43&amp;$AU$1&amp;"P"&amp;$A74)="N/A",0,RTD("tos.rtd",,BD$2,"."&amp;$A$43&amp;$AU$1&amp;"P"&amp;$A74))</f>
        <v>-675</v>
      </c>
      <c r="BE74" s="6">
        <f>IF(RTD("tos.rtd",,BE$2,"."&amp;$A$43&amp;$AW$1&amp;"C"&amp;$A74)="N/A",0,RTD("tos.rtd",,BE$2,"."&amp;$A$43&amp;$AW$1&amp;"C"&amp;$A74))</f>
        <v>3</v>
      </c>
      <c r="BF74" s="7">
        <f>-IF(RTD("tos.rtd",,BF$2,"."&amp;$A$43&amp;$AW$1&amp;"P"&amp;$A74)="N/A",0,RTD("tos.rtd",,BF$2,"."&amp;$A$43&amp;$AW$1&amp;"P"&amp;$A74))</f>
        <v>-167</v>
      </c>
      <c r="BG74" s="32">
        <f ca="1">+Hoja2!Y75</f>
        <v>-3506</v>
      </c>
      <c r="BH74" s="7">
        <f t="shared" ca="1" si="181"/>
        <v>-10184</v>
      </c>
      <c r="BI74" s="8" t="str">
        <f t="shared" ca="1" si="199"/>
        <v/>
      </c>
      <c r="BJ74" s="83">
        <f ca="1">IF($BP$1=1,DX74,IF(RTD("tos.rtd",,BJ$43,"."&amp;$A$43&amp;$AS$42&amp;"C"&amp;$A74)="N/A",0,RTD("tos.rtd",,BJ$43,"."&amp;$A$43&amp;$AS$42&amp;"C"&amp;$A74)))</f>
        <v>1.5705542326205714E-27</v>
      </c>
      <c r="BK74" s="83">
        <f ca="1">IF($BP$1=1,DY74,-IF(RTD("tos.rtd",,BK$43,"."&amp;$A$43&amp;$AS$42&amp;"P"&amp;$A74)="N/A",0,RTD("tos.rtd",,BK$43,"."&amp;$A$43&amp;$AS$42&amp;"P"&amp;$A74)))</f>
        <v>-9.0731585464591102E-3</v>
      </c>
      <c r="BL74" s="83">
        <f ca="1">IF($BP$1=1,DZ74,IF(RTD("tos.rtd",,BL$2,"."&amp;$A$43&amp;$AU$1&amp;"C"&amp;$A74)="N/A",0,RTD("tos.rtd",,BL$2,"."&amp;$A$43&amp;$AU$1&amp;"C"&amp;$A74)))</f>
        <v>1.2438685567901909E-2</v>
      </c>
      <c r="BM74" s="83">
        <f ca="1">IF($BP$1=1,EA74,-IF(RTD("tos.rtd",,BM$2,"."&amp;$A$43&amp;$AU$1&amp;"P"&amp;$A74)="N/A",0,RTD("tos.rtd",,BM$2,"."&amp;$A$43&amp;$AU$1&amp;"P"&amp;$A74)))</f>
        <v>-1.2419174308961629E-2</v>
      </c>
      <c r="BN74" s="83">
        <f ca="1">IF($BP$1=1,EB74,IF(RTD("tos.rtd",,BN$2,"."&amp;$A$43&amp;$AW$1&amp;"C"&amp;$A74)="N/A",0,RTD("tos.rtd",,BN$2,"."&amp;$A$43&amp;$AW$1&amp;"C"&amp;$A74)))</f>
        <v>1.1795312933961811E-2</v>
      </c>
      <c r="BO74" s="83">
        <f ca="1">IF($BP$1=1,EC74,-IF(RTD("tos.rtd",,BO$2,"."&amp;$A$43&amp;$AW$1&amp;"P"&amp;$A74)="N/A",0,RTD("tos.rtd",,BO$2,"."&amp;$A$43&amp;$AW$1&amp;"P"&amp;$A74)))</f>
        <v>-1.1590115772169365E-2</v>
      </c>
      <c r="BQ74" s="83">
        <f t="shared" ca="1" si="182"/>
        <v>-6639612.7040217398</v>
      </c>
      <c r="BR74" s="3" t="str">
        <f t="shared" ca="1" si="183"/>
        <v/>
      </c>
      <c r="BS74" s="83">
        <f t="shared" ca="1" si="184"/>
        <v>-6834911.5847342815</v>
      </c>
      <c r="BT74" s="3" t="str">
        <f t="shared" ca="1" si="185"/>
        <v/>
      </c>
      <c r="BU74" s="83">
        <f t="shared" ca="1" si="186"/>
        <v>0</v>
      </c>
      <c r="BV74" s="83"/>
      <c r="BX74" s="83">
        <f t="shared" ca="1" si="187"/>
        <v>-14651494.156147415</v>
      </c>
      <c r="BY74" s="83" t="str">
        <f t="shared" ca="1" si="200"/>
        <v/>
      </c>
      <c r="BZ74" s="83">
        <f t="shared" ca="1" si="188"/>
        <v>-2131026.5168969012</v>
      </c>
      <c r="CA74" s="83" t="str">
        <f t="shared" ca="1" si="200"/>
        <v/>
      </c>
      <c r="CB74" s="83">
        <f t="shared" ca="1" si="189"/>
        <v>-515960.46485753998</v>
      </c>
      <c r="CC74" s="83" t="str">
        <f t="shared" ca="1" si="200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0.91</v>
      </c>
      <c r="CG74" s="83">
        <f>-IF(RTD("tos.rtd",,CG$2,"."&amp;$A$43&amp;$AU$1&amp;"P"&amp;$A74)="N/A",0,RTD("tos.rtd",,CG$2,"."&amp;$A$43&amp;$AU$1&amp;"P"&amp;$A74))</f>
        <v>0.09</v>
      </c>
      <c r="CH74" s="83">
        <f>IF(RTD("tos.rtd",,CH$2,"."&amp;$A$43&amp;$AW$1&amp;"C"&amp;$A74)="N/A",0,RTD("tos.rtd",,CH$2,"."&amp;$A$43&amp;$AW$1&amp;"C"&amp;$A74))</f>
        <v>0.73</v>
      </c>
      <c r="CI74" s="83">
        <f>-IF(RTD("tos.rtd",,CI$2,"."&amp;$A$43&amp;$AW$1&amp;"P"&amp;$A74)="N/A",0,RTD("tos.rtd",,CI$2,"."&amp;$A$43&amp;$AW$1&amp;"P"&amp;$A74))</f>
        <v>0.27</v>
      </c>
      <c r="CK74" s="83">
        <f t="shared" si="190"/>
        <v>20800</v>
      </c>
      <c r="CL74" s="83"/>
      <c r="CM74" s="83">
        <f t="shared" si="191"/>
        <v>-8731</v>
      </c>
      <c r="CN74" s="83"/>
      <c r="CO74" s="83">
        <f t="shared" si="192"/>
        <v>0</v>
      </c>
      <c r="CP74" s="83">
        <f t="shared" si="143"/>
        <v>12069</v>
      </c>
      <c r="CQ74" s="83">
        <f t="shared" si="153"/>
        <v>-5882</v>
      </c>
      <c r="CR74" s="83"/>
      <c r="CS74" s="83">
        <f t="shared" si="154"/>
        <v>-632</v>
      </c>
      <c r="CT74" s="83"/>
      <c r="CU74" s="83">
        <f t="shared" si="155"/>
        <v>-164</v>
      </c>
      <c r="CV74" s="83"/>
      <c r="CW74" s="83">
        <f ca="1">+BQ74+BS74+BU74</f>
        <v>-13474524.28875602</v>
      </c>
      <c r="CY74" s="83">
        <f t="shared" ca="1" si="157"/>
        <v>-17298481.137901857</v>
      </c>
      <c r="CZ74" s="70" t="str">
        <f t="shared" ca="1" si="201"/>
        <v/>
      </c>
      <c r="DA74" s="83">
        <f>IF(RTD("tos.rtd",,DA$43,"."&amp;$A$43&amp;$AS$42&amp;"C"&amp;$A74)="N/A",0,RTD("tos.rtd",,DA$43,"."&amp;$A$43&amp;$AS$42&amp;"C"&amp;$A74))</f>
        <v>17.579999999999998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18.25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17.850000000000001</v>
      </c>
      <c r="DF74" s="83">
        <f>IF(RTD("tos.rtd",,DF$43,"."&amp;$A$43&amp;$AS$42&amp;"P"&amp;$A74)="N/A",0,RTD("tos.rtd",,DF$43,"."&amp;$A$43&amp;$AS$42&amp;"P"&amp;$A74))</f>
        <v>0</v>
      </c>
      <c r="DG74" s="86">
        <f t="shared" si="193"/>
        <v>-18.090000000000032</v>
      </c>
      <c r="DH74" s="3">
        <f t="shared" si="158"/>
        <v>0</v>
      </c>
      <c r="DI74" s="3">
        <f t="shared" si="159"/>
        <v>0</v>
      </c>
      <c r="DJ74" s="3">
        <f t="shared" si="160"/>
        <v>0</v>
      </c>
      <c r="DK74" s="3">
        <f t="shared" si="161"/>
        <v>0</v>
      </c>
      <c r="DL74" s="3">
        <f t="shared" si="162"/>
        <v>0</v>
      </c>
      <c r="DM74" s="3">
        <f t="shared" si="163"/>
        <v>0</v>
      </c>
      <c r="DN74" s="64" t="str">
        <f t="shared" si="164"/>
        <v>UNKNOWN</v>
      </c>
      <c r="DO74" s="64" t="str">
        <f t="shared" si="165"/>
        <v>UNKNOWN</v>
      </c>
      <c r="DP74" s="83">
        <f t="shared" si="166"/>
        <v>0</v>
      </c>
      <c r="DQ74" s="83">
        <f t="shared" si="167"/>
        <v>0</v>
      </c>
      <c r="DR74" s="83">
        <f t="shared" ca="1" si="168"/>
        <v>0</v>
      </c>
      <c r="DS74" s="83">
        <f t="shared" si="169"/>
        <v>0</v>
      </c>
      <c r="DT74" s="83">
        <f t="shared" si="194"/>
        <v>0</v>
      </c>
      <c r="DU74" s="83">
        <f t="shared" si="195"/>
        <v>0</v>
      </c>
      <c r="DV74" s="83">
        <f t="shared" si="170"/>
        <v>-42</v>
      </c>
      <c r="DW74" s="83">
        <f t="shared" si="171"/>
        <v>-2689</v>
      </c>
      <c r="DX74" s="83">
        <f t="shared" ca="1" si="244"/>
        <v>1.5705542326205714E-27</v>
      </c>
      <c r="DY74" s="83">
        <f t="shared" ca="1" si="245"/>
        <v>-9.0731585464591102E-3</v>
      </c>
      <c r="DZ74" s="83">
        <f t="shared" ca="1" si="246"/>
        <v>1.2438685567901909E-2</v>
      </c>
      <c r="EA74" s="83">
        <f t="shared" ca="1" si="247"/>
        <v>-1.2419174308961629E-2</v>
      </c>
      <c r="EB74" s="83">
        <f t="shared" ca="1" si="248"/>
        <v>1.1795312933961811E-2</v>
      </c>
      <c r="EC74" s="83">
        <f t="shared" ca="1" si="249"/>
        <v>-1.1590115772169365E-2</v>
      </c>
      <c r="ED74" s="63">
        <f t="shared" si="196"/>
        <v>-2731</v>
      </c>
      <c r="EE74" s="84">
        <f t="shared" si="172"/>
        <v>0.25</v>
      </c>
      <c r="EF74" s="84">
        <f t="shared" si="173"/>
        <v>1.6711</v>
      </c>
      <c r="EG74" s="84">
        <f t="shared" si="174"/>
        <v>0.25530000000000003</v>
      </c>
      <c r="EH74" s="84">
        <f t="shared" si="175"/>
        <v>0.254</v>
      </c>
      <c r="EI74" s="84">
        <f t="shared" si="176"/>
        <v>0.2276</v>
      </c>
      <c r="EJ74" s="84">
        <f t="shared" si="177"/>
        <v>0.2218</v>
      </c>
      <c r="EK74" s="63">
        <f t="shared" ca="1" si="197"/>
        <v>6624830.6349218776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167.11%</v>
      </c>
      <c r="EN74" s="83" t="str">
        <f>RTD("tos.rtd",,EN$2,"."&amp;$A$43&amp;$AU$1&amp;"C"&amp;$A74)</f>
        <v>25.53%</v>
      </c>
      <c r="EO74" s="83" t="str">
        <f>RTD("tos.rtd",,EO$2,"."&amp;$A$43&amp;$AU$1&amp;"P"&amp;$A74)</f>
        <v>25.40%</v>
      </c>
      <c r="EP74" s="83" t="str">
        <f>RTD("tos.rtd",,EP$2,"."&amp;$A$43&amp;$AW$1&amp;"C"&amp;$A74)</f>
        <v>22.76%</v>
      </c>
      <c r="EQ74" s="83" t="str">
        <f>RTD("tos.rtd",,EQ$2,"."&amp;$A$43&amp;$AW$1&amp;"P"&amp;$A74)</f>
        <v>22.18%</v>
      </c>
      <c r="ES74" s="63" t="str">
        <f t="shared" si="178"/>
        <v>503,-2731.00</v>
      </c>
      <c r="ET74" s="63" t="str">
        <f t="shared" ca="1" si="179"/>
        <v>503,-17298.48</v>
      </c>
      <c r="EU74" s="67">
        <v>589.76</v>
      </c>
      <c r="EV74" s="67" t="s">
        <v>612</v>
      </c>
      <c r="EW74" s="67">
        <v>516.17999999999995</v>
      </c>
      <c r="EX74" s="67" t="s">
        <v>613</v>
      </c>
      <c r="EY74" s="67">
        <v>5908</v>
      </c>
      <c r="EZ74" s="67" t="s">
        <v>614</v>
      </c>
      <c r="FA74" s="67">
        <v>21188.5</v>
      </c>
      <c r="FB74" s="67" t="s">
        <v>615</v>
      </c>
      <c r="FC74" s="67" t="s">
        <v>616</v>
      </c>
      <c r="FD74" s="67" t="s">
        <v>617</v>
      </c>
      <c r="FE74" s="68" t="s">
        <v>618</v>
      </c>
      <c r="FF74" s="68" t="s">
        <v>619</v>
      </c>
    </row>
    <row r="75" spans="1:162" ht="13.5" thickBot="1" x14ac:dyDescent="0.25">
      <c r="A75" s="2">
        <f t="shared" si="198"/>
        <v>502</v>
      </c>
      <c r="B75" s="3">
        <f t="shared" si="148"/>
        <v>1095</v>
      </c>
      <c r="C75" s="3">
        <f t="shared" si="250"/>
        <v>1204</v>
      </c>
      <c r="D75" s="3">
        <f t="shared" si="150"/>
        <v>0</v>
      </c>
      <c r="E75" s="3">
        <f t="shared" si="151"/>
        <v>2299</v>
      </c>
      <c r="F75" s="4">
        <f t="shared" si="202"/>
        <v>20695.25321921357</v>
      </c>
      <c r="AM75" s="1">
        <v>-2</v>
      </c>
      <c r="AN75" s="1">
        <v>669</v>
      </c>
      <c r="AO75" s="1">
        <v>502</v>
      </c>
      <c r="AP75" s="1">
        <v>23</v>
      </c>
      <c r="AQ75" s="1">
        <v>-1627</v>
      </c>
      <c r="AS75" s="6">
        <f>IF(RTD("tos.rtd",,AS$43,"."&amp;$A$43&amp;$AS$42&amp;"C"&amp;$A75)="N/A",0,RTD("tos.rtd",,AS$43,"."&amp;$A$43&amp;$AS$42&amp;"C"&amp;$A75))</f>
        <v>143</v>
      </c>
      <c r="AT75" s="7">
        <f>-IF(RTD("tos.rtd",,AT$43,"."&amp;$A$43&amp;$AS$42&amp;"P"&amp;$A75)="N/A",0,RTD("tos.rtd",,AT$43,"."&amp;$A$43&amp;$AS$42&amp;"P"&amp;$A75))</f>
        <v>-952</v>
      </c>
      <c r="AU75" s="6">
        <f>IF(RTD("tos.rtd",,AU$2,"."&amp;$A$43&amp;$AU$1&amp;"C"&amp;$A75)="N/A",0,RTD("tos.rtd",,AU$2,"."&amp;$A$43&amp;$AU$1&amp;"C"&amp;$A75))</f>
        <v>254</v>
      </c>
      <c r="AV75" s="7">
        <f>-IF(RTD("tos.rtd",,AV$2,"."&amp;$A$43&amp;$AU$1&amp;"P"&amp;$A75)="N/A",0,RTD("tos.rtd",,AV$2,"."&amp;$A$43&amp;$AU$1&amp;"P"&amp;$A75))</f>
        <v>-950</v>
      </c>
      <c r="AW75" s="6">
        <f>IF(RTD("tos.rtd",,AW$2,"."&amp;$A$43&amp;$AW$1&amp;"C"&amp;$A75)="N/A",0,RTD("tos.rtd",,AW$2,"."&amp;$A$43&amp;$AW$1&amp;"C"&amp;$A75))</f>
        <v>0</v>
      </c>
      <c r="AX75" s="7">
        <f>-IF(RTD("tos.rtd",,AX$2,"."&amp;$A$43&amp;$AW$1&amp;"P"&amp;$A75)="N/A",0,RTD("tos.rtd",,AX$2,"."&amp;$A$43&amp;$AW$1&amp;"P"&amp;$A75))</f>
        <v>0</v>
      </c>
      <c r="AY75" s="7">
        <f t="shared" si="180"/>
        <v>-1505</v>
      </c>
      <c r="AZ75" s="8">
        <f t="shared" si="152"/>
        <v>502</v>
      </c>
      <c r="BA75" s="6">
        <f>IF(RTD("tos.rtd",,BA$43,"."&amp;$A$43&amp;$AS$42&amp;"C"&amp;$A75)="N/A",0,RTD("tos.rtd",,BA$43,"."&amp;$A$43&amp;$AS$42&amp;"C"&amp;$A75))</f>
        <v>23</v>
      </c>
      <c r="BB75" s="7">
        <f>-IF(RTD("tos.rtd",,BB$43,"."&amp;$A$43&amp;$AS$42&amp;"P"&amp;$A75)="N/A",0,RTD("tos.rtd",,BB$43,"."&amp;$A$43&amp;$AS$42&amp;"P"&amp;$A75))</f>
        <v>-1627</v>
      </c>
      <c r="BC75" s="6">
        <f>IF(RTD("tos.rtd",,BC$2,"."&amp;$A$43&amp;$AU$1&amp;"C"&amp;$A75)="N/A",0,RTD("tos.rtd",,BC$2,"."&amp;$A$43&amp;$AU$1&amp;"C"&amp;$A75))</f>
        <v>18</v>
      </c>
      <c r="BD75" s="7">
        <f>-IF(RTD("tos.rtd",,BD$2,"."&amp;$A$43&amp;$AU$1&amp;"P"&amp;$A75)="N/A",0,RTD("tos.rtd",,BD$2,"."&amp;$A$43&amp;$AU$1&amp;"P"&amp;$A75))</f>
        <v>-2820</v>
      </c>
      <c r="BE75" s="6">
        <f>IF(RTD("tos.rtd",,BE$2,"."&amp;$A$43&amp;$AW$1&amp;"C"&amp;$A75)="N/A",0,RTD("tos.rtd",,BE$2,"."&amp;$A$43&amp;$AW$1&amp;"C"&amp;$A75))</f>
        <v>9</v>
      </c>
      <c r="BF75" s="7">
        <f>-IF(RTD("tos.rtd",,BF$2,"."&amp;$A$43&amp;$AW$1&amp;"P"&amp;$A75)="N/A",0,RTD("tos.rtd",,BF$2,"."&amp;$A$43&amp;$AW$1&amp;"P"&amp;$A75))</f>
        <v>-117</v>
      </c>
      <c r="BG75" s="32">
        <f ca="1">+Hoja2!Y76</f>
        <v>-13284</v>
      </c>
      <c r="BH75" s="7">
        <f t="shared" ca="1" si="181"/>
        <v>-17798</v>
      </c>
      <c r="BI75" s="8" t="str">
        <f t="shared" ca="1" si="199"/>
        <v/>
      </c>
      <c r="BJ75" s="83">
        <f ca="1">IF($BP$1=1,DX75,IF(RTD("tos.rtd",,BJ$43,"."&amp;$A$43&amp;$AS$42&amp;"C"&amp;$A75)="N/A",0,RTD("tos.rtd",,BJ$43,"."&amp;$A$43&amp;$AS$42&amp;"C"&amp;$A75)))</f>
        <v>1.4620253664437479E-30</v>
      </c>
      <c r="BK75" s="83">
        <f ca="1">IF($BP$1=1,DY75,-IF(RTD("tos.rtd",,BK$43,"."&amp;$A$43&amp;$AS$42&amp;"P"&amp;$A75)="N/A",0,RTD("tos.rtd",,BK$43,"."&amp;$A$43&amp;$AS$42&amp;"P"&amp;$A75)))</f>
        <v>-8.5069423165577539E-3</v>
      </c>
      <c r="BL75" s="83">
        <f ca="1">IF($BP$1=1,DZ75,IF(RTD("tos.rtd",,BL$2,"."&amp;$A$43&amp;$AU$1&amp;"C"&amp;$A75)="N/A",0,RTD("tos.rtd",,BL$2,"."&amp;$A$43&amp;$AU$1&amp;"C"&amp;$A75)))</f>
        <v>1.1476951595519097E-2</v>
      </c>
      <c r="BM75" s="83">
        <f ca="1">IF($BP$1=1,EA75,-IF(RTD("tos.rtd",,BM$2,"."&amp;$A$43&amp;$AU$1&amp;"P"&amp;$A75)="N/A",0,RTD("tos.rtd",,BM$2,"."&amp;$A$43&amp;$AU$1&amp;"P"&amp;$A75)))</f>
        <v>-1.1566253950430594E-2</v>
      </c>
      <c r="BN75" s="83">
        <f ca="1">IF($BP$1=1,EB75,IF(RTD("tos.rtd",,BN$2,"."&amp;$A$43&amp;$AW$1&amp;"C"&amp;$A75)="N/A",0,RTD("tos.rtd",,BN$2,"."&amp;$A$43&amp;$AW$1&amp;"C"&amp;$A75)))</f>
        <v>1.0801277562649841E-2</v>
      </c>
      <c r="BO75" s="83">
        <f ca="1">IF($BP$1=1,EC75,-IF(RTD("tos.rtd",,BO$2,"."&amp;$A$43&amp;$AW$1&amp;"P"&amp;$A75)="N/A",0,RTD("tos.rtd",,BO$2,"."&amp;$A$43&amp;$AW$1&amp;"P"&amp;$A75)))</f>
        <v>-1.0566316350872117E-2</v>
      </c>
      <c r="BQ75" s="83">
        <f t="shared" ca="1" si="182"/>
        <v>-2199054.1018987722</v>
      </c>
      <c r="BR75" s="3" t="str">
        <f t="shared" ca="1" si="183"/>
        <v/>
      </c>
      <c r="BS75" s="83">
        <f t="shared" ca="1" si="184"/>
        <v>-2192044.8284050096</v>
      </c>
      <c r="BT75" s="3" t="str">
        <f t="shared" ca="1" si="185"/>
        <v/>
      </c>
      <c r="BU75" s="83">
        <f t="shared" ca="1" si="186"/>
        <v>0</v>
      </c>
      <c r="BV75" s="83"/>
      <c r="BX75" s="83">
        <f t="shared" ca="1" si="187"/>
        <v>-3758257.3779299394</v>
      </c>
      <c r="BY75" s="83" t="str">
        <f t="shared" ca="1" si="200"/>
        <v/>
      </c>
      <c r="BZ75" s="83">
        <f t="shared" ca="1" si="188"/>
        <v>-8800510.6406740863</v>
      </c>
      <c r="CA75" s="83" t="str">
        <f t="shared" ca="1" si="200"/>
        <v/>
      </c>
      <c r="CB75" s="83">
        <f t="shared" ca="1" si="189"/>
        <v>-309291.02561814955</v>
      </c>
      <c r="CC75" s="83" t="str">
        <f t="shared" ca="1" si="200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0.93</v>
      </c>
      <c r="CG75" s="83">
        <f>-IF(RTD("tos.rtd",,CG$2,"."&amp;$A$43&amp;$AU$1&amp;"P"&amp;$A75)="N/A",0,RTD("tos.rtd",,CG$2,"."&amp;$A$43&amp;$AU$1&amp;"P"&amp;$A75))</f>
        <v>0.08</v>
      </c>
      <c r="CH75" s="83">
        <f>IF(RTD("tos.rtd",,CH$2,"."&amp;$A$43&amp;$AW$1&amp;"C"&amp;$A75)="N/A",0,RTD("tos.rtd",,CH$2,"."&amp;$A$43&amp;$AW$1&amp;"C"&amp;$A75))</f>
        <v>0.74</v>
      </c>
      <c r="CI75" s="83">
        <f>-IF(RTD("tos.rtd",,CI$2,"."&amp;$A$43&amp;$AW$1&amp;"P"&amp;$A75)="N/A",0,RTD("tos.rtd",,CI$2,"."&amp;$A$43&amp;$AW$1&amp;"P"&amp;$A75))</f>
        <v>0.26</v>
      </c>
      <c r="CK75" s="83">
        <f t="shared" si="190"/>
        <v>14300</v>
      </c>
      <c r="CL75" s="83"/>
      <c r="CM75" s="83">
        <f t="shared" si="191"/>
        <v>16022</v>
      </c>
      <c r="CN75" s="83"/>
      <c r="CO75" s="83">
        <f t="shared" si="192"/>
        <v>0</v>
      </c>
      <c r="CP75" s="83">
        <f t="shared" si="143"/>
        <v>30322</v>
      </c>
      <c r="CQ75" s="83">
        <f t="shared" si="153"/>
        <v>-1604</v>
      </c>
      <c r="CR75" s="83"/>
      <c r="CS75" s="83">
        <f t="shared" si="154"/>
        <v>-2802</v>
      </c>
      <c r="CT75" s="83"/>
      <c r="CU75" s="83">
        <f t="shared" si="155"/>
        <v>-108</v>
      </c>
      <c r="CV75" s="83"/>
      <c r="CW75" s="83">
        <f t="shared" ca="1" si="156"/>
        <v>-4391098.9303037822</v>
      </c>
      <c r="CY75" s="83">
        <f t="shared" ca="1" si="157"/>
        <v>-12868059.044222174</v>
      </c>
      <c r="CZ75" s="70" t="str">
        <f t="shared" ca="1" si="201"/>
        <v/>
      </c>
      <c r="DA75" s="83">
        <f>IF(RTD("tos.rtd",,DA$43,"."&amp;$A$43&amp;$AS$42&amp;"C"&amp;$A75)="N/A",0,RTD("tos.rtd",,DA$43,"."&amp;$A$43&amp;$AS$42&amp;"C"&amp;$A75))</f>
        <v>19.350000000000001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19.25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18.850000000000001</v>
      </c>
      <c r="DF75" s="83">
        <f>IF(RTD("tos.rtd",,DF$43,"."&amp;$A$43&amp;$AS$42&amp;"P"&amp;$A75)="N/A",0,RTD("tos.rtd",,DF$43,"."&amp;$A$43&amp;$AS$42&amp;"P"&amp;$A75))</f>
        <v>0</v>
      </c>
      <c r="DG75" s="86">
        <f t="shared" si="193"/>
        <v>-19.090000000000032</v>
      </c>
      <c r="DH75" s="3">
        <f t="shared" si="158"/>
        <v>0</v>
      </c>
      <c r="DI75" s="3">
        <f t="shared" si="159"/>
        <v>0</v>
      </c>
      <c r="DJ75" s="3">
        <f t="shared" si="160"/>
        <v>0</v>
      </c>
      <c r="DK75" s="3">
        <f t="shared" si="161"/>
        <v>0</v>
      </c>
      <c r="DL75" s="3">
        <f t="shared" si="162"/>
        <v>0</v>
      </c>
      <c r="DM75" s="3">
        <f t="shared" si="163"/>
        <v>0</v>
      </c>
      <c r="DN75" s="64" t="str">
        <f t="shared" si="164"/>
        <v>UNKNOWN</v>
      </c>
      <c r="DO75" s="64" t="str">
        <f t="shared" si="165"/>
        <v>UNKNOWN</v>
      </c>
      <c r="DP75" s="83">
        <f t="shared" si="166"/>
        <v>0</v>
      </c>
      <c r="DQ75" s="83">
        <f t="shared" si="167"/>
        <v>0</v>
      </c>
      <c r="DR75" s="83">
        <f t="shared" ca="1" si="168"/>
        <v>0</v>
      </c>
      <c r="DS75" s="83">
        <f t="shared" si="169"/>
        <v>0</v>
      </c>
      <c r="DT75" s="83">
        <f t="shared" si="194"/>
        <v>0</v>
      </c>
      <c r="DU75" s="83">
        <f t="shared" si="195"/>
        <v>0</v>
      </c>
      <c r="DV75" s="83">
        <f t="shared" si="170"/>
        <v>-2</v>
      </c>
      <c r="DW75" s="83">
        <f t="shared" si="171"/>
        <v>669</v>
      </c>
      <c r="DX75" s="83">
        <f t="shared" ca="1" si="244"/>
        <v>1.4620253664437479E-30</v>
      </c>
      <c r="DY75" s="83">
        <f t="shared" ca="1" si="245"/>
        <v>-8.5069423165577539E-3</v>
      </c>
      <c r="DZ75" s="83">
        <f t="shared" ca="1" si="246"/>
        <v>1.1476951595519097E-2</v>
      </c>
      <c r="EA75" s="83">
        <f t="shared" ca="1" si="247"/>
        <v>-1.1566253950430594E-2</v>
      </c>
      <c r="EB75" s="83">
        <f t="shared" ca="1" si="248"/>
        <v>1.0801277562649841E-2</v>
      </c>
      <c r="EC75" s="83">
        <f t="shared" ca="1" si="249"/>
        <v>-1.0566316350872117E-2</v>
      </c>
      <c r="ED75" s="63">
        <f t="shared" si="196"/>
        <v>667</v>
      </c>
      <c r="EE75" s="84">
        <f t="shared" si="172"/>
        <v>0.25</v>
      </c>
      <c r="EF75" s="84">
        <f t="shared" si="173"/>
        <v>1.7563</v>
      </c>
      <c r="EG75" s="84">
        <f t="shared" si="174"/>
        <v>0.25230000000000002</v>
      </c>
      <c r="EH75" s="84">
        <f t="shared" si="175"/>
        <v>0.25659999999999999</v>
      </c>
      <c r="EI75" s="84">
        <f t="shared" si="176"/>
        <v>0.2293</v>
      </c>
      <c r="EJ75" s="84">
        <f t="shared" si="177"/>
        <v>0.22339999999999999</v>
      </c>
      <c r="EK75" s="63">
        <f t="shared" ca="1" si="197"/>
        <v>-1545343.6913553346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175.63%</v>
      </c>
      <c r="EN75" s="83" t="str">
        <f>RTD("tos.rtd",,EN$2,"."&amp;$A$43&amp;$AU$1&amp;"C"&amp;$A75)</f>
        <v>25.23%</v>
      </c>
      <c r="EO75" s="83" t="str">
        <f>RTD("tos.rtd",,EO$2,"."&amp;$A$43&amp;$AU$1&amp;"P"&amp;$A75)</f>
        <v>25.66%</v>
      </c>
      <c r="EP75" s="83" t="str">
        <f>RTD("tos.rtd",,EP$2,"."&amp;$A$43&amp;$AW$1&amp;"C"&amp;$A75)</f>
        <v>22.93%</v>
      </c>
      <c r="EQ75" s="83" t="str">
        <f>RTD("tos.rtd",,EQ$2,"."&amp;$A$43&amp;$AW$1&amp;"P"&amp;$A75)</f>
        <v>22.34%</v>
      </c>
      <c r="ES75" s="63" t="str">
        <f t="shared" si="178"/>
        <v>502,667.00</v>
      </c>
      <c r="ET75" s="63" t="str">
        <f t="shared" ca="1" si="179"/>
        <v>502,-12868.06</v>
      </c>
      <c r="EU75" s="67">
        <v>589.79</v>
      </c>
      <c r="EV75" s="67" t="s">
        <v>620</v>
      </c>
      <c r="EW75" s="67">
        <v>516.16</v>
      </c>
      <c r="EX75" s="67" t="s">
        <v>621</v>
      </c>
      <c r="EY75" s="67">
        <v>5908.25</v>
      </c>
      <c r="EZ75" s="67" t="s">
        <v>622</v>
      </c>
      <c r="FA75" s="67">
        <v>21187.75</v>
      </c>
      <c r="FB75" s="67" t="s">
        <v>623</v>
      </c>
      <c r="FC75" s="67" t="s">
        <v>624</v>
      </c>
      <c r="FD75" s="67" t="s">
        <v>625</v>
      </c>
      <c r="FE75" s="68" t="s">
        <v>626</v>
      </c>
      <c r="FF75" s="68" t="s">
        <v>627</v>
      </c>
    </row>
    <row r="76" spans="1:162" ht="13.5" thickBot="1" x14ac:dyDescent="0.25">
      <c r="A76" s="2">
        <f t="shared" si="198"/>
        <v>501</v>
      </c>
      <c r="B76" s="3">
        <f t="shared" si="148"/>
        <v>1541</v>
      </c>
      <c r="C76" s="3">
        <f t="shared" si="250"/>
        <v>1358</v>
      </c>
      <c r="D76" s="3">
        <f t="shared" si="150"/>
        <v>0</v>
      </c>
      <c r="E76" s="3">
        <f t="shared" si="151"/>
        <v>2899</v>
      </c>
      <c r="F76" s="4">
        <f t="shared" si="202"/>
        <v>20654.027615191233</v>
      </c>
      <c r="AM76" s="1">
        <v>2</v>
      </c>
      <c r="AN76" s="1">
        <v>-654</v>
      </c>
      <c r="AO76" s="1">
        <v>501</v>
      </c>
      <c r="AP76" s="1">
        <v>8</v>
      </c>
      <c r="AQ76" s="1">
        <v>-1850</v>
      </c>
      <c r="AS76" s="6">
        <f>IF(RTD("tos.rtd",,AS$43,"."&amp;$A$43&amp;$AS$42&amp;"C"&amp;$A76)="N/A",0,RTD("tos.rtd",,AS$43,"."&amp;$A$43&amp;$AS$42&amp;"C"&amp;$A76))</f>
        <v>188</v>
      </c>
      <c r="AT76" s="7">
        <f>-IF(RTD("tos.rtd",,AT$43,"."&amp;$A$43&amp;$AS$42&amp;"P"&amp;$A76)="N/A",0,RTD("tos.rtd",,AT$43,"."&amp;$A$43&amp;$AS$42&amp;"P"&amp;$A76))</f>
        <v>-1353</v>
      </c>
      <c r="AU76" s="6">
        <f>IF(RTD("tos.rtd",,AU$2,"."&amp;$A$43&amp;$AU$1&amp;"C"&amp;$A76)="N/A",0,RTD("tos.rtd",,AU$2,"."&amp;$A$43&amp;$AU$1&amp;"C"&amp;$A76))</f>
        <v>98</v>
      </c>
      <c r="AV76" s="7">
        <f>-IF(RTD("tos.rtd",,AV$2,"."&amp;$A$43&amp;$AU$1&amp;"P"&amp;$A76)="N/A",0,RTD("tos.rtd",,AV$2,"."&amp;$A$43&amp;$AU$1&amp;"P"&amp;$A76))</f>
        <v>-1260</v>
      </c>
      <c r="AW76" s="6">
        <f>IF(RTD("tos.rtd",,AW$2,"."&amp;$A$43&amp;$AW$1&amp;"C"&amp;$A76)="N/A",0,RTD("tos.rtd",,AW$2,"."&amp;$A$43&amp;$AW$1&amp;"C"&amp;$A76))</f>
        <v>0</v>
      </c>
      <c r="AX76" s="7">
        <f>-IF(RTD("tos.rtd",,AX$2,"."&amp;$A$43&amp;$AW$1&amp;"P"&amp;$A76)="N/A",0,RTD("tos.rtd",,AX$2,"."&amp;$A$43&amp;$AW$1&amp;"P"&amp;$A76))</f>
        <v>0</v>
      </c>
      <c r="AY76" s="7">
        <f t="shared" si="180"/>
        <v>-2327</v>
      </c>
      <c r="AZ76" s="8">
        <f t="shared" si="152"/>
        <v>501</v>
      </c>
      <c r="BA76" s="6">
        <f>IF(RTD("tos.rtd",,BA$43,"."&amp;$A$43&amp;$AS$42&amp;"C"&amp;$A76)="N/A",0,RTD("tos.rtd",,BA$43,"."&amp;$A$43&amp;$AS$42&amp;"C"&amp;$A76))</f>
        <v>8</v>
      </c>
      <c r="BB76" s="7">
        <f>-IF(RTD("tos.rtd",,BB$43,"."&amp;$A$43&amp;$AS$42&amp;"P"&amp;$A76)="N/A",0,RTD("tos.rtd",,BB$43,"."&amp;$A$43&amp;$AS$42&amp;"P"&amp;$A76))</f>
        <v>-1850</v>
      </c>
      <c r="BC76" s="6">
        <f>IF(RTD("tos.rtd",,BC$2,"."&amp;$A$43&amp;$AU$1&amp;"C"&amp;$A76)="N/A",0,RTD("tos.rtd",,BC$2,"."&amp;$A$43&amp;$AU$1&amp;"C"&amp;$A76))</f>
        <v>28</v>
      </c>
      <c r="BD76" s="7">
        <f>-IF(RTD("tos.rtd",,BD$2,"."&amp;$A$43&amp;$AU$1&amp;"P"&amp;$A76)="N/A",0,RTD("tos.rtd",,BD$2,"."&amp;$A$43&amp;$AU$1&amp;"P"&amp;$A76))</f>
        <v>-1015</v>
      </c>
      <c r="BE76" s="6">
        <f>IF(RTD("tos.rtd",,BE$2,"."&amp;$A$43&amp;$AW$1&amp;"C"&amp;$A76)="N/A",0,RTD("tos.rtd",,BE$2,"."&amp;$A$43&amp;$AW$1&amp;"C"&amp;$A76))</f>
        <v>10</v>
      </c>
      <c r="BF76" s="7">
        <f>-IF(RTD("tos.rtd",,BF$2,"."&amp;$A$43&amp;$AW$1&amp;"P"&amp;$A76)="N/A",0,RTD("tos.rtd",,BF$2,"."&amp;$A$43&amp;$AW$1&amp;"P"&amp;$A76))</f>
        <v>-105</v>
      </c>
      <c r="BG76" s="32">
        <f ca="1">+Hoja2!Y77</f>
        <v>-2460</v>
      </c>
      <c r="BH76" s="7">
        <f t="shared" ca="1" si="181"/>
        <v>-5384</v>
      </c>
      <c r="BI76" s="8" t="str">
        <f t="shared" ca="1" si="199"/>
        <v/>
      </c>
      <c r="BJ76" s="83">
        <f ca="1">IF($BP$1=1,DX76,IF(RTD("tos.rtd",,BJ$43,"."&amp;$A$43&amp;$AS$42&amp;"C"&amp;$A76)="N/A",0,RTD("tos.rtd",,BJ$43,"."&amp;$A$43&amp;$AS$42&amp;"C"&amp;$A76)))</f>
        <v>9.1479970744390508E-34</v>
      </c>
      <c r="BK76" s="83">
        <f ca="1">IF($BP$1=1,DY76,-IF(RTD("tos.rtd",,BK$43,"."&amp;$A$43&amp;$AS$42&amp;"P"&amp;$A76)="N/A",0,RTD("tos.rtd",,BK$43,"."&amp;$A$43&amp;$AS$42&amp;"P"&amp;$A76)))</f>
        <v>-8.0000221732799519E-3</v>
      </c>
      <c r="BL76" s="83">
        <f ca="1">IF($BP$1=1,DZ76,IF(RTD("tos.rtd",,BL$2,"."&amp;$A$43&amp;$AU$1&amp;"C"&amp;$A76)="N/A",0,RTD("tos.rtd",,BL$2,"."&amp;$A$43&amp;$AU$1&amp;"C"&amp;$A76)))</f>
        <v>1.0616223616721255E-2</v>
      </c>
      <c r="BM76" s="83">
        <f ca="1">IF($BP$1=1,EA76,-IF(RTD("tos.rtd",,BM$2,"."&amp;$A$43&amp;$AU$1&amp;"P"&amp;$A76)="N/A",0,RTD("tos.rtd",,BM$2,"."&amp;$A$43&amp;$AU$1&amp;"P"&amp;$A76)))</f>
        <v>-1.0752308589257752E-2</v>
      </c>
      <c r="BN76" s="83">
        <f ca="1">IF($BP$1=1,EB76,IF(RTD("tos.rtd",,BN$2,"."&amp;$A$43&amp;$AW$1&amp;"C"&amp;$A76)="N/A",0,RTD("tos.rtd",,BN$2,"."&amp;$A$43&amp;$AW$1&amp;"C"&amp;$A76)))</f>
        <v>9.902131853294284E-3</v>
      </c>
      <c r="BO76" s="83">
        <f ca="1">IF($BP$1=1,EC76,-IF(RTD("tos.rtd",,BO$2,"."&amp;$A$43&amp;$AW$1&amp;"P"&amp;$A76)="N/A",0,RTD("tos.rtd",,BO$2,"."&amp;$A$43&amp;$AW$1&amp;"P"&amp;$A76)))</f>
        <v>-9.6014056175512917E-3</v>
      </c>
      <c r="BQ76" s="83">
        <f t="shared" ca="1" si="182"/>
        <v>-2939100.6925596297</v>
      </c>
      <c r="BR76" s="3" t="str">
        <f t="shared" ca="1" si="183"/>
        <v/>
      </c>
      <c r="BS76" s="83">
        <f t="shared" ca="1" si="184"/>
        <v>-3396226.4963476062</v>
      </c>
      <c r="BT76" s="3" t="str">
        <f t="shared" ca="1" si="185"/>
        <v/>
      </c>
      <c r="BU76" s="83">
        <f t="shared" ca="1" si="186"/>
        <v>0</v>
      </c>
      <c r="BV76" s="83"/>
      <c r="BX76" s="83">
        <f t="shared" ca="1" si="187"/>
        <v>-4018726.0023912154</v>
      </c>
      <c r="BY76" s="83" t="str">
        <f t="shared" ca="1" si="200"/>
        <v/>
      </c>
      <c r="BZ76" s="83">
        <f t="shared" ca="1" si="188"/>
        <v>-2882705.3490401814</v>
      </c>
      <c r="CA76" s="83" t="str">
        <f t="shared" ca="1" si="200"/>
        <v/>
      </c>
      <c r="CB76" s="83">
        <f t="shared" ca="1" si="189"/>
        <v>-246859.40943628841</v>
      </c>
      <c r="CC76" s="83" t="str">
        <f t="shared" ca="1" si="200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0.93</v>
      </c>
      <c r="CG76" s="83">
        <f>-IF(RTD("tos.rtd",,CG$2,"."&amp;$A$43&amp;$AU$1&amp;"P"&amp;$A76)="N/A",0,RTD("tos.rtd",,CG$2,"."&amp;$A$43&amp;$AU$1&amp;"P"&amp;$A76))</f>
        <v>7.0000000000000007E-2</v>
      </c>
      <c r="CH76" s="83">
        <f>IF(RTD("tos.rtd",,CH$2,"."&amp;$A$43&amp;$AW$1&amp;"C"&amp;$A76)="N/A",0,RTD("tos.rtd",,CH$2,"."&amp;$A$43&amp;$AW$1&amp;"C"&amp;$A76))</f>
        <v>0.74</v>
      </c>
      <c r="CI76" s="83">
        <f>-IF(RTD("tos.rtd",,CI$2,"."&amp;$A$43&amp;$AW$1&amp;"P"&amp;$A76)="N/A",0,RTD("tos.rtd",,CI$2,"."&amp;$A$43&amp;$AW$1&amp;"P"&amp;$A76))</f>
        <v>0.25</v>
      </c>
      <c r="CK76" s="83">
        <f t="shared" si="190"/>
        <v>18800</v>
      </c>
      <c r="CL76" s="83"/>
      <c r="CM76" s="83">
        <f t="shared" si="191"/>
        <v>294</v>
      </c>
      <c r="CN76" s="83"/>
      <c r="CO76" s="83">
        <f t="shared" si="192"/>
        <v>0</v>
      </c>
      <c r="CP76" s="83">
        <f t="shared" si="143"/>
        <v>19094</v>
      </c>
      <c r="CQ76" s="83">
        <f t="shared" si="153"/>
        <v>-1842</v>
      </c>
      <c r="CR76" s="83"/>
      <c r="CS76" s="83">
        <f t="shared" si="154"/>
        <v>-987</v>
      </c>
      <c r="CT76" s="83"/>
      <c r="CU76" s="83">
        <f t="shared" si="155"/>
        <v>-95</v>
      </c>
      <c r="CV76" s="83"/>
      <c r="CW76" s="83">
        <f t="shared" ca="1" si="156"/>
        <v>-6335327.1889072359</v>
      </c>
      <c r="CY76" s="83">
        <f t="shared" ca="1" si="157"/>
        <v>-7148290.7608676851</v>
      </c>
      <c r="CZ76" s="70" t="str">
        <f t="shared" ca="1" si="201"/>
        <v/>
      </c>
      <c r="DA76" s="83">
        <f>IF(RTD("tos.rtd",,DA$43,"."&amp;$A$43&amp;$AS$42&amp;"C"&amp;$A76)="N/A",0,RTD("tos.rtd",,DA$43,"."&amp;$A$43&amp;$AS$42&amp;"C"&amp;$A76))</f>
        <v>21.19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20.25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19.850000000000001</v>
      </c>
      <c r="DF76" s="83">
        <f>IF(RTD("tos.rtd",,DF$43,"."&amp;$A$43&amp;$AS$42&amp;"P"&amp;$A76)="N/A",0,RTD("tos.rtd",,DF$43,"."&amp;$A$43&amp;$AS$42&amp;"P"&amp;$A76))</f>
        <v>0</v>
      </c>
      <c r="DG76" s="86">
        <f t="shared" si="193"/>
        <v>-20.090000000000032</v>
      </c>
      <c r="DH76" s="3">
        <f t="shared" si="158"/>
        <v>0</v>
      </c>
      <c r="DI76" s="3">
        <f t="shared" si="159"/>
        <v>0</v>
      </c>
      <c r="DJ76" s="3">
        <f t="shared" si="160"/>
        <v>0</v>
      </c>
      <c r="DK76" s="3">
        <f t="shared" si="161"/>
        <v>0</v>
      </c>
      <c r="DL76" s="3">
        <f t="shared" si="162"/>
        <v>0</v>
      </c>
      <c r="DM76" s="3">
        <f t="shared" si="163"/>
        <v>0</v>
      </c>
      <c r="DN76" s="64" t="str">
        <f t="shared" si="164"/>
        <v>UNKNOWN</v>
      </c>
      <c r="DO76" s="64" t="str">
        <f t="shared" si="165"/>
        <v>UNKNOWN</v>
      </c>
      <c r="DP76" s="83">
        <f t="shared" si="166"/>
        <v>0</v>
      </c>
      <c r="DQ76" s="83">
        <f t="shared" si="167"/>
        <v>0</v>
      </c>
      <c r="DR76" s="83">
        <f t="shared" ca="1" si="168"/>
        <v>0</v>
      </c>
      <c r="DS76" s="83">
        <f t="shared" si="169"/>
        <v>0</v>
      </c>
      <c r="DT76" s="83">
        <f t="shared" si="194"/>
        <v>0</v>
      </c>
      <c r="DU76" s="83">
        <f t="shared" si="195"/>
        <v>0</v>
      </c>
      <c r="DV76" s="83">
        <f t="shared" si="170"/>
        <v>2</v>
      </c>
      <c r="DW76" s="83">
        <f t="shared" si="171"/>
        <v>-654</v>
      </c>
      <c r="DX76" s="83">
        <f t="shared" ca="1" si="244"/>
        <v>9.1479970744390508E-34</v>
      </c>
      <c r="DY76" s="83">
        <f t="shared" ca="1" si="245"/>
        <v>-8.0000221732799519E-3</v>
      </c>
      <c r="DZ76" s="83">
        <f t="shared" ca="1" si="246"/>
        <v>1.0616223616721255E-2</v>
      </c>
      <c r="EA76" s="83">
        <f t="shared" ca="1" si="247"/>
        <v>-1.0752308589257752E-2</v>
      </c>
      <c r="EB76" s="83">
        <f t="shared" ca="1" si="248"/>
        <v>9.902131853294284E-3</v>
      </c>
      <c r="EC76" s="83">
        <f t="shared" ca="1" si="249"/>
        <v>-9.6014056175512917E-3</v>
      </c>
      <c r="ED76" s="63">
        <f t="shared" si="196"/>
        <v>-652</v>
      </c>
      <c r="EE76" s="84">
        <f t="shared" si="172"/>
        <v>0.25</v>
      </c>
      <c r="EF76" s="84">
        <f t="shared" si="173"/>
        <v>1.8411999999999999</v>
      </c>
      <c r="EG76" s="84">
        <f t="shared" si="174"/>
        <v>0.2535</v>
      </c>
      <c r="EH76" s="84">
        <f t="shared" si="175"/>
        <v>0.25900000000000001</v>
      </c>
      <c r="EI76" s="84">
        <f t="shared" si="176"/>
        <v>0.2319</v>
      </c>
      <c r="EJ76" s="84">
        <f t="shared" si="177"/>
        <v>0.22489999999999999</v>
      </c>
      <c r="EK76" s="63">
        <f t="shared" ca="1" si="197"/>
        <v>1420673.9489534353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184.12%</v>
      </c>
      <c r="EN76" s="83" t="str">
        <f>RTD("tos.rtd",,EN$2,"."&amp;$A$43&amp;$AU$1&amp;"C"&amp;$A76)</f>
        <v>25.35%</v>
      </c>
      <c r="EO76" s="83" t="str">
        <f>RTD("tos.rtd",,EO$2,"."&amp;$A$43&amp;$AU$1&amp;"P"&amp;$A76)</f>
        <v>25.90%</v>
      </c>
      <c r="EP76" s="83" t="str">
        <f>RTD("tos.rtd",,EP$2,"."&amp;$A$43&amp;$AW$1&amp;"C"&amp;$A76)</f>
        <v>23.19%</v>
      </c>
      <c r="EQ76" s="83" t="str">
        <f>RTD("tos.rtd",,EQ$2,"."&amp;$A$43&amp;$AW$1&amp;"P"&amp;$A76)</f>
        <v>22.49%</v>
      </c>
      <c r="ES76" s="63" t="str">
        <f t="shared" si="178"/>
        <v>501,-652.00</v>
      </c>
      <c r="ET76" s="63" t="str">
        <f t="shared" ca="1" si="179"/>
        <v>501,-7148.29</v>
      </c>
      <c r="EU76" s="67">
        <v>589.79999999999995</v>
      </c>
      <c r="EV76" s="67" t="s">
        <v>628</v>
      </c>
      <c r="EW76" s="67">
        <v>516.12</v>
      </c>
      <c r="EX76" s="67" t="s">
        <v>629</v>
      </c>
      <c r="EY76" s="67">
        <v>5908.25</v>
      </c>
      <c r="EZ76" s="67" t="s">
        <v>630</v>
      </c>
      <c r="FA76" s="67">
        <v>21186</v>
      </c>
      <c r="FB76" s="67" t="s">
        <v>631</v>
      </c>
      <c r="FC76" s="67" t="s">
        <v>632</v>
      </c>
      <c r="FD76" s="67" t="s">
        <v>633</v>
      </c>
      <c r="FE76" s="68" t="s">
        <v>634</v>
      </c>
      <c r="FF76" s="68" t="s">
        <v>635</v>
      </c>
    </row>
    <row r="77" spans="1:162" ht="13.5" thickBot="1" x14ac:dyDescent="0.25">
      <c r="A77" s="2">
        <f t="shared" si="198"/>
        <v>500</v>
      </c>
      <c r="B77" s="3">
        <f t="shared" si="148"/>
        <v>10771</v>
      </c>
      <c r="C77" s="3">
        <f t="shared" si="250"/>
        <v>17043</v>
      </c>
      <c r="D77" s="3">
        <f t="shared" si="150"/>
        <v>128000</v>
      </c>
      <c r="E77" s="3">
        <f t="shared" si="151"/>
        <v>155814</v>
      </c>
      <c r="F77" s="4">
        <f t="shared" si="202"/>
        <v>20612.802011168897</v>
      </c>
      <c r="AM77" s="1">
        <v>3</v>
      </c>
      <c r="AN77" s="1">
        <v>-1473</v>
      </c>
      <c r="AO77" s="1">
        <v>500</v>
      </c>
      <c r="AP77" s="1">
        <v>254</v>
      </c>
      <c r="AQ77" s="1">
        <v>-4217</v>
      </c>
      <c r="AS77" s="6">
        <f>IF(RTD("tos.rtd",,AS$43,"."&amp;$A$43&amp;$AS$42&amp;"C"&amp;$A77)="N/A",0,RTD("tos.rtd",,AS$43,"."&amp;$A$43&amp;$AS$42&amp;"C"&amp;$A77))</f>
        <v>3763</v>
      </c>
      <c r="AT77" s="7">
        <f>-IF(RTD("tos.rtd",,AT$43,"."&amp;$A$43&amp;$AS$42&amp;"P"&amp;$A77)="N/A",0,RTD("tos.rtd",,AT$43,"."&amp;$A$43&amp;$AS$42&amp;"P"&amp;$A77))</f>
        <v>-7008</v>
      </c>
      <c r="AU77" s="6">
        <f>IF(RTD("tos.rtd",,AU$2,"."&amp;$A$43&amp;$AU$1&amp;"C"&amp;$A77)="N/A",0,RTD("tos.rtd",,AU$2,"."&amp;$A$43&amp;$AU$1&amp;"C"&amp;$A77))</f>
        <v>5996</v>
      </c>
      <c r="AV77" s="7">
        <f>-IF(RTD("tos.rtd",,AV$2,"."&amp;$A$43&amp;$AU$1&amp;"P"&amp;$A77)="N/A",0,RTD("tos.rtd",,AV$2,"."&amp;$A$43&amp;$AU$1&amp;"P"&amp;$A77))</f>
        <v>-11047</v>
      </c>
      <c r="AW77" s="6">
        <f>IF(RTD("tos.rtd",,AW$2,"."&amp;$A$43&amp;$AW$1&amp;"C"&amp;$A77)="N/A",0,RTD("tos.rtd",,AW$2,"."&amp;$A$43&amp;$AW$1&amp;"C"&amp;$A77))</f>
        <v>67731</v>
      </c>
      <c r="AX77" s="7">
        <f>-IF(RTD("tos.rtd",,AX$2,"."&amp;$A$43&amp;$AW$1&amp;"P"&amp;$A77)="N/A",0,RTD("tos.rtd",,AX$2,"."&amp;$A$43&amp;$AW$1&amp;"P"&amp;$A77))</f>
        <v>-60269</v>
      </c>
      <c r="AY77" s="7">
        <f t="shared" si="180"/>
        <v>-834</v>
      </c>
      <c r="AZ77" s="8">
        <f t="shared" si="152"/>
        <v>500</v>
      </c>
      <c r="BA77" s="6">
        <f>IF(RTD("tos.rtd",,BA$43,"."&amp;$A$43&amp;$AS$42&amp;"C"&amp;$A77)="N/A",0,RTD("tos.rtd",,BA$43,"."&amp;$A$43&amp;$AS$42&amp;"C"&amp;$A77))</f>
        <v>254</v>
      </c>
      <c r="BB77" s="7">
        <f>-IF(RTD("tos.rtd",,BB$43,"."&amp;$A$43&amp;$AS$42&amp;"P"&amp;$A77)="N/A",0,RTD("tos.rtd",,BB$43,"."&amp;$A$43&amp;$AS$42&amp;"P"&amp;$A77))</f>
        <v>-4217</v>
      </c>
      <c r="BC77" s="6">
        <f>IF(RTD("tos.rtd",,BC$2,"."&amp;$A$43&amp;$AU$1&amp;"C"&amp;$A77)="N/A",0,RTD("tos.rtd",,BC$2,"."&amp;$A$43&amp;$AU$1&amp;"C"&amp;$A77))</f>
        <v>195</v>
      </c>
      <c r="BD77" s="7">
        <f>-IF(RTD("tos.rtd",,BD$2,"."&amp;$A$43&amp;$AU$1&amp;"P"&amp;$A77)="N/A",0,RTD("tos.rtd",,BD$2,"."&amp;$A$43&amp;$AU$1&amp;"P"&amp;$A77))</f>
        <v>-10759</v>
      </c>
      <c r="BE77" s="6">
        <f>IF(RTD("tos.rtd",,BE$2,"."&amp;$A$43&amp;$AW$1&amp;"C"&amp;$A77)="N/A",0,RTD("tos.rtd",,BE$2,"."&amp;$A$43&amp;$AW$1&amp;"C"&amp;$A77))</f>
        <v>848</v>
      </c>
      <c r="BF77" s="7">
        <f>-IF(RTD("tos.rtd",,BF$2,"."&amp;$A$43&amp;$AW$1&amp;"P"&amp;$A77)="N/A",0,RTD("tos.rtd",,BF$2,"."&amp;$A$43&amp;$AW$1&amp;"P"&amp;$A77))</f>
        <v>-9430</v>
      </c>
      <c r="BG77" s="32">
        <f ca="1">+Hoja2!Y78</f>
        <v>-28775</v>
      </c>
      <c r="BH77" s="7">
        <f t="shared" ca="1" si="181"/>
        <v>-51884</v>
      </c>
      <c r="BI77" s="8" t="str">
        <f t="shared" ca="1" si="199"/>
        <v/>
      </c>
      <c r="BJ77" s="83">
        <f ca="1">IF($BP$1=1,DX77,IF(RTD("tos.rtd",,BJ$43,"."&amp;$A$43&amp;$AS$42&amp;"C"&amp;$A77)="N/A",0,RTD("tos.rtd",,BJ$43,"."&amp;$A$43&amp;$AS$42&amp;"C"&amp;$A77)))</f>
        <v>3.8383436693033333E-37</v>
      </c>
      <c r="BK77" s="83">
        <f ca="1">IF($BP$1=1,DY77,-IF(RTD("tos.rtd",,BK$43,"."&amp;$A$43&amp;$AS$42&amp;"P"&amp;$A77)="N/A",0,RTD("tos.rtd",,BK$43,"."&amp;$A$43&amp;$AS$42&amp;"P"&amp;$A77)))</f>
        <v>-7.5456780794275853E-3</v>
      </c>
      <c r="BL77" s="83">
        <f ca="1">IF($BP$1=1,DZ77,IF(RTD("tos.rtd",,BL$2,"."&amp;$A$43&amp;$AU$1&amp;"C"&amp;$A77)="N/A",0,RTD("tos.rtd",,BL$2,"."&amp;$A$43&amp;$AU$1&amp;"C"&amp;$A77)))</f>
        <v>1.054709415835596E-2</v>
      </c>
      <c r="BM77" s="83">
        <f ca="1">IF($BP$1=1,EA77,-IF(RTD("tos.rtd",,BM$2,"."&amp;$A$43&amp;$AU$1&amp;"P"&amp;$A77)="N/A",0,RTD("tos.rtd",,BM$2,"."&amp;$A$43&amp;$AU$1&amp;"P"&amp;$A77)))</f>
        <v>-9.9703318211703616E-3</v>
      </c>
      <c r="BN77" s="83">
        <f ca="1">IF($BP$1=1,EB77,IF(RTD("tos.rtd",,BN$2,"."&amp;$A$43&amp;$AW$1&amp;"C"&amp;$A77)="N/A",0,RTD("tos.rtd",,BN$2,"."&amp;$A$43&amp;$AW$1&amp;"C"&amp;$A77)))</f>
        <v>8.9929254690437107E-3</v>
      </c>
      <c r="BO77" s="83">
        <f ca="1">IF($BP$1=1,EC77,-IF(RTD("tos.rtd",,BO$2,"."&amp;$A$43&amp;$AW$1&amp;"P"&amp;$A77)="N/A",0,RTD("tos.rtd",,BO$2,"."&amp;$A$43&amp;$AW$1&amp;"P"&amp;$A77)))</f>
        <v>-8.7046233651445794E-3</v>
      </c>
      <c r="BQ77" s="83">
        <f t="shared" ca="1" si="182"/>
        <v>-14358790.001364237</v>
      </c>
      <c r="BR77" s="3" t="str">
        <f t="shared" ca="1" si="183"/>
        <v/>
      </c>
      <c r="BS77" s="83">
        <f t="shared" ca="1" si="184"/>
        <v>-12735491.790682197</v>
      </c>
      <c r="BT77" s="3" t="str">
        <f t="shared" ca="1" si="185"/>
        <v/>
      </c>
      <c r="BU77" s="83">
        <f t="shared" ca="1" si="186"/>
        <v>22939500.388124913</v>
      </c>
      <c r="BV77" s="83"/>
      <c r="BX77" s="83">
        <f t="shared" ca="1" si="187"/>
        <v>-8640270.7528186329</v>
      </c>
      <c r="BY77" s="83" t="str">
        <f t="shared" ca="1" si="200"/>
        <v/>
      </c>
      <c r="BZ77" s="83">
        <f t="shared" ca="1" si="188"/>
        <v>-28569292.884102896</v>
      </c>
      <c r="CA77" s="83" t="str">
        <f t="shared" ca="1" si="200"/>
        <v/>
      </c>
      <c r="CB77" s="83">
        <f t="shared" ca="1" si="189"/>
        <v>-20218099.50404264</v>
      </c>
      <c r="CC77" s="83" t="str">
        <f t="shared" ca="1" si="200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0.92</v>
      </c>
      <c r="CG77" s="83">
        <f>-IF(RTD("tos.rtd",,CG$2,"."&amp;$A$43&amp;$AU$1&amp;"P"&amp;$A77)="N/A",0,RTD("tos.rtd",,CG$2,"."&amp;$A$43&amp;$AU$1&amp;"P"&amp;$A77))</f>
        <v>0.06</v>
      </c>
      <c r="CH77" s="83">
        <f>IF(RTD("tos.rtd",,CH$2,"."&amp;$A$43&amp;$AW$1&amp;"C"&amp;$A77)="N/A",0,RTD("tos.rtd",,CH$2,"."&amp;$A$43&amp;$AW$1&amp;"C"&amp;$A77))</f>
        <v>0.75</v>
      </c>
      <c r="CI77" s="83">
        <f>-IF(RTD("tos.rtd",,CI$2,"."&amp;$A$43&amp;$AW$1&amp;"P"&amp;$A77)="N/A",0,RTD("tos.rtd",,CI$2,"."&amp;$A$43&amp;$AW$1&amp;"P"&amp;$A77))</f>
        <v>0.24</v>
      </c>
      <c r="CK77" s="83">
        <f t="shared" si="190"/>
        <v>376300</v>
      </c>
      <c r="CL77" s="83"/>
      <c r="CM77" s="83">
        <f t="shared" si="191"/>
        <v>485350.00000000012</v>
      </c>
      <c r="CN77" s="83"/>
      <c r="CO77" s="83">
        <f t="shared" si="192"/>
        <v>3633369</v>
      </c>
      <c r="CP77" s="83">
        <f t="shared" si="143"/>
        <v>4495019</v>
      </c>
      <c r="CQ77" s="83">
        <f t="shared" si="153"/>
        <v>-3963</v>
      </c>
      <c r="CR77" s="83"/>
      <c r="CS77" s="83">
        <f t="shared" si="154"/>
        <v>-10564</v>
      </c>
      <c r="CT77" s="83"/>
      <c r="CU77" s="83">
        <f t="shared" si="155"/>
        <v>-8582</v>
      </c>
      <c r="CV77" s="83"/>
      <c r="CW77" s="83">
        <f t="shared" ca="1" si="156"/>
        <v>-4154781.4039215222</v>
      </c>
      <c r="CY77" s="83">
        <f t="shared" ca="1" si="157"/>
        <v>-57427663.140964165</v>
      </c>
      <c r="CZ77" s="70" t="str">
        <f t="shared" ca="1" si="201"/>
        <v/>
      </c>
      <c r="DA77" s="83">
        <f>IF(RTD("tos.rtd",,DA$43,"."&amp;$A$43&amp;$AS$42&amp;"C"&amp;$A77)="N/A",0,RTD("tos.rtd",,DA$43,"."&amp;$A$43&amp;$AS$42&amp;"C"&amp;$A77))</f>
        <v>21.4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21.25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20.85</v>
      </c>
      <c r="DF77" s="83">
        <f>IF(RTD("tos.rtd",,DF$43,"."&amp;$A$43&amp;$AS$42&amp;"P"&amp;$A77)="N/A",0,RTD("tos.rtd",,DF$43,"."&amp;$A$43&amp;$AS$42&amp;"P"&amp;$A77))</f>
        <v>0</v>
      </c>
      <c r="DG77" s="86">
        <f t="shared" si="193"/>
        <v>-21.090000000000032</v>
      </c>
      <c r="DH77" s="3">
        <f t="shared" si="158"/>
        <v>0</v>
      </c>
      <c r="DI77" s="3">
        <f t="shared" si="159"/>
        <v>0</v>
      </c>
      <c r="DJ77" s="3">
        <f t="shared" si="160"/>
        <v>0</v>
      </c>
      <c r="DK77" s="3">
        <f t="shared" si="161"/>
        <v>0</v>
      </c>
      <c r="DL77" s="3">
        <f t="shared" si="162"/>
        <v>0</v>
      </c>
      <c r="DM77" s="3">
        <f t="shared" si="163"/>
        <v>0</v>
      </c>
      <c r="DN77" s="64" t="str">
        <f t="shared" si="164"/>
        <v>UNKNOWN</v>
      </c>
      <c r="DO77" s="64" t="str">
        <f t="shared" si="165"/>
        <v>UNKNOWN</v>
      </c>
      <c r="DP77" s="83">
        <f t="shared" si="166"/>
        <v>0</v>
      </c>
      <c r="DQ77" s="83">
        <f t="shared" si="167"/>
        <v>0</v>
      </c>
      <c r="DR77" s="83">
        <f t="shared" ca="1" si="168"/>
        <v>0</v>
      </c>
      <c r="DS77" s="83">
        <f t="shared" si="169"/>
        <v>0</v>
      </c>
      <c r="DT77" s="83">
        <f t="shared" si="194"/>
        <v>0</v>
      </c>
      <c r="DU77" s="83">
        <f t="shared" si="195"/>
        <v>0</v>
      </c>
      <c r="DV77" s="83">
        <f t="shared" si="170"/>
        <v>3</v>
      </c>
      <c r="DW77" s="83">
        <f t="shared" si="171"/>
        <v>-1473</v>
      </c>
      <c r="DX77" s="83">
        <f t="shared" ca="1" si="244"/>
        <v>3.8383436693033333E-37</v>
      </c>
      <c r="DY77" s="83">
        <f t="shared" ca="1" si="245"/>
        <v>-7.5456780794275853E-3</v>
      </c>
      <c r="DZ77" s="83">
        <f t="shared" ca="1" si="246"/>
        <v>1.054709415835596E-2</v>
      </c>
      <c r="EA77" s="83">
        <f t="shared" ca="1" si="247"/>
        <v>-9.9703318211703616E-3</v>
      </c>
      <c r="EB77" s="83">
        <f t="shared" ca="1" si="248"/>
        <v>8.9929254690437107E-3</v>
      </c>
      <c r="EC77" s="83">
        <f t="shared" ca="1" si="249"/>
        <v>-8.7046233651445794E-3</v>
      </c>
      <c r="ED77" s="63">
        <f t="shared" si="196"/>
        <v>-1470</v>
      </c>
      <c r="EE77" s="84">
        <f t="shared" si="172"/>
        <v>0.25</v>
      </c>
      <c r="EF77" s="84">
        <f t="shared" si="173"/>
        <v>1.9260999999999999</v>
      </c>
      <c r="EG77" s="84">
        <f t="shared" si="174"/>
        <v>0.29060000000000002</v>
      </c>
      <c r="EH77" s="84">
        <f t="shared" si="175"/>
        <v>0.26100000000000001</v>
      </c>
      <c r="EI77" s="84">
        <f t="shared" si="176"/>
        <v>0.23280000000000001</v>
      </c>
      <c r="EJ77" s="84">
        <f t="shared" si="177"/>
        <v>0.22650000000000001</v>
      </c>
      <c r="EK77" s="63">
        <f t="shared" ca="1" si="197"/>
        <v>3018050.4668963361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192.61%</v>
      </c>
      <c r="EN77" s="83" t="str">
        <f>RTD("tos.rtd",,EN$2,"."&amp;$A$43&amp;$AU$1&amp;"C"&amp;$A77)</f>
        <v>29.06%</v>
      </c>
      <c r="EO77" s="83" t="str">
        <f>RTD("tos.rtd",,EO$2,"."&amp;$A$43&amp;$AU$1&amp;"P"&amp;$A77)</f>
        <v>26.10%</v>
      </c>
      <c r="EP77" s="83" t="str">
        <f>RTD("tos.rtd",,EP$2,"."&amp;$A$43&amp;$AW$1&amp;"C"&amp;$A77)</f>
        <v>23.28%</v>
      </c>
      <c r="EQ77" s="83" t="str">
        <f>RTD("tos.rtd",,EQ$2,"."&amp;$A$43&amp;$AW$1&amp;"P"&amp;$A77)</f>
        <v>22.65%</v>
      </c>
      <c r="ES77" s="63" t="str">
        <f t="shared" si="178"/>
        <v>500,-1470.00</v>
      </c>
      <c r="ET77" s="63" t="str">
        <f t="shared" ca="1" si="179"/>
        <v>500,-57427.66</v>
      </c>
      <c r="EU77" s="67">
        <v>589.73</v>
      </c>
      <c r="EV77" s="67" t="s">
        <v>636</v>
      </c>
      <c r="EW77" s="67">
        <v>516.01</v>
      </c>
      <c r="EX77" s="67" t="s">
        <v>637</v>
      </c>
      <c r="EY77" s="67">
        <v>5907.5</v>
      </c>
      <c r="EZ77" s="67" t="s">
        <v>638</v>
      </c>
      <c r="FA77" s="67">
        <v>21181.5</v>
      </c>
      <c r="FB77" s="67" t="s">
        <v>639</v>
      </c>
      <c r="FC77" s="67" t="s">
        <v>640</v>
      </c>
      <c r="FD77" s="67" t="s">
        <v>641</v>
      </c>
      <c r="FE77" s="68" t="s">
        <v>642</v>
      </c>
      <c r="FF77" s="68" t="s">
        <v>643</v>
      </c>
    </row>
    <row r="78" spans="1:162" ht="13.5" thickBot="1" x14ac:dyDescent="0.25">
      <c r="A78" s="2">
        <f t="shared" si="198"/>
        <v>499</v>
      </c>
      <c r="B78" s="3">
        <f t="shared" si="148"/>
        <v>3016</v>
      </c>
      <c r="C78" s="3">
        <f t="shared" si="250"/>
        <v>664</v>
      </c>
      <c r="D78" s="3">
        <f t="shared" si="150"/>
        <v>0</v>
      </c>
      <c r="E78" s="3">
        <f t="shared" si="151"/>
        <v>3680</v>
      </c>
      <c r="F78" s="4">
        <f t="shared" si="202"/>
        <v>20571.576407146556</v>
      </c>
      <c r="AM78" s="1">
        <v>-17</v>
      </c>
      <c r="AN78" s="1">
        <v>-124</v>
      </c>
      <c r="AO78" s="1">
        <v>499</v>
      </c>
      <c r="AP78" s="1">
        <v>29</v>
      </c>
      <c r="AQ78" s="1">
        <v>-428</v>
      </c>
      <c r="AS78" s="6">
        <f>IF(RTD("tos.rtd",,AS$43,"."&amp;$A$43&amp;$AS$42&amp;"C"&amp;$A78)="N/A",0,RTD("tos.rtd",,AS$43,"."&amp;$A$43&amp;$AS$42&amp;"C"&amp;$A78))</f>
        <v>360</v>
      </c>
      <c r="AT78" s="7">
        <f>-IF(RTD("tos.rtd",,AT$43,"."&amp;$A$43&amp;$AS$42&amp;"P"&amp;$A78)="N/A",0,RTD("tos.rtd",,AT$43,"."&amp;$A$43&amp;$AS$42&amp;"P"&amp;$A78))</f>
        <v>-2656</v>
      </c>
      <c r="AU78" s="6">
        <f>IF(RTD("tos.rtd",,AU$2,"."&amp;$A$43&amp;$AU$1&amp;"C"&amp;$A78)="N/A",0,RTD("tos.rtd",,AU$2,"."&amp;$A$43&amp;$AU$1&amp;"C"&amp;$A78))</f>
        <v>111</v>
      </c>
      <c r="AV78" s="7">
        <f>-IF(RTD("tos.rtd",,AV$2,"."&amp;$A$43&amp;$AU$1&amp;"P"&amp;$A78)="N/A",0,RTD("tos.rtd",,AV$2,"."&amp;$A$43&amp;$AU$1&amp;"P"&amp;$A78))</f>
        <v>-553</v>
      </c>
      <c r="AW78" s="6">
        <f>IF(RTD("tos.rtd",,AW$2,"."&amp;$A$43&amp;$AW$1&amp;"C"&amp;$A78)="N/A",0,RTD("tos.rtd",,AW$2,"."&amp;$A$43&amp;$AW$1&amp;"C"&amp;$A78))</f>
        <v>0</v>
      </c>
      <c r="AX78" s="7">
        <f>-IF(RTD("tos.rtd",,AX$2,"."&amp;$A$43&amp;$AW$1&amp;"P"&amp;$A78)="N/A",0,RTD("tos.rtd",,AX$2,"."&amp;$A$43&amp;$AW$1&amp;"P"&amp;$A78))</f>
        <v>0</v>
      </c>
      <c r="AY78" s="7">
        <f t="shared" si="180"/>
        <v>-2738</v>
      </c>
      <c r="AZ78" s="8">
        <f t="shared" si="152"/>
        <v>499</v>
      </c>
      <c r="BA78" s="6">
        <f>IF(RTD("tos.rtd",,BA$43,"."&amp;$A$43&amp;$AS$42&amp;"C"&amp;$A78)="N/A",0,RTD("tos.rtd",,BA$43,"."&amp;$A$43&amp;$AS$42&amp;"C"&amp;$A78))</f>
        <v>29</v>
      </c>
      <c r="BB78" s="7">
        <f>-IF(RTD("tos.rtd",,BB$43,"."&amp;$A$43&amp;$AS$42&amp;"P"&amp;$A78)="N/A",0,RTD("tos.rtd",,BB$43,"."&amp;$A$43&amp;$AS$42&amp;"P"&amp;$A78))</f>
        <v>-428</v>
      </c>
      <c r="BC78" s="6">
        <f>IF(RTD("tos.rtd",,BC$2,"."&amp;$A$43&amp;$AU$1&amp;"C"&amp;$A78)="N/A",0,RTD("tos.rtd",,BC$2,"."&amp;$A$43&amp;$AU$1&amp;"C"&amp;$A78))</f>
        <v>0</v>
      </c>
      <c r="BD78" s="7">
        <f>-IF(RTD("tos.rtd",,BD$2,"."&amp;$A$43&amp;$AU$1&amp;"P"&amp;$A78)="N/A",0,RTD("tos.rtd",,BD$2,"."&amp;$A$43&amp;$AU$1&amp;"P"&amp;$A78))</f>
        <v>-666</v>
      </c>
      <c r="BE78" s="6">
        <f>IF(RTD("tos.rtd",,BE$2,"."&amp;$A$43&amp;$AW$1&amp;"C"&amp;$A78)="N/A",0,RTD("tos.rtd",,BE$2,"."&amp;$A$43&amp;$AW$1&amp;"C"&amp;$A78))</f>
        <v>8</v>
      </c>
      <c r="BF78" s="7">
        <f>-IF(RTD("tos.rtd",,BF$2,"."&amp;$A$43&amp;$AW$1&amp;"P"&amp;$A78)="N/A",0,RTD("tos.rtd",,BF$2,"."&amp;$A$43&amp;$AW$1&amp;"P"&amp;$A78))</f>
        <v>-100</v>
      </c>
      <c r="BG78" s="32">
        <f ca="1">+Hoja2!Y79</f>
        <v>-1576</v>
      </c>
      <c r="BH78" s="7">
        <f t="shared" ca="1" si="181"/>
        <v>-2733</v>
      </c>
      <c r="BI78" s="8" t="str">
        <f t="shared" ca="1" si="199"/>
        <v/>
      </c>
      <c r="BJ78" s="83">
        <f ca="1">IF($BP$1=1,DX78,IF(RTD("tos.rtd",,BJ$43,"."&amp;$A$43&amp;$AS$42&amp;"C"&amp;$A78)="N/A",0,RTD("tos.rtd",,BJ$43,"."&amp;$A$43&amp;$AS$42&amp;"C"&amp;$A78)))</f>
        <v>1.0774039027394071E-40</v>
      </c>
      <c r="BK78" s="83">
        <f ca="1">IF($BP$1=1,DY78,-IF(RTD("tos.rtd",,BK$43,"."&amp;$A$43&amp;$AS$42&amp;"P"&amp;$A78)="N/A",0,RTD("tos.rtd",,BK$43,"."&amp;$A$43&amp;$AS$42&amp;"P"&amp;$A78)))</f>
        <v>-7.1343287083674633E-3</v>
      </c>
      <c r="BL78" s="83">
        <f ca="1">IF($BP$1=1,DZ78,IF(RTD("tos.rtd",,BL$2,"."&amp;$A$43&amp;$AU$1&amp;"C"&amp;$A78)="N/A",0,RTD("tos.rtd",,BL$2,"."&amp;$A$43&amp;$AU$1&amp;"C"&amp;$A78)))</f>
        <v>8.1105781938692213E-3</v>
      </c>
      <c r="BM78" s="83">
        <f ca="1">IF($BP$1=1,EA78,-IF(RTD("tos.rtd",,BM$2,"."&amp;$A$43&amp;$AU$1&amp;"P"&amp;$A78)="N/A",0,RTD("tos.rtd",,BM$2,"."&amp;$A$43&amp;$AU$1&amp;"P"&amp;$A78)))</f>
        <v>-9.2462020873595799E-3</v>
      </c>
      <c r="BN78" s="83">
        <f ca="1">IF($BP$1=1,EB78,IF(RTD("tos.rtd",,BN$2,"."&amp;$A$43&amp;$AW$1&amp;"C"&amp;$A78)="N/A",0,RTD("tos.rtd",,BN$2,"."&amp;$A$43&amp;$AW$1&amp;"C"&amp;$A78)))</f>
        <v>8.329854467248583E-3</v>
      </c>
      <c r="BO78" s="83">
        <f ca="1">IF($BP$1=1,EC78,-IF(RTD("tos.rtd",,BO$2,"."&amp;$A$43&amp;$AW$1&amp;"P"&amp;$A78)="N/A",0,RTD("tos.rtd",,BO$2,"."&amp;$A$43&amp;$AW$1&amp;"P"&amp;$A78)))</f>
        <v>-7.8662843316776813E-3</v>
      </c>
      <c r="BQ78" s="83">
        <f t="shared" ca="1" si="182"/>
        <v>-5145252.1608694848</v>
      </c>
      <c r="BR78" s="3" t="str">
        <f t="shared" ca="1" si="183"/>
        <v/>
      </c>
      <c r="BS78" s="83">
        <f t="shared" ca="1" si="184"/>
        <v>-1143942.276492367</v>
      </c>
      <c r="BT78" s="3" t="str">
        <f t="shared" ca="1" si="185"/>
        <v/>
      </c>
      <c r="BU78" s="83">
        <f t="shared" ca="1" si="186"/>
        <v>0</v>
      </c>
      <c r="BV78" s="83"/>
      <c r="BX78" s="83">
        <f t="shared" ca="1" si="187"/>
        <v>-829129.48977866699</v>
      </c>
      <c r="BY78" s="83" t="str">
        <f t="shared" ca="1" si="200"/>
        <v/>
      </c>
      <c r="BZ78" s="83">
        <f t="shared" ca="1" si="188"/>
        <v>-1672103.2393309602</v>
      </c>
      <c r="CA78" s="83" t="str">
        <f t="shared" ca="1" si="200"/>
        <v/>
      </c>
      <c r="CB78" s="83">
        <f t="shared" ca="1" si="189"/>
        <v>-195502.22277229952</v>
      </c>
      <c r="CC78" s="83" t="str">
        <f t="shared" ca="1" si="200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0.96</v>
      </c>
      <c r="CG78" s="83">
        <f>-IF(RTD("tos.rtd",,CG$2,"."&amp;$A$43&amp;$AU$1&amp;"P"&amp;$A78)="N/A",0,RTD("tos.rtd",,CG$2,"."&amp;$A$43&amp;$AU$1&amp;"P"&amp;$A78))</f>
        <v>0.06</v>
      </c>
      <c r="CH78" s="83">
        <f>IF(RTD("tos.rtd",,CH$2,"."&amp;$A$43&amp;$AW$1&amp;"C"&amp;$A78)="N/A",0,RTD("tos.rtd",,CH$2,"."&amp;$A$43&amp;$AW$1&amp;"C"&amp;$A78))</f>
        <v>0.76</v>
      </c>
      <c r="CI78" s="83">
        <f>-IF(RTD("tos.rtd",,CI$2,"."&amp;$A$43&amp;$AW$1&amp;"P"&amp;$A78)="N/A",0,RTD("tos.rtd",,CI$2,"."&amp;$A$43&amp;$AW$1&amp;"P"&amp;$A78))</f>
        <v>0.23</v>
      </c>
      <c r="CK78" s="83">
        <f t="shared" si="190"/>
        <v>36000</v>
      </c>
      <c r="CL78" s="83"/>
      <c r="CM78" s="83">
        <f t="shared" si="191"/>
        <v>7338</v>
      </c>
      <c r="CN78" s="83"/>
      <c r="CO78" s="83">
        <f t="shared" si="192"/>
        <v>0</v>
      </c>
      <c r="CP78" s="83">
        <f t="shared" si="143"/>
        <v>43338</v>
      </c>
      <c r="CQ78" s="83">
        <f t="shared" si="153"/>
        <v>-399</v>
      </c>
      <c r="CR78" s="83"/>
      <c r="CS78" s="83">
        <f t="shared" si="154"/>
        <v>-666</v>
      </c>
      <c r="CT78" s="83"/>
      <c r="CU78" s="83">
        <f t="shared" si="155"/>
        <v>-92</v>
      </c>
      <c r="CV78" s="83"/>
      <c r="CW78" s="83">
        <f t="shared" ca="1" si="156"/>
        <v>-6289194.4373618513</v>
      </c>
      <c r="CY78" s="83">
        <f t="shared" ca="1" si="157"/>
        <v>-2696734.9518819265</v>
      </c>
      <c r="CZ78" s="70" t="str">
        <f t="shared" ca="1" si="201"/>
        <v/>
      </c>
      <c r="DA78" s="83">
        <f>IF(RTD("tos.rtd",,DA$43,"."&amp;$A$43&amp;$AS$42&amp;"C"&amp;$A78)="N/A",0,RTD("tos.rtd",,DA$43,"."&amp;$A$43&amp;$AS$42&amp;"C"&amp;$A78))</f>
        <v>22.5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22.25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21.85</v>
      </c>
      <c r="DF78" s="83">
        <f>IF(RTD("tos.rtd",,DF$43,"."&amp;$A$43&amp;$AS$42&amp;"P"&amp;$A78)="N/A",0,RTD("tos.rtd",,DF$43,"."&amp;$A$43&amp;$AS$42&amp;"P"&amp;$A78))</f>
        <v>0</v>
      </c>
      <c r="DG78" s="86">
        <f t="shared" si="193"/>
        <v>-22.090000000000032</v>
      </c>
      <c r="DH78" s="3">
        <f t="shared" si="158"/>
        <v>0</v>
      </c>
      <c r="DI78" s="3">
        <f t="shared" si="159"/>
        <v>0</v>
      </c>
      <c r="DJ78" s="3">
        <f t="shared" si="160"/>
        <v>0</v>
      </c>
      <c r="DK78" s="3">
        <f t="shared" si="161"/>
        <v>0</v>
      </c>
      <c r="DL78" s="3">
        <f t="shared" si="162"/>
        <v>0</v>
      </c>
      <c r="DM78" s="3">
        <f t="shared" si="163"/>
        <v>0</v>
      </c>
      <c r="DN78" s="64" t="str">
        <f t="shared" si="164"/>
        <v>UNKNOWN</v>
      </c>
      <c r="DO78" s="64" t="str">
        <f t="shared" si="165"/>
        <v>UNKNOWN</v>
      </c>
      <c r="DP78" s="83">
        <f t="shared" si="166"/>
        <v>0</v>
      </c>
      <c r="DQ78" s="83">
        <f t="shared" si="167"/>
        <v>0</v>
      </c>
      <c r="DR78" s="83">
        <f t="shared" ca="1" si="168"/>
        <v>0</v>
      </c>
      <c r="DS78" s="83">
        <f t="shared" si="169"/>
        <v>0</v>
      </c>
      <c r="DT78" s="83">
        <f t="shared" si="194"/>
        <v>0</v>
      </c>
      <c r="DU78" s="83">
        <f t="shared" si="195"/>
        <v>0</v>
      </c>
      <c r="DV78" s="83">
        <f t="shared" si="170"/>
        <v>-17</v>
      </c>
      <c r="DW78" s="83">
        <f t="shared" si="171"/>
        <v>-124</v>
      </c>
      <c r="DX78" s="83">
        <f t="shared" ca="1" si="244"/>
        <v>1.0774039027394071E-40</v>
      </c>
      <c r="DY78" s="83">
        <f t="shared" ca="1" si="245"/>
        <v>-7.1343287083674633E-3</v>
      </c>
      <c r="DZ78" s="83">
        <f t="shared" ca="1" si="246"/>
        <v>8.1105781938692213E-3</v>
      </c>
      <c r="EA78" s="83">
        <f t="shared" ca="1" si="247"/>
        <v>-9.2462020873595799E-3</v>
      </c>
      <c r="EB78" s="83">
        <f t="shared" ca="1" si="248"/>
        <v>8.329854467248583E-3</v>
      </c>
      <c r="EC78" s="83">
        <f t="shared" ca="1" si="249"/>
        <v>-7.8662843316776813E-3</v>
      </c>
      <c r="ED78" s="63">
        <f t="shared" si="196"/>
        <v>-141</v>
      </c>
      <c r="EE78" s="84">
        <f t="shared" si="172"/>
        <v>0.25</v>
      </c>
      <c r="EF78" s="84">
        <f t="shared" si="173"/>
        <v>2.0106999999999999</v>
      </c>
      <c r="EG78" s="84">
        <f t="shared" si="174"/>
        <v>0.2331</v>
      </c>
      <c r="EH78" s="84">
        <f t="shared" si="175"/>
        <v>0.2636</v>
      </c>
      <c r="EI78" s="84">
        <f t="shared" si="176"/>
        <v>0.23799999999999999</v>
      </c>
      <c r="EJ78" s="84">
        <f t="shared" si="177"/>
        <v>0.22800000000000001</v>
      </c>
      <c r="EK78" s="63">
        <f t="shared" ca="1" si="197"/>
        <v>240215.08582372594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201.07%</v>
      </c>
      <c r="EN78" s="83" t="str">
        <f>RTD("tos.rtd",,EN$2,"."&amp;$A$43&amp;$AU$1&amp;"C"&amp;$A78)</f>
        <v>23.31%</v>
      </c>
      <c r="EO78" s="83" t="str">
        <f>RTD("tos.rtd",,EO$2,"."&amp;$A$43&amp;$AU$1&amp;"P"&amp;$A78)</f>
        <v>26.36%</v>
      </c>
      <c r="EP78" s="83" t="str">
        <f>RTD("tos.rtd",,EP$2,"."&amp;$A$43&amp;$AW$1&amp;"C"&amp;$A78)</f>
        <v>23.80%</v>
      </c>
      <c r="EQ78" s="83" t="str">
        <f>RTD("tos.rtd",,EQ$2,"."&amp;$A$43&amp;$AW$1&amp;"P"&amp;$A78)</f>
        <v>22.80%</v>
      </c>
      <c r="ES78" s="63" t="str">
        <f t="shared" si="178"/>
        <v>499,-141.00</v>
      </c>
      <c r="ET78" s="63" t="str">
        <f t="shared" ca="1" si="179"/>
        <v>499,-2696.73</v>
      </c>
      <c r="EU78" s="67">
        <v>589.66</v>
      </c>
      <c r="EV78" s="67" t="s">
        <v>644</v>
      </c>
      <c r="EW78" s="67">
        <v>515.96</v>
      </c>
      <c r="EX78" s="67" t="s">
        <v>645</v>
      </c>
      <c r="EY78" s="67">
        <v>5907</v>
      </c>
      <c r="EZ78" s="67" t="s">
        <v>646</v>
      </c>
      <c r="FA78" s="67">
        <v>21179.5</v>
      </c>
      <c r="FB78" s="67" t="s">
        <v>647</v>
      </c>
      <c r="FC78" s="67" t="s">
        <v>648</v>
      </c>
      <c r="FD78" s="67" t="s">
        <v>649</v>
      </c>
      <c r="FE78" s="68" t="s">
        <v>650</v>
      </c>
      <c r="FF78" s="68" t="s">
        <v>651</v>
      </c>
    </row>
    <row r="79" spans="1:162" ht="13.5" thickBot="1" x14ac:dyDescent="0.25">
      <c r="A79" s="2">
        <f t="shared" si="198"/>
        <v>498</v>
      </c>
      <c r="B79" s="35">
        <f t="shared" si="148"/>
        <v>2174</v>
      </c>
      <c r="C79" s="35">
        <f t="shared" si="250"/>
        <v>382</v>
      </c>
      <c r="D79" s="35">
        <f t="shared" si="150"/>
        <v>0</v>
      </c>
      <c r="E79" s="35">
        <f t="shared" si="151"/>
        <v>2556</v>
      </c>
      <c r="F79" s="11">
        <f t="shared" si="202"/>
        <v>20530.35080312422</v>
      </c>
      <c r="AM79" s="1">
        <v>-117</v>
      </c>
      <c r="AN79" s="1">
        <v>869</v>
      </c>
      <c r="AO79" s="1">
        <v>498</v>
      </c>
      <c r="AP79" s="1">
        <v>122</v>
      </c>
      <c r="AQ79" s="1">
        <v>-1685</v>
      </c>
      <c r="AS79" s="15">
        <f>IF(RTD("tos.rtd",,AS$43,"."&amp;$A$43&amp;$AS$42&amp;"C"&amp;$A79)="N/A",0,RTD("tos.rtd",,AS$43,"."&amp;$A$43&amp;$AS$42&amp;"C"&amp;$A79))</f>
        <v>215</v>
      </c>
      <c r="AT79" s="36">
        <f>-IF(RTD("tos.rtd",,AT$43,"."&amp;$A$43&amp;$AS$42&amp;"P"&amp;$A79)="N/A",0,RTD("tos.rtd",,AT$43,"."&amp;$A$43&amp;$AS$42&amp;"P"&amp;$A79))</f>
        <v>-1959</v>
      </c>
      <c r="AU79" s="15">
        <f>IF(RTD("tos.rtd",,AU$2,"."&amp;$A$43&amp;$AU$1&amp;"C"&amp;$A79)="N/A",0,RTD("tos.rtd",,AU$2,"."&amp;$A$43&amp;$AU$1&amp;"C"&amp;$A79))</f>
        <v>104</v>
      </c>
      <c r="AV79" s="36">
        <f>-IF(RTD("tos.rtd",,AV$2,"."&amp;$A$43&amp;$AU$1&amp;"P"&amp;$A79)="N/A",0,RTD("tos.rtd",,AV$2,"."&amp;$A$43&amp;$AU$1&amp;"P"&amp;$A79))</f>
        <v>-278</v>
      </c>
      <c r="AW79" s="15">
        <f>IF(RTD("tos.rtd",,AW$2,"."&amp;$A$43&amp;$AW$1&amp;"C"&amp;$A79)="N/A",0,RTD("tos.rtd",,AW$2,"."&amp;$A$43&amp;$AW$1&amp;"C"&amp;$A79))</f>
        <v>0</v>
      </c>
      <c r="AX79" s="36">
        <f>-IF(RTD("tos.rtd",,AX$2,"."&amp;$A$43&amp;$AW$1&amp;"P"&amp;$A79)="N/A",0,RTD("tos.rtd",,AX$2,"."&amp;$A$43&amp;$AW$1&amp;"P"&amp;$A79))</f>
        <v>0</v>
      </c>
      <c r="AY79" s="36">
        <f t="shared" si="180"/>
        <v>-1918</v>
      </c>
      <c r="AZ79" s="8">
        <f t="shared" si="152"/>
        <v>498</v>
      </c>
      <c r="BA79" s="15">
        <f>IF(RTD("tos.rtd",,BA$43,"."&amp;$A$43&amp;$AS$42&amp;"C"&amp;$A79)="N/A",0,RTD("tos.rtd",,BA$43,"."&amp;$A$43&amp;$AS$42&amp;"C"&amp;$A79))</f>
        <v>122</v>
      </c>
      <c r="BB79" s="36">
        <f>-IF(RTD("tos.rtd",,BB$43,"."&amp;$A$43&amp;$AS$42&amp;"P"&amp;$A79)="N/A",0,RTD("tos.rtd",,BB$43,"."&amp;$A$43&amp;$AS$42&amp;"P"&amp;$A79))</f>
        <v>-1685</v>
      </c>
      <c r="BC79" s="15">
        <f>IF(RTD("tos.rtd",,BC$2,"."&amp;$A$43&amp;$AU$1&amp;"C"&amp;$A79)="N/A",0,RTD("tos.rtd",,BC$2,"."&amp;$A$43&amp;$AU$1&amp;"C"&amp;$A79))</f>
        <v>3</v>
      </c>
      <c r="BD79" s="36">
        <f>-IF(RTD("tos.rtd",,BD$2,"."&amp;$A$43&amp;$AU$1&amp;"P"&amp;$A79)="N/A",0,RTD("tos.rtd",,BD$2,"."&amp;$A$43&amp;$AU$1&amp;"P"&amp;$A79))</f>
        <v>-748</v>
      </c>
      <c r="BE79" s="15">
        <f>IF(RTD("tos.rtd",,BE$2,"."&amp;$A$43&amp;$AW$1&amp;"C"&amp;$A79)="N/A",0,RTD("tos.rtd",,BE$2,"."&amp;$A$43&amp;$AW$1&amp;"C"&amp;$A79))</f>
        <v>7</v>
      </c>
      <c r="BF79" s="36">
        <f>-IF(RTD("tos.rtd",,BF$2,"."&amp;$A$43&amp;$AW$1&amp;"P"&amp;$A79)="N/A",0,RTD("tos.rtd",,BF$2,"."&amp;$A$43&amp;$AW$1&amp;"P"&amp;$A79))</f>
        <v>-296</v>
      </c>
      <c r="BG79" s="32">
        <f ca="1">+Hoja2!Y80</f>
        <v>-6950</v>
      </c>
      <c r="BH79" s="36">
        <f t="shared" ca="1" si="181"/>
        <v>-9547</v>
      </c>
      <c r="BI79" s="8" t="str">
        <f t="shared" ca="1" si="199"/>
        <v/>
      </c>
      <c r="BJ79" s="83">
        <f ca="1">IF($BP$1=1,DX79,IF(RTD("tos.rtd",,BJ$43,"."&amp;$A$43&amp;$AS$42&amp;"C"&amp;$A79)="N/A",0,RTD("tos.rtd",,BJ$43,"."&amp;$A$43&amp;$AS$42&amp;"C"&amp;$A79)))</f>
        <v>2.0183322162190915E-44</v>
      </c>
      <c r="BK79" s="83">
        <f ca="1">IF($BP$1=1,DY79,-IF(RTD("tos.rtd",,BK$43,"."&amp;$A$43&amp;$AS$42&amp;"P"&amp;$A79)="N/A",0,RTD("tos.rtd",,BK$43,"."&amp;$A$43&amp;$AS$42&amp;"P"&amp;$A79)))</f>
        <v>-6.7619337911744917E-3</v>
      </c>
      <c r="BL79" s="83">
        <f ca="1">IF($BP$1=1,DZ79,IF(RTD("tos.rtd",,BL$2,"."&amp;$A$43&amp;$AU$1&amp;"C"&amp;$A79)="N/A",0,RTD("tos.rtd",,BL$2,"."&amp;$A$43&amp;$AU$1&amp;"C"&amp;$A79)))</f>
        <v>7.1845024422805366E-3</v>
      </c>
      <c r="BM79" s="83">
        <f ca="1">IF($BP$1=1,EA79,-IF(RTD("tos.rtd",,BM$2,"."&amp;$A$43&amp;$AU$1&amp;"P"&amp;$A79)="N/A",0,RTD("tos.rtd",,BM$2,"."&amp;$A$43&amp;$AU$1&amp;"P"&amp;$A79)))</f>
        <v>-8.5651238777186625E-3</v>
      </c>
      <c r="BN79" s="83">
        <f ca="1">IF($BP$1=1,EB79,IF(RTD("tos.rtd",,BN$2,"."&amp;$A$43&amp;$AW$1&amp;"C"&amp;$A79)="N/A",0,RTD("tos.rtd",,BN$2,"."&amp;$A$43&amp;$AW$1&amp;"C"&amp;$A79)))</f>
        <v>7.5779507135927005E-3</v>
      </c>
      <c r="BO79" s="83">
        <f ca="1">IF($BP$1=1,EC79,-IF(RTD("tos.rtd",,BO$2,"."&amp;$A$43&amp;$AW$1&amp;"P"&amp;$A79)="N/A",0,RTD("tos.rtd",,BO$2,"."&amp;$A$43&amp;$AW$1&amp;"P"&amp;$A79)))</f>
        <v>-7.0949835466248713E-3</v>
      </c>
      <c r="BQ79" s="83">
        <f t="shared" ca="1" si="182"/>
        <v>-3596920.4076411459</v>
      </c>
      <c r="BR79" s="3" t="str">
        <f t="shared" ca="1" si="183"/>
        <v/>
      </c>
      <c r="BS79" s="83">
        <f t="shared" ca="1" si="184"/>
        <v>-443665.08479793917</v>
      </c>
      <c r="BT79" s="3" t="str">
        <f t="shared" ca="1" si="185"/>
        <v/>
      </c>
      <c r="BU79" s="83">
        <f t="shared" ca="1" si="186"/>
        <v>0</v>
      </c>
      <c r="BV79" s="83"/>
      <c r="BX79" s="83">
        <f t="shared" ca="1" si="187"/>
        <v>-3093828.9366387604</v>
      </c>
      <c r="BY79" s="83" t="str">
        <f t="shared" ca="1" si="200"/>
        <v/>
      </c>
      <c r="BZ79" s="83">
        <f t="shared" ca="1" si="188"/>
        <v>-1733792.8376507617</v>
      </c>
      <c r="CA79" s="83" t="str">
        <f t="shared" ca="1" si="200"/>
        <v/>
      </c>
      <c r="CB79" s="83">
        <f t="shared" ca="1" si="189"/>
        <v>-555850.57606737479</v>
      </c>
      <c r="CC79" s="83" t="str">
        <f t="shared" ca="1" si="200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0.97</v>
      </c>
      <c r="CG79" s="83">
        <f>-IF(RTD("tos.rtd",,CG$2,"."&amp;$A$43&amp;$AU$1&amp;"P"&amp;$A79)="N/A",0,RTD("tos.rtd",,CG$2,"."&amp;$A$43&amp;$AU$1&amp;"P"&amp;$A79))</f>
        <v>0.05</v>
      </c>
      <c r="CH79" s="83">
        <f>IF(RTD("tos.rtd",,CH$2,"."&amp;$A$43&amp;$AW$1&amp;"C"&amp;$A79)="N/A",0,RTD("tos.rtd",,CH$2,"."&amp;$A$43&amp;$AW$1&amp;"C"&amp;$A79))</f>
        <v>0.76</v>
      </c>
      <c r="CI79" s="83">
        <f>-IF(RTD("tos.rtd",,CI$2,"."&amp;$A$43&amp;$AW$1&amp;"P"&amp;$A79)="N/A",0,RTD("tos.rtd",,CI$2,"."&amp;$A$43&amp;$AW$1&amp;"P"&amp;$A79))</f>
        <v>0.23</v>
      </c>
      <c r="CK79" s="83">
        <f t="shared" si="190"/>
        <v>21500</v>
      </c>
      <c r="CL79" s="83"/>
      <c r="CM79" s="83">
        <f t="shared" si="191"/>
        <v>8698</v>
      </c>
      <c r="CN79" s="83"/>
      <c r="CO79" s="83">
        <f t="shared" si="192"/>
        <v>0</v>
      </c>
      <c r="CP79" s="83">
        <f t="shared" si="143"/>
        <v>30198</v>
      </c>
      <c r="CQ79" s="83">
        <f t="shared" si="153"/>
        <v>-1563</v>
      </c>
      <c r="CR79" s="83"/>
      <c r="CS79" s="83">
        <f t="shared" si="154"/>
        <v>-745</v>
      </c>
      <c r="CT79" s="83"/>
      <c r="CU79" s="83">
        <f t="shared" si="155"/>
        <v>-289</v>
      </c>
      <c r="CV79" s="83"/>
      <c r="CW79" s="83">
        <f t="shared" ca="1" si="156"/>
        <v>-4040585.4924390852</v>
      </c>
      <c r="CY79" s="83">
        <f t="shared" ca="1" si="157"/>
        <v>-5383472.3503568973</v>
      </c>
      <c r="CZ79" s="70" t="str">
        <f t="shared" ca="1" si="201"/>
        <v/>
      </c>
      <c r="DA79" s="83">
        <f>IF(RTD("tos.rtd",,DA$43,"."&amp;$A$43&amp;$AS$42&amp;"C"&amp;$A79)="N/A",0,RTD("tos.rtd",,DA$43,"."&amp;$A$43&amp;$AS$42&amp;"C"&amp;$A79))</f>
        <v>23.13</v>
      </c>
      <c r="DB79" s="83">
        <f>IF(RTD("tos.rtd",,DB$43,"."&amp;$A$43&amp;$AS$42&amp;"P"&amp;$A79)="N/A",0,RTD("tos.rtd",,DB$43,"."&amp;$A$43&amp;$AS$42&amp;"P"&amp;$A79))</f>
        <v>0.02</v>
      </c>
      <c r="DC79" s="83">
        <f>IF(RTD("tos.rtd",,DC$43,"."&amp;$A$43&amp;$AS$42&amp;"C"&amp;$A79)="N/A",0,RTD("tos.rtd",,DC$43,"."&amp;$A$43&amp;$AS$42&amp;"C"&amp;$A79))</f>
        <v>23.25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22.85</v>
      </c>
      <c r="DF79" s="83">
        <f>IF(RTD("tos.rtd",,DF$43,"."&amp;$A$43&amp;$AS$42&amp;"P"&amp;$A79)="N/A",0,RTD("tos.rtd",,DF$43,"."&amp;$A$43&amp;$AS$42&amp;"P"&amp;$A79))</f>
        <v>0</v>
      </c>
      <c r="DG79" s="86">
        <f t="shared" si="193"/>
        <v>-23.090000000000032</v>
      </c>
      <c r="DH79" s="3">
        <f t="shared" si="158"/>
        <v>0</v>
      </c>
      <c r="DI79" s="3">
        <f t="shared" si="159"/>
        <v>0</v>
      </c>
      <c r="DJ79" s="3">
        <f t="shared" si="160"/>
        <v>0</v>
      </c>
      <c r="DK79" s="3">
        <f t="shared" si="161"/>
        <v>0</v>
      </c>
      <c r="DL79" s="3">
        <f t="shared" si="162"/>
        <v>0</v>
      </c>
      <c r="DM79" s="3">
        <f t="shared" si="163"/>
        <v>0</v>
      </c>
      <c r="DN79" s="64" t="str">
        <f t="shared" si="164"/>
        <v>UNKNOWN</v>
      </c>
      <c r="DO79" s="64" t="str">
        <f t="shared" si="165"/>
        <v>UNKNOWN</v>
      </c>
      <c r="DP79" s="83">
        <f t="shared" si="166"/>
        <v>0</v>
      </c>
      <c r="DQ79" s="83">
        <f t="shared" si="167"/>
        <v>0</v>
      </c>
      <c r="DR79" s="83">
        <f t="shared" ca="1" si="168"/>
        <v>0</v>
      </c>
      <c r="DS79" s="83">
        <f t="shared" si="169"/>
        <v>0</v>
      </c>
      <c r="DT79" s="83">
        <f t="shared" si="194"/>
        <v>0</v>
      </c>
      <c r="DU79" s="83">
        <f t="shared" si="195"/>
        <v>0</v>
      </c>
      <c r="DV79" s="83">
        <f t="shared" si="170"/>
        <v>-117</v>
      </c>
      <c r="DW79" s="83">
        <f t="shared" si="171"/>
        <v>869</v>
      </c>
      <c r="DX79" s="83">
        <f t="shared" ca="1" si="244"/>
        <v>2.0183322162190915E-44</v>
      </c>
      <c r="DY79" s="83">
        <f t="shared" ca="1" si="245"/>
        <v>-6.7619337911744917E-3</v>
      </c>
      <c r="DZ79" s="83">
        <f t="shared" ca="1" si="246"/>
        <v>7.1845024422805366E-3</v>
      </c>
      <c r="EA79" s="83">
        <f t="shared" ca="1" si="247"/>
        <v>-8.5651238777186625E-3</v>
      </c>
      <c r="EB79" s="83">
        <f t="shared" ca="1" si="248"/>
        <v>7.5779507135927005E-3</v>
      </c>
      <c r="EC79" s="83">
        <f t="shared" ca="1" si="249"/>
        <v>-7.0949835466248713E-3</v>
      </c>
      <c r="ED79" s="63">
        <f t="shared" si="196"/>
        <v>752</v>
      </c>
      <c r="EE79" s="84">
        <f t="shared" si="172"/>
        <v>0.25</v>
      </c>
      <c r="EF79" s="84">
        <f t="shared" si="173"/>
        <v>2.0952999999999999</v>
      </c>
      <c r="EG79" s="84">
        <f t="shared" si="174"/>
        <v>0.23139999999999999</v>
      </c>
      <c r="EH79" s="84">
        <f t="shared" si="175"/>
        <v>0.26619999999999999</v>
      </c>
      <c r="EI79" s="84">
        <f t="shared" si="176"/>
        <v>0.23980000000000001</v>
      </c>
      <c r="EJ79" s="84">
        <f t="shared" si="177"/>
        <v>0.2296</v>
      </c>
      <c r="EK79" s="63">
        <f t="shared" ca="1" si="197"/>
        <v>-1595571.1251863993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209.53%</v>
      </c>
      <c r="EN79" s="83" t="str">
        <f>RTD("tos.rtd",,EN$2,"."&amp;$A$43&amp;$AU$1&amp;"C"&amp;$A79)</f>
        <v>23.14%</v>
      </c>
      <c r="EO79" s="83" t="str">
        <f>RTD("tos.rtd",,EO$2,"."&amp;$A$43&amp;$AU$1&amp;"P"&amp;$A79)</f>
        <v>26.62%</v>
      </c>
      <c r="EP79" s="83" t="str">
        <f>RTD("tos.rtd",,EP$2,"."&amp;$A$43&amp;$AW$1&amp;"C"&amp;$A79)</f>
        <v>23.98%</v>
      </c>
      <c r="EQ79" s="83" t="str">
        <f>RTD("tos.rtd",,EQ$2,"."&amp;$A$43&amp;$AW$1&amp;"P"&amp;$A79)</f>
        <v>22.96%</v>
      </c>
      <c r="ES79" s="63" t="str">
        <f t="shared" si="178"/>
        <v>498,752.00</v>
      </c>
      <c r="ET79" s="63" t="str">
        <f t="shared" ca="1" si="179"/>
        <v>498,-5383.47</v>
      </c>
      <c r="EU79" s="67">
        <v>589.66</v>
      </c>
      <c r="EV79" s="67" t="s">
        <v>652</v>
      </c>
      <c r="EW79" s="67">
        <v>515.95000000000005</v>
      </c>
      <c r="EX79" s="67" t="s">
        <v>653</v>
      </c>
      <c r="EY79" s="67">
        <v>5907</v>
      </c>
      <c r="EZ79" s="67" t="s">
        <v>654</v>
      </c>
      <c r="FA79" s="67">
        <v>21180</v>
      </c>
      <c r="FB79" s="67" t="s">
        <v>655</v>
      </c>
      <c r="FC79" s="67" t="s">
        <v>656</v>
      </c>
      <c r="FD79" s="67" t="s">
        <v>657</v>
      </c>
      <c r="FE79" s="68" t="s">
        <v>658</v>
      </c>
      <c r="FF79" s="68" t="s">
        <v>659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-132342</v>
      </c>
      <c r="BI80" s="1">
        <f ca="1">IFERROR(IF(MIN(BH45:BH79)&lt;&gt;0,INDEX(A45:A79,MATCH(MIN(BH45:BH79),BH45:BH79,0)),""),"")</f>
        <v>515</v>
      </c>
      <c r="BJ80" s="42"/>
      <c r="BK80" s="42"/>
      <c r="BL80" s="42"/>
      <c r="BM80" s="42"/>
      <c r="BN80" s="42"/>
      <c r="BO80" s="42"/>
      <c r="BP80" s="64">
        <f ca="1">INDEX(BQ80:BU80,MATCH(MAX(BQ44:BU44),BQ44:BU44,0))</f>
        <v>525</v>
      </c>
      <c r="BQ80" s="42">
        <f ca="1">IF(AND(BQ44&gt;0,ABS(MAX(BQ45:BQ79))&gt;ABS(MIN(BQ45:BQ79))),IF(MAX(BQ45:BQ79)&lt;&gt;0,INDEX($A45:$A79,MATCH(MAX(BQ45:BQ79),BQ45:BQ79,0)),""),"")</f>
        <v>522</v>
      </c>
      <c r="BR80" s="42"/>
      <c r="BS80" s="42" t="str">
        <f ca="1">IF(AND(BS44&gt;0,ABS(MAX(BS45:BS79))&gt;ABS(MIN(BS45:BS79))),IF(MAX(BS45:BS79)&lt;&gt;0,INDEX($A45:$A79,MATCH(MAX(BS45:BS79),BS45:BS79,0)),""),"")</f>
        <v/>
      </c>
      <c r="BT80" s="42"/>
      <c r="BU80" s="42">
        <f ca="1">IF(AND(BU44&gt;0,ABS(MAX(BU45:BU79))&gt;ABS(MIN(BU45:BU79))),IF(MAX(BU45:BU79)&lt;&gt;0,INDEX($A45:$A79,MATCH(MAX(BU45:BU79),BU45:BU79,0)),""),"")</f>
        <v>525</v>
      </c>
      <c r="BV80" s="42"/>
      <c r="BW80" s="64">
        <f ca="1">INDEX(BX80:CB80,MATCH(MAX(BX44:CB44),BX44:CB44,0))</f>
        <v>521</v>
      </c>
      <c r="BX80" s="42">
        <f ca="1">IF(AND(BX44&gt;0,ABS(MAX(BX45:BX79))&gt;ABS(MIN(BX45:BX79))),IF(MAX(BX45:BX79)&lt;&gt;0,INDEX($A45:$A79,MATCH(MAX(BX45:BX79),BX45:BX79,0)),""),"")</f>
        <v>521</v>
      </c>
      <c r="BY80" s="42">
        <f ca="1">INDEX($A$45:$A$79,MATCH("Cruce -",BY45:BY79,)+1)</f>
        <v>518</v>
      </c>
      <c r="BZ80" s="42" t="str">
        <f ca="1">IF(AND(BZ44&gt;0,ABS(MAX(BZ45:BZ79))&gt;ABS(MIN(BZ45:BZ79))),IF(MAX(BZ45:BZ79)&lt;&gt;0,INDEX($A45:$A79,MATCH(MAX(BZ45:BZ79),BZ45:BZ79,0)),""),"")</f>
        <v/>
      </c>
      <c r="CA80" s="42"/>
      <c r="CB80" s="42" t="str">
        <f ca="1">IF(AND(CB44&gt;0,ABS(MAX(CB45:CB79))&gt;ABS(MIN(CB45:CB79))),IF(MAX(CB45:CB79)&lt;&gt;0,INDEX($A45:$A79,MATCH(MAX(CB45:CB79),CB45:CB79,0)),""),"")</f>
        <v/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500</v>
      </c>
      <c r="CK80" s="42">
        <f>IF(AND(CK44&gt;0,ABS(MAX(CK45:CK79))&gt;ABS(MIN(CK45:CK79))),IF(MAX(CK45:CK79)&lt;&gt;0,INDEX($A45:$A79,MATCH(MAX(CK45:CK79),CK45:CK79,0)),""),"")</f>
        <v>520</v>
      </c>
      <c r="CL80" s="42"/>
      <c r="CM80" s="42">
        <f>IF(AND(CM44&gt;0,ABS(MAX(CM45:CM79))&gt;ABS(MIN(CM45:CM79))),IF(MAX(CM45:CM79)&lt;&gt;0,INDEX($A45:$A79,MATCH(MAX(CM45:CM79),CM45:CM79,0)),""),"")</f>
        <v>500</v>
      </c>
      <c r="CN80" s="42"/>
      <c r="CO80" s="42">
        <f>IF(AND(CO44&gt;0,ABS(MAX(CO45:CO79))&gt;ABS(MIN(CO45:CO79))),IF(MAX(CO45:CO79)&lt;&gt;0,INDEX($A45:$A79,MATCH(MAX(CO45:CO79),CO45:CO79,0)),""),"")</f>
        <v>500</v>
      </c>
      <c r="CP80" s="42">
        <f>IF(ABS(MAX(CP45:CP79))&gt;ABS(MIN(CP45:CP79)),IF(MAX(CP45:CP79)&lt;&gt;0,INDEX($A45:$A79,MATCH(MAX(CP45:CP79),CP45:CP79,0)),""),"")</f>
        <v>500</v>
      </c>
      <c r="CQ80" s="42"/>
      <c r="CR80" s="42"/>
      <c r="CS80" s="42"/>
      <c r="CT80" s="42"/>
      <c r="CU80" s="42"/>
      <c r="CV80" s="42"/>
      <c r="CW80" s="42">
        <f ca="1">IF(ABS(MAX(CW45:CW79))&gt;ABS(MIN(CW45:CW79)),IF(MAX(CW45:CW79)&lt;&gt;0,INDEX($A45:$A79,MATCH(MAX(CW45:CW79),CW45:CW79,0)),""),"")</f>
        <v>525</v>
      </c>
      <c r="CY80" s="42">
        <f ca="1">IF(ABS(MAX(CY45:CY79))&gt;ABS(MIN(CY45:CY79)),IF(MAX(CY45:CY79)&lt;&gt;0,INDEX($A45:$A79,MATCH(MAX(CY45:CY79),CY45:CY79,0)),""),"")</f>
        <v>521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>
        <f t="shared" ref="DH80:DM80" si="251">IF(AND(DH44&gt;0,ABS(MAX(DH45:DH79))&gt;ABS(MIN(DH45:DH79))),IF(MAX(DH45:DH79)&lt;&gt;0,INDEX($A45:$A79,MATCH(MAX(DH45:DH79),DH45:DH79,0)),""),"")</f>
        <v>527</v>
      </c>
      <c r="DI80" s="42" t="str">
        <f t="shared" si="251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251"/>
        <v/>
      </c>
      <c r="DM80" s="42" t="str">
        <f t="shared" si="251"/>
        <v/>
      </c>
      <c r="DN80" s="64" t="str">
        <f>DJ80&amp;","&amp;DJ81&amp;","&amp;DK80&amp;","&amp;DK81</f>
        <v>,,,</v>
      </c>
      <c r="DP80" s="42" t="str">
        <f>IF(AND(DP44&gt;0,ABS(MAX(DP45:DP79))&gt;ABS(MIN(DP45:DP79))),IF(MAX(DP45:DP79)&lt;&gt;0,INDEX($A45:$A79,MATCH(MAX(DP45:DP79),DP45:DP79,0)),""),"")</f>
        <v/>
      </c>
      <c r="DQ80" s="42" t="str">
        <f>IF(AND(DQ44&gt;0,ABS(MAX(DQ45:DQ79))&gt;ABS(MIN(DQ45:DQ79))),IF(MAX(DQ45:DQ79)&lt;&gt;0,INDEX($A45:$A79,MATCH(MAX(DQ45:DQ79),DQ45:DQ79,0)),""),"")</f>
        <v/>
      </c>
      <c r="DR80" s="42" t="str">
        <f ca="1">IF(AND(DR44&gt;0,ABS(MAX(DR45:DR79))&gt;ABS(MIN(DR45:DR79))),IF(MAX(DR45:DR79)&lt;&gt;0,INDEX($A45:$A79,MATCH(MAX(DR45:DR79),DR45:DR79,0)),""),"")</f>
        <v/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523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7">
        <v>589.62</v>
      </c>
      <c r="EV80" s="67" t="s">
        <v>660</v>
      </c>
      <c r="EW80" s="67">
        <v>516.05999999999995</v>
      </c>
      <c r="EX80" s="67" t="s">
        <v>661</v>
      </c>
      <c r="EY80" s="67">
        <v>5907.5</v>
      </c>
      <c r="EZ80" s="67" t="s">
        <v>662</v>
      </c>
      <c r="FA80" s="67">
        <v>21183.25</v>
      </c>
      <c r="FB80" s="67" t="s">
        <v>663</v>
      </c>
      <c r="FC80" s="67" t="s">
        <v>664</v>
      </c>
      <c r="FD80" s="67" t="s">
        <v>665</v>
      </c>
      <c r="FE80" s="68" t="s">
        <v>666</v>
      </c>
      <c r="FF80" s="68" t="s">
        <v>667</v>
      </c>
    </row>
    <row r="81" spans="1:162" ht="13.5" thickBot="1" x14ac:dyDescent="0.25">
      <c r="A81" s="49">
        <v>10</v>
      </c>
      <c r="D81" s="50">
        <f>+F84-20</f>
        <v>5951.5</v>
      </c>
      <c r="E81" s="82">
        <v>5850</v>
      </c>
      <c r="BP81" s="64">
        <f ca="1">INDEX(BQ81:BU81,MATCH(MIN(BQ44:BU44),BQ44:BU44,0))</f>
        <v>510</v>
      </c>
      <c r="BQ81" s="1" t="str">
        <f ca="1">IF(AND(BQ44&lt;0,ABS(MIN(BQ45:BQ79))&gt;ABS(MAX(BQ45:BQ79))),IF(MIN(BQ45:BQ79)&lt;&gt;0,INDEX($A45:$A79,MATCH(MIN(BQ45:BQ79),BQ45:BQ79,0)),""),"")</f>
        <v/>
      </c>
      <c r="BS81" s="1">
        <f ca="1">IF(AND(BS44&lt;0,ABS(MIN(BS45:BS79))&gt;ABS(MAX(BS45:BS79))),IF(MIN(BS45:BS79)&lt;&gt;0,INDEX($A45:$A79,MATCH(MIN(BS45:BS79),BS45:BS79,0)),""),"")</f>
        <v>510</v>
      </c>
      <c r="BU81" s="1" t="str">
        <f ca="1">IF(AND(BU44&lt;0,ABS(MIN(BU45:BU79))&gt;ABS(MAX(BU45:BU79))),IF(MIN(BU45:BU79)&lt;&gt;0,INDEX($A45:$A79,MATCH(MIN(BU45:BU79),BU45:BU79,0)),""),"")</f>
        <v/>
      </c>
      <c r="BW81" s="64">
        <f ca="1">INDEX(BX81:CB81,MATCH(MIN(BX44:CB44),BX44:CB44,0))</f>
        <v>515</v>
      </c>
      <c r="BX81" s="1" t="str">
        <f ca="1">IF(AND(BX44&lt;0,ABS(MIN(BX45:BX79))&gt;ABS(MAX(BX45:BX79))),IF(MIN(BX45:BX79)&lt;&gt;0,INDEX($A45:$A79,MATCH(MIN(BX45:BX79),BX45:BX79,0)),""),"")</f>
        <v/>
      </c>
      <c r="BY81" s="1">
        <f ca="1">INDEX($A$45:$A$79,MATCH("Cruce -",BY45:BY79,)-1)</f>
        <v>520</v>
      </c>
      <c r="BZ81" s="1">
        <f ca="1">IF(AND(BZ44&lt;0,ABS(MIN(BZ45:BZ79))&gt;ABS(MAX(BZ45:BZ79))),IF(MIN(BZ45:BZ79)&lt;&gt;0,INDEX($A45:$A79,MATCH(MIN(BZ45:BZ79),BZ45:BZ79,0)),""),"")</f>
        <v>515</v>
      </c>
      <c r="CB81" s="1">
        <f ca="1">IF(AND(CB44&lt;0,ABS(MIN(CB45:CB79))&gt;ABS(MAX(CB45:CB79))),IF(MIN(CB45:CB79)&lt;&gt;0,INDEX($A45:$A79,MATCH(MIN(CB45:CB79),CB45:CB79,0)),""),"")</f>
        <v>510</v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str">
        <f ca="1">IF(ABS(MIN(CW45:CW79))&gt;ABS(MAX(CW45:CW79)),IF(MIN(CW45:CW79)&lt;&gt;0,INDEX($A45:$A79,MATCH(MIN(CW45:CW79),CW45:CW79,0)),""),"")</f>
        <v/>
      </c>
      <c r="CY81" s="1" t="str">
        <f ca="1">IF(ABS(MIN(CY45:CY79))&gt;ABS(MAX(CY45:CY79)),IF(MIN(CY45:CY79)&lt;&gt;0,INDEX($A45:$A79,MATCH(MIN(CY45:CY79),CY45:CY79,0)),""),"")</f>
        <v/>
      </c>
      <c r="DH81" s="1" t="str">
        <f t="shared" ref="DH81:DM81" si="252">IF(AND(DH44&lt;0,ABS(MIN(DH45:DH79))&gt;ABS(MAX(DH45:DH79))),IF(MIN(DH45:DH79)&lt;&gt;0,INDEX($A45:$A79,MATCH(MIN(DH45:DH79),DH45:DH79,0)),""),"")</f>
        <v/>
      </c>
      <c r="DI81" s="1">
        <f t="shared" si="252"/>
        <v>510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252"/>
        <v>510</v>
      </c>
      <c r="DM81" s="1">
        <f t="shared" si="252"/>
        <v>524</v>
      </c>
      <c r="DN81" s="64" t="str">
        <f ca="1">BI42&amp;","&amp;BI80&amp;","&amp;ED80&amp;","&amp;ED81</f>
        <v>523,515,523,520</v>
      </c>
      <c r="DP81" s="1">
        <f>IF(AND(DP44&lt;0,ABS(MIN(DP45:DP79))&gt;ABS(MAX(DP45:DP79))),IF(MIN(DP45:DP79)&lt;&gt;0,INDEX($A45:$A79,MATCH(MIN(DP45:DP79),DP45:DP79,0)),""),"")</f>
        <v>523</v>
      </c>
      <c r="DQ81" s="1">
        <f>IF(AND(DQ44&lt;0,ABS(MIN(DQ45:DQ79))&gt;ABS(MAX(DQ45:DQ79))),IF(MIN(DQ45:DQ79)&lt;&gt;0,INDEX($A45:$A79,MATCH(MIN(DQ45:DQ79),DQ45:DQ79,0)),""),"")</f>
        <v>510</v>
      </c>
      <c r="DR81" s="1">
        <f ca="1">IF(AND(DR44&lt;0,ABS(MIN(DR45:DR79))&gt;ABS(MAX(DR45:DR79))),IF(MIN(DR45:DR79)&lt;&gt;0,INDEX($A45:$A79,MATCH(MIN(DR45:DR79),DR45:DR79,0)),""),"")</f>
        <v>524</v>
      </c>
      <c r="ED81" s="103">
        <f>IFERROR(IF(MIN(ED45:ED79)&lt;&gt;0,INDEX($A45:$A79,MATCH(MIN(ED45:ED79),ED45:ED79,0)),""),)</f>
        <v>520</v>
      </c>
      <c r="EU81" s="67">
        <v>589.73</v>
      </c>
      <c r="EV81" s="67" t="s">
        <v>668</v>
      </c>
      <c r="EW81" s="67">
        <v>516.09</v>
      </c>
      <c r="EX81" s="67" t="s">
        <v>669</v>
      </c>
      <c r="EY81" s="67">
        <v>5907.75</v>
      </c>
      <c r="EZ81" s="67" t="s">
        <v>670</v>
      </c>
      <c r="FA81" s="67">
        <v>21184.75</v>
      </c>
      <c r="FB81" s="67" t="s">
        <v>671</v>
      </c>
      <c r="FC81" s="67" t="s">
        <v>672</v>
      </c>
      <c r="FD81" s="67" t="s">
        <v>673</v>
      </c>
      <c r="FE81" s="68" t="s">
        <v>674</v>
      </c>
      <c r="FF81" s="68" t="s">
        <v>675</v>
      </c>
    </row>
    <row r="82" spans="1:162" ht="13.5" thickBot="1" x14ac:dyDescent="0.25">
      <c r="A82" s="20" t="s">
        <v>9</v>
      </c>
      <c r="B82" s="45" t="s">
        <v>10</v>
      </c>
      <c r="C82" s="45" t="str">
        <f>+B82</f>
        <v>SPXW</v>
      </c>
      <c r="D82" s="45" t="s">
        <v>9</v>
      </c>
      <c r="E82" s="20">
        <f>RTD("tos.rtd", ,"MARK", A83)</f>
        <v>5963.6</v>
      </c>
      <c r="F82" s="20">
        <f>+[3]Sheet1!$AD$2</f>
        <v>5822.2879135898766</v>
      </c>
      <c r="AP82" s="1">
        <v>250519</v>
      </c>
      <c r="AQ82" s="1">
        <v>250519</v>
      </c>
      <c r="AS82" s="22" t="str">
        <f>+B83</f>
        <v>250519</v>
      </c>
      <c r="AT82" s="22"/>
      <c r="AU82" s="22" t="str">
        <f>+C83</f>
        <v>250523</v>
      </c>
      <c r="AV82" s="22"/>
      <c r="AW82" s="22" t="str">
        <f>+D83</f>
        <v>250620</v>
      </c>
      <c r="AX82" s="22"/>
      <c r="BA82" s="22" t="str">
        <f>+BA1</f>
        <v>250519</v>
      </c>
      <c r="BB82" s="22" t="str">
        <f>+BA82</f>
        <v>250519</v>
      </c>
      <c r="BC82" s="22" t="str">
        <f>+BC1</f>
        <v>250523</v>
      </c>
      <c r="BD82" s="22" t="str">
        <f>+BC82</f>
        <v>250523</v>
      </c>
      <c r="BE82" s="22" t="str">
        <f>+BE1</f>
        <v>250620</v>
      </c>
      <c r="BF82" s="22" t="str">
        <f>+BE82</f>
        <v>250620</v>
      </c>
      <c r="BG82" s="96"/>
      <c r="BH82" s="1">
        <f ca="1">MAX(BH85:BH130)</f>
        <v>117533</v>
      </c>
      <c r="BI82" s="1">
        <f ca="1">IFERROR(IF(MAX(BH85:BH130)&lt;&gt;0,INDEX(A85:A130,MATCH(MAX(BH85:BH130),BH85:BH130,0)),""),"")</f>
        <v>5960</v>
      </c>
      <c r="BJ82" s="22"/>
      <c r="BK82" s="22"/>
      <c r="BL82" s="22"/>
      <c r="BM82" s="22"/>
      <c r="BN82" s="22"/>
      <c r="BO82" s="22"/>
      <c r="BQ82" s="22">
        <f ca="1">IF(BR82&gt;BS82,IF(MAX(BQ85:BQ130)&lt;&gt;0,INDEX(A85:A130,MATCH(MAX(BQ85:BQ130),BQ85:BQ130,0)),A84),IF(MIN(BQ85:BQ130)&lt;&gt;0,INDEX(A85:A130,MATCH(MIN(BQ85:BQ130),BQ85:BQ130,0))))</f>
        <v>6000</v>
      </c>
      <c r="BR82" s="22">
        <f ca="1">+MAX(BQ85:BQ130)</f>
        <v>6503322.5672489302</v>
      </c>
      <c r="BS82" s="22">
        <f ca="1">ABS(MIN(BQ85:BQ130))</f>
        <v>3584404.853058205</v>
      </c>
      <c r="BT82" s="22"/>
      <c r="BU82" s="22"/>
      <c r="BV82" s="22"/>
      <c r="BX82" s="22">
        <f ca="1">IF(BY82&gt;BZ82,IF(MAX(BX85:BX130)&lt;&gt;0,INDEX(G85:G130,MATCH(MAX(BX85:BX130),BX85:BX130,0)),G84),IF(MIN(BX85:BX130)&lt;&gt;0,INDEX(G85:G130,MATCH(MIN(BX85:BX130),BX85:BX130,0))))</f>
        <v>594.81831471057717</v>
      </c>
      <c r="BY82" s="22">
        <f ca="1">+MAX(BX85:BX130)</f>
        <v>497326119.69324648</v>
      </c>
      <c r="BZ82" s="22">
        <f ca="1">ABS(MIN(BX85:BX130))</f>
        <v>428615227.44761837</v>
      </c>
      <c r="CA82" s="22"/>
      <c r="CB82" s="22"/>
      <c r="CC82" s="22">
        <f ca="1">+AVERAGE(BY131:BY132,CA131:CA132,CC131:CC132)</f>
        <v>5950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388400</v>
      </c>
      <c r="CM82" s="22">
        <f>ABS(MIN(CK85:CK130))</f>
        <v>9504</v>
      </c>
      <c r="CN82" s="22"/>
      <c r="CO82" s="22"/>
      <c r="CP82" s="22"/>
      <c r="CQ82" s="22">
        <f>IF(CR82&gt;CS82,IF(MAX(CQ85:CQ130)&lt;&gt;0,INDEX(G85:G130,MATCH(MAX(CQ85:CQ130),CQ85:CQ130,0)),G84),IF(MIN(CQ85:CQ130)&lt;&gt;0,INDEX(G85:G130,MATCH(MIN(CQ85:CQ130),CQ85:CQ130,0))))</f>
        <v>594.81831471057717</v>
      </c>
      <c r="CR82" s="22">
        <f>+MAX(CQ85:CQ130)</f>
        <v>113928</v>
      </c>
      <c r="CS82" s="22">
        <f>ABS(MIN(CQ85:CQ130))</f>
        <v>40248</v>
      </c>
      <c r="CT82" s="22"/>
      <c r="CU82" s="22"/>
      <c r="CV82" s="22"/>
      <c r="CW82" s="22">
        <f ca="1">IF(CX82&gt;CY82,IF(MAX(CW85:CW130)&lt;&gt;0,INDEX(M85:M130,MATCH(MAX(CW85:CW130),CW85:CW130,0)),M84),IF(MIN(CW85:CW130)&lt;&gt;0,INDEX(M85:M130,MATCH(MIN(CW85:CW130),CW85:CW130,0))))</f>
        <v>0</v>
      </c>
      <c r="CX82" s="61">
        <f ca="1">+MAX(CW85:CW130)</f>
        <v>48545974.909137897</v>
      </c>
      <c r="CY82" s="22">
        <f ca="1">ABS(MIN(CW85:CW130))</f>
        <v>5741699.4702607961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589.84</v>
      </c>
      <c r="EV82" s="67" t="s">
        <v>676</v>
      </c>
      <c r="EW82" s="67">
        <v>516.20000000000005</v>
      </c>
      <c r="EX82" s="67" t="s">
        <v>677</v>
      </c>
      <c r="EY82" s="67">
        <v>5908.75</v>
      </c>
      <c r="EZ82" s="67" t="s">
        <v>678</v>
      </c>
      <c r="FA82" s="67">
        <v>21189</v>
      </c>
      <c r="FB82" s="67" t="s">
        <v>679</v>
      </c>
      <c r="FC82" s="67" t="s">
        <v>680</v>
      </c>
      <c r="FD82" s="67" t="s">
        <v>681</v>
      </c>
      <c r="FE82" s="68" t="s">
        <v>682</v>
      </c>
      <c r="FF82" s="68" t="s">
        <v>683</v>
      </c>
    </row>
    <row r="83" spans="1:162" s="63" customFormat="1" ht="13.5" thickBot="1" x14ac:dyDescent="0.25">
      <c r="A83" s="45" t="s">
        <v>9</v>
      </c>
      <c r="B83" s="45" t="str">
        <f>+B2</f>
        <v>250519</v>
      </c>
      <c r="C83" s="45" t="str">
        <f>+C2</f>
        <v>250523</v>
      </c>
      <c r="D83" s="45" t="str">
        <f>+D43</f>
        <v>250620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350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589.78</v>
      </c>
      <c r="EV83" s="67" t="s">
        <v>684</v>
      </c>
      <c r="EW83" s="67">
        <v>516.14</v>
      </c>
      <c r="EX83" s="67" t="s">
        <v>685</v>
      </c>
      <c r="EY83" s="67">
        <v>5908.25</v>
      </c>
      <c r="EZ83" s="67" t="s">
        <v>686</v>
      </c>
      <c r="FA83" s="67">
        <v>21186.75</v>
      </c>
      <c r="FB83" s="67" t="s">
        <v>687</v>
      </c>
      <c r="FC83" s="67" t="s">
        <v>688</v>
      </c>
      <c r="FD83" s="67" t="s">
        <v>689</v>
      </c>
      <c r="FE83" s="68" t="s">
        <v>690</v>
      </c>
      <c r="FF83" s="68" t="s">
        <v>691</v>
      </c>
    </row>
    <row r="84" spans="1:162" s="63" customFormat="1" ht="13.5" thickBot="1" x14ac:dyDescent="0.25">
      <c r="A84" s="46">
        <f>+D81</f>
        <v>5951.5</v>
      </c>
      <c r="B84" s="27">
        <f>+AS84/AT84</f>
        <v>-0.72056551866182161</v>
      </c>
      <c r="C84" s="27">
        <f>+AU84/AV84</f>
        <v>-0.76412331094748764</v>
      </c>
      <c r="D84" s="27">
        <f>+AW84/AX84</f>
        <v>-1.0689820905362981</v>
      </c>
      <c r="E84" s="28">
        <v>0</v>
      </c>
      <c r="F84" s="47">
        <f>RTD("tos.rtd", ,"MARK", F83)</f>
        <v>5971.5</v>
      </c>
      <c r="G84" s="47">
        <f>RTD("tos.rtd", ,"MARK", G83)</f>
        <v>593.97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651717</v>
      </c>
      <c r="AQ84" s="20">
        <v>-604136</v>
      </c>
      <c r="AR84" s="20"/>
      <c r="AS84" s="52">
        <f t="shared" ref="AS84:AX84" si="253">SUM(AS85:AS130)</f>
        <v>48979</v>
      </c>
      <c r="AT84" s="53">
        <f t="shared" si="253"/>
        <v>-67973</v>
      </c>
      <c r="AU84" s="52">
        <f t="shared" si="253"/>
        <v>47219</v>
      </c>
      <c r="AV84" s="53">
        <f t="shared" si="253"/>
        <v>-61795</v>
      </c>
      <c r="AW84" s="52">
        <f t="shared" si="253"/>
        <v>693934</v>
      </c>
      <c r="AX84" s="53">
        <f t="shared" si="253"/>
        <v>-649154</v>
      </c>
      <c r="AY84" s="53">
        <f>SUM(AY85:AY130)</f>
        <v>11210</v>
      </c>
      <c r="AZ84" s="20">
        <v>0</v>
      </c>
      <c r="BA84" s="52">
        <f t="shared" ref="BA84:BF84" si="254">SUM(BA85:BA130)</f>
        <v>651717</v>
      </c>
      <c r="BB84" s="53">
        <f t="shared" si="254"/>
        <v>-604136</v>
      </c>
      <c r="BC84" s="52">
        <f t="shared" si="254"/>
        <v>20497</v>
      </c>
      <c r="BD84" s="53">
        <f t="shared" si="254"/>
        <v>-23616</v>
      </c>
      <c r="BE84" s="52">
        <f t="shared" si="254"/>
        <v>56426</v>
      </c>
      <c r="BF84" s="53">
        <f t="shared" si="254"/>
        <v>-73463</v>
      </c>
      <c r="BG84" s="53"/>
      <c r="BH84" s="53">
        <f ca="1">SUM(BH85:BH130)</f>
        <v>-6315</v>
      </c>
      <c r="BI84" s="20"/>
      <c r="BJ84" s="73">
        <f t="shared" ref="BJ84:BO84" ca="1" si="255">SUM(BJ85:BJ130)</f>
        <v>0.10416756584330074</v>
      </c>
      <c r="BK84" s="74">
        <f t="shared" ca="1" si="255"/>
        <v>-0.16179969463267244</v>
      </c>
      <c r="BL84" s="73">
        <f t="shared" ca="1" si="255"/>
        <v>9.7171907502667784E-2</v>
      </c>
      <c r="BM84" s="74">
        <f t="shared" ca="1" si="255"/>
        <v>-8.2708938361054044E-2</v>
      </c>
      <c r="BN84" s="73">
        <f t="shared" ca="1" si="255"/>
        <v>8.9921747096475213E-2</v>
      </c>
      <c r="BO84" s="74">
        <f t="shared" ca="1" si="255"/>
        <v>-8.6731652616006405E-2</v>
      </c>
      <c r="BQ84" s="73">
        <f ca="1">SUM(BQ85:BQ130)</f>
        <v>2232638.1764064329</v>
      </c>
      <c r="BR84" s="74"/>
      <c r="BS84" s="73">
        <f ca="1">SUM(BS85:BS130)</f>
        <v>2267251.5527672218</v>
      </c>
      <c r="BT84" s="74"/>
      <c r="BU84" s="73">
        <f ca="1">SUM(BU85:BU130)</f>
        <v>60361114.697309397</v>
      </c>
      <c r="BV84" s="74"/>
      <c r="BX84" s="73">
        <f ca="1">SUM(BX85:BX130)</f>
        <v>-437437149.34715235</v>
      </c>
      <c r="BY84" s="74"/>
      <c r="BZ84" s="73">
        <f ca="1">SUM(BZ85:BZ130)</f>
        <v>5500795.8527314859</v>
      </c>
      <c r="CA84" s="74"/>
      <c r="CB84" s="73">
        <f ca="1">SUM(CB85:CB130)</f>
        <v>2220145.5099701444</v>
      </c>
      <c r="CC84" s="74"/>
      <c r="CD84" s="73">
        <f t="shared" ref="CD84:CI84" si="256">SUM(CD85:CD130)</f>
        <v>34.550000000000011</v>
      </c>
      <c r="CE84" s="74">
        <f t="shared" si="256"/>
        <v>10.479999999999999</v>
      </c>
      <c r="CF84" s="73">
        <f t="shared" si="256"/>
        <v>31.11</v>
      </c>
      <c r="CG84" s="74">
        <f t="shared" si="256"/>
        <v>11.939999999999996</v>
      </c>
      <c r="CH84" s="73">
        <f t="shared" si="256"/>
        <v>31.46</v>
      </c>
      <c r="CI84" s="74">
        <f t="shared" si="256"/>
        <v>15.550000000000002</v>
      </c>
      <c r="CK84" s="73">
        <f>SUM(CK85:CK130)</f>
        <v>2258972</v>
      </c>
      <c r="CL84" s="74"/>
      <c r="CM84" s="73">
        <f>SUM(CM85:CM130)</f>
        <v>2177945</v>
      </c>
      <c r="CN84" s="74"/>
      <c r="CO84" s="73">
        <f>SUM(CO85:CO130)</f>
        <v>24470376</v>
      </c>
      <c r="CP84" s="74"/>
      <c r="CQ84" s="73">
        <f>SUM(CQ85:CQ130)</f>
        <v>47581</v>
      </c>
      <c r="CR84" s="74"/>
      <c r="CS84" s="73">
        <f>SUM(CS85:CS130)</f>
        <v>-3119</v>
      </c>
      <c r="CT84" s="74">
        <f>SUM(CT85:CT130)</f>
        <v>0</v>
      </c>
      <c r="CU84" s="73">
        <f>SUM(CU85:CU130)</f>
        <v>-17037</v>
      </c>
      <c r="CV84" s="74"/>
      <c r="CW84" s="74">
        <f ca="1">SUM(CW85:CW130)</f>
        <v>64861004.42648302</v>
      </c>
      <c r="CY84" s="74">
        <f ca="1">SUM(CY85:CY130)</f>
        <v>-429716207.9844507</v>
      </c>
      <c r="DA84" s="73">
        <f t="shared" ref="DA84:DF84" si="257">SUM(DA85:DA130)</f>
        <v>5830.420000000001</v>
      </c>
      <c r="DB84" s="74">
        <f t="shared" si="257"/>
        <v>678.41999999999871</v>
      </c>
      <c r="DC84" s="73">
        <f t="shared" si="257"/>
        <v>6253.75</v>
      </c>
      <c r="DD84" s="74">
        <f t="shared" si="257"/>
        <v>650.1499999999985</v>
      </c>
      <c r="DE84" s="73">
        <f t="shared" si="257"/>
        <v>5917.8999999999987</v>
      </c>
      <c r="DF84" s="73">
        <f t="shared" si="257"/>
        <v>606.5</v>
      </c>
      <c r="DH84" s="73">
        <f t="shared" ref="DH84:DM84" si="258">SUM(DH85:DH130)</f>
        <v>0</v>
      </c>
      <c r="DI84" s="74">
        <f t="shared" si="258"/>
        <v>0</v>
      </c>
      <c r="DJ84" s="73">
        <f t="shared" si="258"/>
        <v>0</v>
      </c>
      <c r="DK84" s="74">
        <f t="shared" si="258"/>
        <v>0</v>
      </c>
      <c r="DL84" s="73">
        <f t="shared" si="258"/>
        <v>0</v>
      </c>
      <c r="DM84" s="73">
        <f t="shared" si="258"/>
        <v>0</v>
      </c>
      <c r="DP84" s="73">
        <f>SUM(DP85:DP130)</f>
        <v>0</v>
      </c>
      <c r="DQ84" s="74">
        <f>SUM(DQ85:DQ130)</f>
        <v>0</v>
      </c>
      <c r="DR84" s="73">
        <f ca="1">SUM(DR85:DR130)</f>
        <v>0</v>
      </c>
      <c r="DS84" s="74">
        <f>SUM(DS85:DS130)</f>
        <v>0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:EQ84" si="259">SUM(EE85:EE130)</f>
        <v>60.359000000000002</v>
      </c>
      <c r="EF84" s="74">
        <f t="shared" si="259"/>
        <v>53.793500000000002</v>
      </c>
      <c r="EG84" s="73">
        <f t="shared" si="259"/>
        <v>8.8317999999999994</v>
      </c>
      <c r="EH84" s="74">
        <f t="shared" si="259"/>
        <v>9.5573000000000015</v>
      </c>
      <c r="EI84" s="73">
        <f t="shared" si="259"/>
        <v>6.926000000000001</v>
      </c>
      <c r="EJ84" s="73">
        <f t="shared" si="259"/>
        <v>8.2365000000000013</v>
      </c>
      <c r="EK84" s="63">
        <f t="shared" ca="1" si="259"/>
        <v>13748048890.830717</v>
      </c>
      <c r="EL84" s="73">
        <f t="shared" si="259"/>
        <v>0</v>
      </c>
      <c r="EM84" s="74">
        <f t="shared" si="259"/>
        <v>0</v>
      </c>
      <c r="EN84" s="73">
        <f t="shared" si="259"/>
        <v>0</v>
      </c>
      <c r="EO84" s="74">
        <f t="shared" si="259"/>
        <v>0</v>
      </c>
      <c r="EP84" s="73">
        <f t="shared" si="259"/>
        <v>0</v>
      </c>
      <c r="EQ84" s="73">
        <f t="shared" si="259"/>
        <v>0</v>
      </c>
      <c r="EU84" s="67">
        <v>589.79</v>
      </c>
      <c r="EV84" s="67" t="s">
        <v>692</v>
      </c>
      <c r="EW84" s="67">
        <v>516.12</v>
      </c>
      <c r="EX84" s="67" t="s">
        <v>693</v>
      </c>
      <c r="EY84" s="67">
        <v>5908</v>
      </c>
      <c r="EZ84" s="67" t="s">
        <v>694</v>
      </c>
      <c r="FA84" s="67">
        <v>21185.75</v>
      </c>
      <c r="FB84" s="67" t="s">
        <v>695</v>
      </c>
      <c r="FC84" s="67" t="s">
        <v>696</v>
      </c>
      <c r="FD84" s="67" t="s">
        <v>697</v>
      </c>
      <c r="FE84" s="68" t="s">
        <v>698</v>
      </c>
      <c r="FF84" s="68" t="s">
        <v>699</v>
      </c>
    </row>
    <row r="85" spans="1:162" s="63" customFormat="1" ht="12" customHeight="1" thickBot="1" x14ac:dyDescent="0.25">
      <c r="A85" s="2">
        <f>ROUND(E81/A81,0)*A81+22*A81</f>
        <v>6070</v>
      </c>
      <c r="B85" s="3">
        <f t="shared" ref="B85:B130" si="260">+IF($A$1="ABS",AS85-AT85,AS85+AT85)</f>
        <v>651</v>
      </c>
      <c r="C85" s="3">
        <f t="shared" ref="C85:C130" si="261">+IF($A$1="ABS",AU85-AV85,AU85+AV85)</f>
        <v>346</v>
      </c>
      <c r="D85" s="3">
        <f t="shared" ref="D85:D130" si="262">+IF($A$1="ABS",AW85-AX85,AW85+AX85)</f>
        <v>589</v>
      </c>
      <c r="E85" s="3">
        <f t="shared" ref="E85:E96" si="263">SUM(B85:D85)</f>
        <v>1586</v>
      </c>
      <c r="F85" s="4">
        <f>+$F$84/$A$84*A85</f>
        <v>6090.3982189364024</v>
      </c>
      <c r="G85" s="4">
        <f>+$G$84/$A$84*A85</f>
        <v>605.79650508275222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1177</v>
      </c>
      <c r="AN85" s="20">
        <v>0</v>
      </c>
      <c r="AO85" s="20">
        <v>6070</v>
      </c>
      <c r="AP85" s="20">
        <v>2928</v>
      </c>
      <c r="AQ85" s="20">
        <v>-7</v>
      </c>
      <c r="AR85" s="20"/>
      <c r="AS85" s="73">
        <f>IF(RTD("tos.rtd",,AS$83,"."&amp;$B$82&amp;$AS$82&amp;"C"&amp;$A85)="N/A",0,RTD("tos.rtd",,AS$83,"."&amp;$B$82&amp;$AS$82&amp;"C"&amp;$A85))</f>
        <v>642</v>
      </c>
      <c r="AT85" s="28">
        <f>-IF(RTD("tos.rtd",,AT$83,"."&amp;$B$82&amp;$AS$82&amp;"P"&amp;$A85)="N/A",0,RTD("tos.rtd",,AT$83,"."&amp;$B$82&amp;$AS$82&amp;"P"&amp;$A85))</f>
        <v>-9</v>
      </c>
      <c r="AU85" s="73">
        <f>IF(RTD("tos.rtd",,AU$83,"."&amp;$C$82&amp;$AU$82&amp;"C"&amp;$A85)="N/A",0,RTD("tos.rtd",,AU$83,"."&amp;$C$82&amp;$AU$82&amp;"C"&amp;$A85))</f>
        <v>338</v>
      </c>
      <c r="AV85" s="28">
        <f>-IF(RTD("tos.rtd",,AV$83,"."&amp;$C$82&amp;$AU$82&amp;"P"&amp;$A85)="N/A",0,RTD("tos.rtd",,AV$83,"."&amp;$C$82&amp;$AU$82&amp;"P"&amp;$A85))</f>
        <v>-8</v>
      </c>
      <c r="AW85" s="73">
        <f>IF(RTD("tos.rtd",,AW$83,"."&amp;$D$82&amp;$AW$82&amp;"C"&amp;$A85)="N/A",0,RTD("tos.rtd",,AW$83,"."&amp;$D$82&amp;$AW$82&amp;"C"&amp;$A85))</f>
        <v>436</v>
      </c>
      <c r="AX85" s="28">
        <f>-IF(RTD("tos.rtd",,AX$83,"."&amp;$D$82&amp;$AW$82&amp;"P"&amp;$A85)="N/A",0,RTD("tos.rtd",,AX$83,"."&amp;$D$82&amp;$AW$82&amp;"P"&amp;$A85))</f>
        <v>-153</v>
      </c>
      <c r="AY85" s="78">
        <f>SUM(AS85:AX85)</f>
        <v>1246</v>
      </c>
      <c r="AZ85" s="8">
        <f t="shared" ref="AZ85:AZ130" si="264">+A85</f>
        <v>6070</v>
      </c>
      <c r="BA85" s="73">
        <f>IF(RTD("tos.rtd",,BA$83,"."&amp;$B$82&amp;$AS$82&amp;"C"&amp;$A85)="N/A",0,RTD("tos.rtd",,BA$83,"."&amp;$B$82&amp;$AS$82&amp;"C"&amp;$A85))</f>
        <v>2928</v>
      </c>
      <c r="BB85" s="28">
        <f>-IF(RTD("tos.rtd",,BB$83,"."&amp;$B$82&amp;$AS$82&amp;"P"&amp;$A85)="N/A",0,RTD("tos.rtd",,BB$83,"."&amp;$B$82&amp;$AS$82&amp;"P"&amp;$A85))</f>
        <v>-7</v>
      </c>
      <c r="BC85" s="73">
        <f>IF(RTD("tos.rtd",,BC$83,"."&amp;$C$82&amp;$AU$82&amp;"C"&amp;$A85)="N/A",0,RTD("tos.rtd",,BC$83,"."&amp;$C$82&amp;$AU$82&amp;"C"&amp;$A85))</f>
        <v>377</v>
      </c>
      <c r="BD85" s="28">
        <f>-IF(RTD("tos.rtd",,BD$83,"."&amp;$C$82&amp;$AU$82&amp;"P"&amp;$A85)="N/A",0,RTD("tos.rtd",,BD$83,"."&amp;$C$82&amp;$AU$82&amp;"P"&amp;$A85))</f>
        <v>-14</v>
      </c>
      <c r="BE85" s="73">
        <f>IF(RTD("tos.rtd",,BE$83,"."&amp;$D$82&amp;$AW$82&amp;"C"&amp;$A85)="N/A",0,RTD("tos.rtd",,BE$83,"."&amp;$D$82&amp;$AW$82&amp;"C"&amp;$A85))</f>
        <v>25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923</v>
      </c>
      <c r="BH85" s="74">
        <f>SUM(BA85:BF85)</f>
        <v>3309</v>
      </c>
      <c r="BI85" s="1"/>
      <c r="BJ85" s="3">
        <f ca="1">IF($BP$1=1,DX85,IF(RTD("tos.rtd",,BJ$83,"."&amp;$B$82&amp;$AS$82&amp;"C"&amp;$A85)="N/A",0,RTD("tos.rtd",,BJ$83,"."&amp;$B$82&amp;$AS$82&amp;"C"&amp;$A85)))</f>
        <v>1.1354728921581993E-3</v>
      </c>
      <c r="BK85" s="3">
        <f ca="1">IF($BP$1=1,DY85,-IF(RTD("tos.rtd",,BK$83,"."&amp;$B$82&amp;$AS$82&amp;"P"&amp;$A85)="N/A",0,RTD("tos.rtd",,BK$83,"."&amp;$B$82&amp;$AS$82&amp;"P"&amp;$A85)))</f>
        <v>-2.0176396767691051E-3</v>
      </c>
      <c r="BL85" s="3">
        <f ca="1">IF($BP$1=1,DZ85,IF(RTD("tos.rtd",,BL$83,"."&amp;$C$82&amp;$AU$82&amp;"C"&amp;$A85)="N/A",0,RTD("tos.rtd",,BL$83,"."&amp;$C$82&amp;$AU$82&amp;"C"&amp;$A85)))</f>
        <v>2.0738815401882779E-3</v>
      </c>
      <c r="BM85" s="3">
        <f ca="1">IF($BP$1=1,EA85,-IF(RTD("tos.rtd",,BM$83,"."&amp;$C$82&amp;$AU$82&amp;"P"&amp;$A85)="N/A",0,RTD("tos.rtd",,BM$83,"."&amp;$C$82&amp;$AU$82&amp;"P"&amp;$A85)))</f>
        <v>-2.0408170380974496E-3</v>
      </c>
      <c r="BN85" s="3">
        <f ca="1">IF($BP$1=1,EB85,IF(RTD("tos.rtd",,BN$83,"."&amp;$D$82&amp;$AW$82&amp;"C"&amp;$A85)="N/A",0,RTD("tos.rtd",,BN$83,"."&amp;$D$82&amp;$AW$82&amp;"C"&amp;$A85)))</f>
        <v>2.0852230426391329E-3</v>
      </c>
      <c r="BO85" s="3">
        <f ca="1">IF($BP$1=1,EC85,-IF(RTD("tos.rtd",,BO$83,"."&amp;$D$82&amp;$AW$82&amp;"P"&amp;$A85)="N/A",0,RTD("tos.rtd",,BO$83,"."&amp;$D$82&amp;$AW$82&amp;"P"&amp;$A85)))</f>
        <v>-2.1518151081617687E-3</v>
      </c>
      <c r="BQ85" s="3">
        <f t="shared" ref="BQ85:BQ130" ca="1" si="265">+$A$44*$A$44*AS85*BJ85-$A$44*$A$44*AT85*BK85</f>
        <v>193010.9568693894</v>
      </c>
      <c r="BR85" s="3"/>
      <c r="BS85" s="3">
        <f t="shared" ref="BS85:BS130" ca="1" si="266">+$A$44*$A$44*AU85*BL85-$A$44*$A$44*AV85*BM85</f>
        <v>185905.05020519439</v>
      </c>
      <c r="BT85" s="3"/>
      <c r="BU85" s="3">
        <f t="shared" ref="BU85:BU130" ca="1" si="267">+$A$44*$A$44*AW85*BN85-$A$44*$A$44*AX85*BO85</f>
        <v>157471.04341053692</v>
      </c>
      <c r="BV85" s="3"/>
      <c r="BX85" s="3">
        <f t="shared" ref="BX85:BX130" ca="1" si="268">+$A$44*$A$44*BA85*BJ85-$A$44*$A$44*BB85*BK85</f>
        <v>898927.08979784301</v>
      </c>
      <c r="BY85" s="3"/>
      <c r="BZ85" s="3">
        <f t="shared" ref="BZ85:BZ130" ca="1" si="269">+$A$44*$A$44*BC85*BL85-$A$44*$A$44*BD85*BM85</f>
        <v>204542.24167107191</v>
      </c>
      <c r="CA85" s="3"/>
      <c r="CB85" s="3">
        <f t="shared" ref="CB85:CB130" ca="1" si="270">+$A$44*$A$44*BE85*BN85-$A$44*$A$44*BF85*BO85</f>
        <v>14155.264925606356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0.96</v>
      </c>
      <c r="CF85" s="3">
        <f>IF(RTD("tos.rtd",,CF$83,"."&amp;$C$82&amp;$AU$82&amp;"C"&amp;$A85)="N/A",0,RTD("tos.rtd",,CF$83,"."&amp;$C$82&amp;$AU$82&amp;"C"&amp;$A85))</f>
        <v>0.1</v>
      </c>
      <c r="CG85" s="3">
        <f>-IF(RTD("tos.rtd",,CG$83,"."&amp;$C$82&amp;$AU$82&amp;"P"&amp;$A85)="N/A",0,RTD("tos.rtd",,CG$83,"."&amp;$C$82&amp;$AU$82&amp;"P"&amp;$A85))</f>
        <v>0.79</v>
      </c>
      <c r="CH85" s="3">
        <f>IF(RTD("tos.rtd",,CH$83,"."&amp;$D$82&amp;$AW$82&amp;"C"&amp;$A85)="N/A",0,RTD("tos.rtd",,CH$83,"."&amp;$D$82&amp;$AW$82&amp;"C"&amp;$A85))</f>
        <v>0.37</v>
      </c>
      <c r="CI85" s="3">
        <f>-IF(RTD("tos.rtd",,CI$83,"."&amp;$D$82&amp;$AW$82&amp;"P"&amp;$A85)="N/A",0,RTD("tos.rtd",,CI$83,"."&amp;$D$82&amp;$AW$82&amp;"P"&amp;$A85))</f>
        <v>0.61</v>
      </c>
      <c r="CK85" s="3">
        <f>+AS85*CD85*100+AT85*CE85*100</f>
        <v>-864</v>
      </c>
      <c r="CL85" s="3"/>
      <c r="CM85" s="3">
        <f>+AU85*CF85*100+AV85*CG85*100</f>
        <v>2748.0000000000005</v>
      </c>
      <c r="CN85" s="3"/>
      <c r="CO85" s="3">
        <f>+AW85*CH85*100+AX85*CI85*100</f>
        <v>6799</v>
      </c>
      <c r="CP85" s="3">
        <f t="shared" ref="CP85:CP130" si="271">+CK85+CM85+CO85</f>
        <v>8683</v>
      </c>
      <c r="CQ85" s="3">
        <f t="shared" ref="CQ85:CQ130" si="272">+BA85+BB85</f>
        <v>2921</v>
      </c>
      <c r="CR85" s="3"/>
      <c r="CS85" s="3">
        <f t="shared" ref="CS85:CS130" si="273">+BC85+BD85</f>
        <v>363</v>
      </c>
      <c r="CT85" s="3"/>
      <c r="CU85" s="3">
        <f t="shared" ref="CU85:CU130" si="274">+BE85+BF85</f>
        <v>25</v>
      </c>
      <c r="CV85" s="3"/>
      <c r="CW85" s="3">
        <f ca="1">+BQ85+BS85+BU85</f>
        <v>536387.05048512074</v>
      </c>
      <c r="CY85" s="3">
        <f t="shared" ref="CY85:CY130" ca="1" si="275">+BX85+BZ85+CB85</f>
        <v>1117624.5963945212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112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109.3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105.1</v>
      </c>
      <c r="DG85" s="86">
        <f>+$A85-$A$84</f>
        <v>118.5</v>
      </c>
      <c r="DH85" s="3">
        <f t="shared" ref="DH85:DH130" si="276">IFERROR(((DA85-DE85)/(DC85-DE85))*(BA85-AP85),0)</f>
        <v>0</v>
      </c>
      <c r="DI85" s="3">
        <f t="shared" ref="DI85:DI130" si="277">IFERROR(((DB85-DF85)/(DD85-DF85))*(BB85-AQ85),0)</f>
        <v>0</v>
      </c>
      <c r="DJ85" s="3">
        <f t="shared" ref="DJ85:DJ130" si="278">IF(DA85&gt;=(DE85+(DC85-DE85)*0.6),(BA85-AP85),IF(DA85&lt;=(DE85+(DC85-DE85)*0.4),-(BA85-AP85),0))</f>
        <v>0</v>
      </c>
      <c r="DK85" s="3">
        <f t="shared" ref="DK85:DK130" si="279">IF(DB85&lt;=(DF85+(DD85-DF85)*0.4),-(BB85-AQ85),IF(DB85&gt;=(DF85+(DD85-DF85)*0.6),(BB85-AQ85),0))</f>
        <v>0</v>
      </c>
      <c r="DL85" s="3">
        <f t="shared" ref="DL85:DL130" si="280">IFERROR(DH85+DI85,0)</f>
        <v>0</v>
      </c>
      <c r="DM85" s="3">
        <f t="shared" ref="DM85:DM130" si="281">IFERROR(DJ85+DK85,0)</f>
        <v>0</v>
      </c>
      <c r="DN85" s="64" t="str">
        <f t="shared" ref="DN85:DN130" si="282">IF(AND(DA85&gt;=(DE85+(DC85-DE85)*0.6),BA85&gt;AP85),"BUY",IF(AND(DA85&lt;=(DE85+(DC85-DE85)*0.4),BA85&gt;AP85),"SELL","UNKNOWN"))</f>
        <v>UNKNOWN</v>
      </c>
      <c r="DO85" s="64" t="str">
        <f t="shared" ref="DO85:DO130" si="283">IF(AND(DB85&gt;=(DF85+(DD85-DF85)*0.6),ABS(BB85)&gt;ABS(AQ85)),"BUY",IF(AND(DB85&lt;=(DF85+(DD85-DF85)*0.4),ABS(BB85)&gt;ABS(AQ85)),"SELL","UNKNOWN"))</f>
        <v>UNKNOWN</v>
      </c>
      <c r="DP85" s="3">
        <f t="shared" ref="DP85:DP130" si="284">+DH85*DA85+DI85*DB85</f>
        <v>0</v>
      </c>
      <c r="DQ85" s="3">
        <f t="shared" ref="DQ85:DQ130" si="285">+DA85*DJ85+DB85*DK85</f>
        <v>0</v>
      </c>
      <c r="DR85" s="3">
        <f t="shared" ref="DR85:DR130" ca="1" si="286">+BJ85*DJ85+BK85*DK85</f>
        <v>0</v>
      </c>
      <c r="DS85" s="3">
        <f t="shared" ref="DS85:DS130" si="287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1177</v>
      </c>
      <c r="DW85" s="3">
        <f>AN85+IF(DO85="BUY",DU85,IF(DO85="SELL",-DU85,0))</f>
        <v>0</v>
      </c>
      <c r="DX85" s="3">
        <f ca="1">(EXP(-POWER((LN($A$84/$A85)+($EC$1+POWER($EE85,2)/2)*($EM$1/$DY$1))/($EE85*SQRT($EM$1/$DY$1)),2)/2)/SQRT(2*PI())/($A$84*$EE85*SQRT($EM$1/$DY$1)))</f>
        <v>1.1354728921581993E-3</v>
      </c>
      <c r="DY85" s="3">
        <f t="shared" ref="DY85:DY130" ca="1" si="288">-(EXP(-POWER((LN($A$84/$A85)+($EC$1+POWER($EF85,2)/2)*($EM$1/$DY$1))/($EF85*SQRT($EM$1/$DY$1)),2)/2)/SQRT(2*PI())/($A$84*$EF85*SQRT($EM$1/$DY$1)))</f>
        <v>-2.0176396767691051E-3</v>
      </c>
      <c r="DZ85" s="3">
        <f ca="1">(EXP(-POWER((LN($A$84/$A85)+($EC$1+POWER($EG85,2)/2)*($EO$1/$DY$1))/($EG85*SQRT($EO$1/$DY$1)),2)/2)/SQRT(2*PI())/($A$84*$EG85*SQRT($EO$1/$DY$1)))</f>
        <v>2.0738815401882779E-3</v>
      </c>
      <c r="EA85" s="3">
        <f ca="1">-(EXP(-POWER((LN($A$84/$A85)+($EC$1+POWER($EH85,2)/2)*($EO$1/$DY$1))/($EH85*SQRT($EO$1/$DY$1)),2)/2)/SQRT(2*PI())/($A$84*$EH85*SQRT($EO$1/$DY$1)))</f>
        <v>-2.0408170380974496E-3</v>
      </c>
      <c r="EB85" s="3">
        <f t="shared" ref="EB85:EB130" ca="1" si="289">(EXP(-POWER((LN($A$84/$A85)+($EC$1+POWER($EI85,2)/2)*($EO$1/$DY$1))/($EI85*SQRT($EO$1/$DY$1)),2)/2)/SQRT(2*PI())/($A$84*$EI85*SQRT($EO$1/$DY$1)))</f>
        <v>2.0852230426391329E-3</v>
      </c>
      <c r="EC85" s="3">
        <f t="shared" ref="EC85:EC130" ca="1" si="290">-(EXP(-POWER((LN($A$84/$A85)+($EC$1+POWER($EJ85,2)/2)*($EO$1/$DY$1))/($EJ85*SQRT($EO$1/$DY$1)),2)/2)/SQRT(2*PI())/($A$84*$EJ85*SQRT($EO$1/$DY$1)))</f>
        <v>-2.1518151081617687E-3</v>
      </c>
      <c r="ED85" s="63">
        <f>+DV85+DW85</f>
        <v>1177</v>
      </c>
      <c r="EE85" s="59">
        <f t="shared" ref="EE85:EE130" si="291">IFERROR(VALUE(IF(OR(EL85="--",EL85="0.00%"),$EE$1,EL85)),$EE$1)</f>
        <v>0.82369999999999999</v>
      </c>
      <c r="EF85" s="59">
        <f t="shared" ref="EF85:EF130" si="292">IFERROR(VALUE(IF(OR(EM85="--",EM85="0.00%"),$EE$1,EM85)),$EE$1)</f>
        <v>1.2927999999999999</v>
      </c>
      <c r="EG85" s="59">
        <f t="shared" ref="EG85:EG130" si="293">IFERROR(VALUE(IF(OR(EN85="--",EN85="0.00%"),$EE$1,EN85)),$EE$1)</f>
        <v>0.12889999999999999</v>
      </c>
      <c r="EH85" s="59">
        <f t="shared" ref="EH85:EH130" si="294">IFERROR(VALUE(IF(OR(EO85="--",EO85="0.00%"),$EE$1,EO85)),$EE$1)</f>
        <v>0.1981</v>
      </c>
      <c r="EI85" s="59">
        <f t="shared" ref="EI85:EI130" si="295">IFERROR(VALUE(IF(OR(EP85="--",EP85="0.00%"),$EE$1,EP85)),$EE$1)</f>
        <v>0.13059999999999999</v>
      </c>
      <c r="EJ85" s="59">
        <f t="shared" ref="EJ85:EJ130" si="296">IFERROR(VALUE(IF(OR(EQ85="--",EQ85="0.00%"),$EE$1,EQ85)),$EE$1)</f>
        <v>0.154</v>
      </c>
      <c r="EK85" s="63">
        <f ca="1">+DV85*DX85*$A$84*$A$84+DW85*DY85*$A$84*$A$84</f>
        <v>47337586.227040522</v>
      </c>
      <c r="EL85" s="3" t="str">
        <f>RTD("tos.rtd",,EL$83,"."&amp;$B$82&amp;$AS$82&amp;"C"&amp;$A85)</f>
        <v>82.37%</v>
      </c>
      <c r="EM85" s="3" t="str">
        <f>RTD("tos.rtd",,EM$83,"."&amp;$B$82&amp;$AS$82&amp;"P"&amp;$A85)</f>
        <v>129.28%</v>
      </c>
      <c r="EN85" s="3" t="str">
        <f>RTD("tos.rtd",,EN$83,"."&amp;$C$82&amp;$AU$82&amp;"C"&amp;$A85)</f>
        <v>12.89%</v>
      </c>
      <c r="EO85" s="3" t="str">
        <f>RTD("tos.rtd",,EO$83,"."&amp;$C$82&amp;$AU$82&amp;"P"&amp;$A85)</f>
        <v>19.81%</v>
      </c>
      <c r="EP85" s="3" t="str">
        <f>RTD("tos.rtd",,EP$83,"."&amp;$D$82&amp;$AW$82&amp;"C"&amp;$A85)</f>
        <v>13.06%</v>
      </c>
      <c r="EQ85" s="3" t="str">
        <f>RTD("tos.rtd",,EQ$83,"."&amp;$D$82&amp;$AW$82&amp;"P"&amp;$A85)</f>
        <v>15.40%</v>
      </c>
      <c r="ES85" s="63" t="str">
        <f t="shared" ref="ES85:ES130" si="297">IFERROR(
    A85 &amp; "," &amp; TEXT(IF(ISNUMBER(DV85+DW85), DV85+DW85, 0), "00.00"),    "Error"
)</f>
        <v>6070,1177.00</v>
      </c>
      <c r="ET85" s="63" t="str">
        <f t="shared" ref="ET85:ET130" ca="1" si="298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IF(ISNUMBER(EK85), (EK85),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IF(ISNUMBER(EK85), (EK85), 0)
        )))),
    "00.00")
)</f>
        <v>6070,1117.62</v>
      </c>
      <c r="EU85" s="67">
        <v>589.87</v>
      </c>
      <c r="EV85" s="67" t="s">
        <v>700</v>
      </c>
      <c r="EW85" s="67">
        <v>516.15</v>
      </c>
      <c r="EX85" s="67" t="s">
        <v>701</v>
      </c>
      <c r="EY85" s="67">
        <v>5909</v>
      </c>
      <c r="EZ85" s="67" t="s">
        <v>702</v>
      </c>
      <c r="FA85" s="67">
        <v>21186.75</v>
      </c>
      <c r="FB85" s="67" t="s">
        <v>703</v>
      </c>
      <c r="FC85" s="67" t="s">
        <v>704</v>
      </c>
      <c r="FD85" s="67" t="s">
        <v>705</v>
      </c>
      <c r="FE85" s="68" t="s">
        <v>706</v>
      </c>
      <c r="FF85" s="68" t="s">
        <v>707</v>
      </c>
    </row>
    <row r="86" spans="1:162" s="63" customFormat="1" ht="12" customHeight="1" thickBot="1" x14ac:dyDescent="0.25">
      <c r="A86" s="2">
        <f>+A85-$A$81</f>
        <v>6060</v>
      </c>
      <c r="B86" s="3">
        <f t="shared" si="260"/>
        <v>776</v>
      </c>
      <c r="C86" s="3">
        <f t="shared" si="261"/>
        <v>399</v>
      </c>
      <c r="D86" s="3">
        <f t="shared" si="262"/>
        <v>1021</v>
      </c>
      <c r="E86" s="3">
        <f t="shared" si="263"/>
        <v>2196</v>
      </c>
      <c r="F86" s="4">
        <f>+$F$84/$A$84*A86</f>
        <v>6080.3646139628663</v>
      </c>
      <c r="G86" s="4">
        <f t="shared" ref="G86:G98" si="299">+$G$84/$A$84*A86</f>
        <v>604.79848777619088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-713</v>
      </c>
      <c r="AN86" s="20">
        <v>-13</v>
      </c>
      <c r="AO86" s="20">
        <v>6060</v>
      </c>
      <c r="AP86" s="20">
        <v>2228</v>
      </c>
      <c r="AQ86" s="20">
        <v>-28</v>
      </c>
      <c r="AR86" s="20"/>
      <c r="AS86" s="54">
        <f>IF(RTD("tos.rtd",,AS$83,"."&amp;$B$82&amp;$AS$82&amp;"C"&amp;$A86)="N/A",0,RTD("tos.rtd",,AS$83,"."&amp;$B$82&amp;$AS$82&amp;"C"&amp;$A86))</f>
        <v>772</v>
      </c>
      <c r="AT86" s="3">
        <f>-IF(RTD("tos.rtd",,AT$83,"."&amp;$B$82&amp;$AS$82&amp;"P"&amp;$A86)="N/A",0,RTD("tos.rtd",,AT$83,"."&amp;$B$82&amp;$AS$82&amp;"P"&amp;$A86))</f>
        <v>-4</v>
      </c>
      <c r="AU86" s="54">
        <f>IF(RTD("tos.rtd",,AU$83,"."&amp;$C$82&amp;$AU$82&amp;"C"&amp;$A86)="N/A",0,RTD("tos.rtd",,AU$83,"."&amp;$C$82&amp;$AU$82&amp;"C"&amp;$A86))</f>
        <v>396</v>
      </c>
      <c r="AV86" s="3">
        <f>-IF(RTD("tos.rtd",,AV$83,"."&amp;$C$82&amp;$AU$82&amp;"P"&amp;$A86)="N/A",0,RTD("tos.rtd",,AV$83,"."&amp;$C$82&amp;$AU$82&amp;"P"&amp;$A86))</f>
        <v>-3</v>
      </c>
      <c r="AW86" s="54">
        <f>IF(RTD("tos.rtd",,AW$83,"."&amp;$D$82&amp;$AW$82&amp;"C"&amp;$A86)="N/A",0,RTD("tos.rtd",,AW$83,"."&amp;$D$82&amp;$AW$82&amp;"C"&amp;$A86))</f>
        <v>830</v>
      </c>
      <c r="AX86" s="3">
        <f>-IF(RTD("tos.rtd",,AX$83,"."&amp;$D$82&amp;$AW$82&amp;"P"&amp;$A86)="N/A",0,RTD("tos.rtd",,AX$83,"."&amp;$D$82&amp;$AW$82&amp;"P"&amp;$A86))</f>
        <v>-191</v>
      </c>
      <c r="AY86" s="79">
        <f t="shared" ref="AY86:AY98" si="300">SUM(AS86:AX86)</f>
        <v>1800</v>
      </c>
      <c r="AZ86" s="8">
        <f t="shared" si="264"/>
        <v>6060</v>
      </c>
      <c r="BA86" s="54">
        <f>IF(RTD("tos.rtd",,BA$83,"."&amp;$B$82&amp;$AS$82&amp;"C"&amp;$A86)="N/A",0,RTD("tos.rtd",,BA$83,"."&amp;$B$82&amp;$AS$82&amp;"C"&amp;$A86))</f>
        <v>2228</v>
      </c>
      <c r="BB86" s="3">
        <f>-IF(RTD("tos.rtd",,BB$83,"."&amp;$B$82&amp;$AS$82&amp;"P"&amp;$A86)="N/A",0,RTD("tos.rtd",,BB$83,"."&amp;$B$82&amp;$AS$82&amp;"P"&amp;$A86))</f>
        <v>-28</v>
      </c>
      <c r="BC86" s="54">
        <f>IF(RTD("tos.rtd",,BC$83,"."&amp;$C$82&amp;$AU$82&amp;"C"&amp;$A86)="N/A",0,RTD("tos.rtd",,BC$83,"."&amp;$C$82&amp;$AU$82&amp;"C"&amp;$A86))</f>
        <v>443</v>
      </c>
      <c r="BD86" s="3">
        <f>-IF(RTD("tos.rtd",,BD$83,"."&amp;$C$82&amp;$AU$82&amp;"P"&amp;$A86)="N/A",0,RTD("tos.rtd",,BD$83,"."&amp;$C$82&amp;$AU$82&amp;"P"&amp;$A86))</f>
        <v>-1</v>
      </c>
      <c r="BE86" s="54">
        <f>IF(RTD("tos.rtd",,BE$83,"."&amp;$D$82&amp;$AW$82&amp;"C"&amp;$A86)="N/A",0,RTD("tos.rtd",,BE$83,"."&amp;$D$82&amp;$AW$82&amp;"C"&amp;$A86))</f>
        <v>13</v>
      </c>
      <c r="BF86" s="3">
        <f>-IF(RTD("tos.rtd",,BF$83,"."&amp;$D$82&amp;$AW$82&amp;"P"&amp;$A86)="N/A",0,RTD("tos.rtd",,BF$83,"."&amp;$D$82&amp;$AW$82&amp;"P"&amp;$A86))</f>
        <v>-17</v>
      </c>
      <c r="BG86" s="3">
        <f ca="1">+Hoja2!Y87</f>
        <v>2252</v>
      </c>
      <c r="BH86" s="55">
        <f t="shared" ref="BH86:BH130" ca="1" si="301">SUM(BA86:BG86)</f>
        <v>4890</v>
      </c>
      <c r="BI86" s="32"/>
      <c r="BJ86" s="3">
        <f ca="1">IF($BP$1=1,DX86,IF(RTD("tos.rtd",,BJ$83,"."&amp;$B$82&amp;$AS$82&amp;"C"&amp;$A86)="N/A",0,RTD("tos.rtd",,BJ$83,"."&amp;$B$82&amp;$AS$82&amp;"C"&amp;$A86)))</f>
        <v>1.2349437360565424E-3</v>
      </c>
      <c r="BK86" s="3">
        <f ca="1">IF($BP$1=1,DY86,-IF(RTD("tos.rtd",,BK$83,"."&amp;$B$82&amp;$AS$82&amp;"P"&amp;$A86)="N/A",0,RTD("tos.rtd",,BK$83,"."&amp;$B$82&amp;$AS$82&amp;"P"&amp;$A86)))</f>
        <v>-2.2628968090577365E-3</v>
      </c>
      <c r="BL86" s="3">
        <f ca="1">IF($BP$1=1,DZ86,IF(RTD("tos.rtd",,BL$83,"."&amp;$C$82&amp;$AU$82&amp;"C"&amp;$A86)="N/A",0,RTD("tos.rtd",,BL$83,"."&amp;$C$82&amp;$AU$82&amp;"C"&amp;$A86)))</f>
        <v>2.3353611630491508E-3</v>
      </c>
      <c r="BM86" s="3">
        <f ca="1">IF($BP$1=1,EA86,-IF(RTD("tos.rtd",,BM$83,"."&amp;$C$82&amp;$AU$82&amp;"P"&amp;$A86)="N/A",0,RTD("tos.rtd",,BM$83,"."&amp;$C$82&amp;$AU$82&amp;"P"&amp;$A86)))</f>
        <v>-2.1675299322067611E-3</v>
      </c>
      <c r="BN86" s="3">
        <f ca="1">IF($BP$1=1,EB86,IF(RTD("tos.rtd",,BN$83,"."&amp;$D$82&amp;$AW$82&amp;"C"&amp;$A86)="N/A",0,RTD("tos.rtd",,BN$83,"."&amp;$D$82&amp;$AW$82&amp;"C"&amp;$A86)))</f>
        <v>2.3408553924095131E-3</v>
      </c>
      <c r="BO86" s="3">
        <f ca="1">IF($BP$1=1,EC86,-IF(RTD("tos.rtd",,BO$83,"."&amp;$D$82&amp;$AW$82&amp;"P"&amp;$A86)="N/A",0,RTD("tos.rtd",,BO$83,"."&amp;$D$82&amp;$AW$82&amp;"P"&amp;$A86)))</f>
        <v>-2.3352073748424177E-3</v>
      </c>
      <c r="BQ86" s="3">
        <f t="shared" ca="1" si="265"/>
        <v>256417.08252707482</v>
      </c>
      <c r="BR86" s="3" t="str">
        <f t="shared" ref="BR86:BV130" ca="1" si="302">IF(AND(BQ86&lt;0,BQ85&gt;0), "Cruce -", IF(AND(BQ86&gt;0,BQ85&lt;0),"Cruce +", ""))</f>
        <v/>
      </c>
      <c r="BS86" s="3">
        <f t="shared" ca="1" si="266"/>
        <v>249350.51288149972</v>
      </c>
      <c r="BT86" s="3" t="str">
        <f t="shared" ca="1" si="302"/>
        <v/>
      </c>
      <c r="BU86" s="3">
        <f t="shared" ca="1" si="267"/>
        <v>406456.45096684532</v>
      </c>
      <c r="BV86" s="3" t="str">
        <f t="shared" ca="1" si="302"/>
        <v/>
      </c>
      <c r="BX86" s="3">
        <f t="shared" ca="1" si="268"/>
        <v>729910.9079522629</v>
      </c>
      <c r="BY86" s="3" t="str">
        <f ca="1">IF(AND(BX86&lt;0,BX85&gt;0), "Cruce -", IF(AND(BX86&gt;0,BX85&lt;0),"Cruce +", ""))</f>
        <v/>
      </c>
      <c r="BZ86" s="3">
        <f t="shared" ca="1" si="269"/>
        <v>280331.82697482349</v>
      </c>
      <c r="CA86" s="3" t="str">
        <f ca="1">IF(AND(BZ86&lt;0,BZ85&gt;0), "Cruce -", IF(AND(BZ86&gt;0,BZ85&lt;0),"Cruce +", ""))</f>
        <v/>
      </c>
      <c r="CB86" s="3">
        <f t="shared" ca="1" si="270"/>
        <v>-2516.4229264971109</v>
      </c>
      <c r="CC86" s="3" t="str">
        <f ca="1">IF(AND(CB86&lt;0,CB85&gt;0), "Cruce -", IF(AND(CB86&gt;0,CB85&lt;0),"Cruce +", ""))</f>
        <v>Cruce -</v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0.95</v>
      </c>
      <c r="CF86" s="3">
        <f>IF(RTD("tos.rtd",,CF$83,"."&amp;$C$82&amp;$AU$82&amp;"C"&amp;$A86)="N/A",0,RTD("tos.rtd",,CF$83,"."&amp;$C$82&amp;$AU$82&amp;"C"&amp;$A86))</f>
        <v>0.13</v>
      </c>
      <c r="CG86" s="3">
        <f>-IF(RTD("tos.rtd",,CG$83,"."&amp;$C$82&amp;$AU$82&amp;"P"&amp;$A86)="N/A",0,RTD("tos.rtd",,CG$83,"."&amp;$C$82&amp;$AU$82&amp;"P"&amp;$A86))</f>
        <v>0.78</v>
      </c>
      <c r="CH86" s="3">
        <f>IF(RTD("tos.rtd",,CH$83,"."&amp;$D$82&amp;$AW$82&amp;"C"&amp;$A86)="N/A",0,RTD("tos.rtd",,CH$83,"."&amp;$D$82&amp;$AW$82&amp;"C"&amp;$A86))</f>
        <v>0.38</v>
      </c>
      <c r="CI86" s="3">
        <f>-IF(RTD("tos.rtd",,CI$83,"."&amp;$D$82&amp;$AW$82&amp;"P"&amp;$A86)="N/A",0,RTD("tos.rtd",,CI$83,"."&amp;$D$82&amp;$AW$82&amp;"P"&amp;$A86))</f>
        <v>0.6</v>
      </c>
      <c r="CK86" s="3">
        <f t="shared" ref="CK86:CK130" si="303">+AS86*CD86*100+AT86*CE86*100</f>
        <v>-380</v>
      </c>
      <c r="CL86" s="3"/>
      <c r="CM86" s="3">
        <f t="shared" ref="CM86:CM130" si="304">+AU86*CF86*100+AV86*CG86*100</f>
        <v>4914</v>
      </c>
      <c r="CN86" s="3"/>
      <c r="CO86" s="3">
        <f t="shared" ref="CO86:CO130" si="305">+AW86*CH86*100+AX86*CI86*100</f>
        <v>20079.999999999996</v>
      </c>
      <c r="CP86" s="3">
        <f t="shared" si="271"/>
        <v>24613.999999999996</v>
      </c>
      <c r="CQ86" s="3">
        <f t="shared" si="272"/>
        <v>2200</v>
      </c>
      <c r="CR86" s="3"/>
      <c r="CS86" s="3">
        <f t="shared" si="273"/>
        <v>442</v>
      </c>
      <c r="CT86" s="3"/>
      <c r="CU86" s="3">
        <f t="shared" si="274"/>
        <v>-4</v>
      </c>
      <c r="CV86" s="3"/>
      <c r="CW86" s="3">
        <f t="shared" ref="CW86:CW98" ca="1" si="306">+BQ86+BS86+BU86</f>
        <v>912224.04637541994</v>
      </c>
      <c r="CY86" s="3">
        <f t="shared" ca="1" si="275"/>
        <v>1007726.3120005893</v>
      </c>
      <c r="CZ86" s="70" t="str">
        <f ca="1">IF(AND(CY86&lt;0,CY85&gt;0), "Cruce -", IF(AND(CY86&gt;0,CY85&lt;0),"Cruce +", ""))</f>
        <v/>
      </c>
      <c r="DA86" s="3">
        <f>IF(RTD("tos.rtd",,DA$83,"."&amp;$B$82&amp;$AS$82&amp;"C"&amp;$A86)="N/A",0,RTD("tos.rtd",,DA$83,"."&amp;$B$82&amp;$AS$82&amp;"C"&amp;$A86))</f>
        <v>0.03</v>
      </c>
      <c r="DB86" s="3">
        <f>IF(RTD("tos.rtd",,DB$83,"."&amp;$B$82&amp;$AS$82&amp;"P"&amp;$A86)="N/A",0,RTD("tos.rtd",,DB$83,"."&amp;$B$82&amp;$AS$82&amp;"P"&amp;$A86))</f>
        <v>110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100.4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95.1</v>
      </c>
      <c r="DG86" s="86">
        <f t="shared" ref="DG86:DG130" si="307">+$A86-$A$84</f>
        <v>108.5</v>
      </c>
      <c r="DH86" s="3">
        <f t="shared" si="276"/>
        <v>0</v>
      </c>
      <c r="DI86" s="3">
        <f t="shared" si="277"/>
        <v>0</v>
      </c>
      <c r="DJ86" s="3">
        <f t="shared" si="278"/>
        <v>0</v>
      </c>
      <c r="DK86" s="3">
        <f t="shared" si="279"/>
        <v>0</v>
      </c>
      <c r="DL86" s="3">
        <f t="shared" si="280"/>
        <v>0</v>
      </c>
      <c r="DM86" s="3">
        <f t="shared" si="281"/>
        <v>0</v>
      </c>
      <c r="DN86" s="64" t="str">
        <f t="shared" si="282"/>
        <v>UNKNOWN</v>
      </c>
      <c r="DO86" s="64" t="str">
        <f t="shared" si="283"/>
        <v>UNKNOWN</v>
      </c>
      <c r="DP86" s="3">
        <f t="shared" si="284"/>
        <v>0</v>
      </c>
      <c r="DQ86" s="3">
        <f t="shared" si="285"/>
        <v>0</v>
      </c>
      <c r="DR86" s="3">
        <f t="shared" ca="1" si="286"/>
        <v>0</v>
      </c>
      <c r="DS86" s="3">
        <f t="shared" si="287"/>
        <v>0</v>
      </c>
      <c r="DT86" s="3">
        <f t="shared" ref="DT86:DT130" si="308">BA86-VLOOKUP(AZ86,$AO$85:$AQ$130,2,FALSE)</f>
        <v>0</v>
      </c>
      <c r="DU86" s="3">
        <f t="shared" ref="DU86:DU130" si="309">BB86-VLOOKUP(AZ86,$AO$85:$AQ$130,3,FALSE)</f>
        <v>0</v>
      </c>
      <c r="DV86" s="3">
        <f t="shared" ref="DV86:DV130" si="310">AM86+IF(DN86="BUY",DT86,IF(DN86="SELL",-DT86,0))</f>
        <v>-713</v>
      </c>
      <c r="DW86" s="3">
        <f t="shared" ref="DW86:DW130" si="311">AN86+IF(DO86="BUY",DU86,IF(DO86="SELL",-DU86,0))</f>
        <v>-13</v>
      </c>
      <c r="DX86" s="3">
        <f ca="1">(EXP(-POWER((LN($A$84/$A86)+($EC$1+POWER($EE86,2)/2)*($EM$1/$DY$1))/($EE86*SQRT($EM$1/$DY$1)),2)/2)/SQRT(2*PI())/($A$84*$EE86*SQRT($EM$1/$DY$1)))</f>
        <v>1.2349437360565424E-3</v>
      </c>
      <c r="DY86" s="3">
        <f t="shared" ca="1" si="288"/>
        <v>-2.2628968090577365E-3</v>
      </c>
      <c r="DZ86" s="3">
        <f t="shared" ref="DZ86:DZ130" ca="1" si="312">(EXP(-POWER((LN($A$84/$A86)+($EC$1+POWER($EG86,2)/2)*($EO$1/$DY$1))/($EG86*SQRT($EO$1/$DY$1)),2)/2)/SQRT(2*PI())/($A$84*$EG86*SQRT($EO$1/$DY$1)))</f>
        <v>2.3353611630491508E-3</v>
      </c>
      <c r="EA86" s="3">
        <f t="shared" ref="EA86:EA130" ca="1" si="313">-(EXP(-POWER((LN($A$84/$A86)+($EC$1+POWER($EH86,2)/2)*($EO$1/$DY$1))/($EH86*SQRT($EO$1/$DY$1)),2)/2)/SQRT(2*PI())/($A$84*$EH86*SQRT($EO$1/$DY$1)))</f>
        <v>-2.1675299322067611E-3</v>
      </c>
      <c r="EB86" s="3">
        <f t="shared" ca="1" si="289"/>
        <v>2.3408553924095131E-3</v>
      </c>
      <c r="EC86" s="3">
        <f t="shared" ca="1" si="290"/>
        <v>-2.3352073748424177E-3</v>
      </c>
      <c r="ED86" s="63">
        <f t="shared" ref="ED86:ED130" si="314">+DV86+DW86</f>
        <v>-726</v>
      </c>
      <c r="EE86" s="59">
        <f t="shared" si="291"/>
        <v>0.754</v>
      </c>
      <c r="EF86" s="59">
        <f t="shared" si="292"/>
        <v>1.3199000000000001</v>
      </c>
      <c r="EG86" s="59">
        <f t="shared" si="293"/>
        <v>0.1295</v>
      </c>
      <c r="EH86" s="59">
        <f t="shared" si="294"/>
        <v>0.19370000000000001</v>
      </c>
      <c r="EI86" s="59">
        <f t="shared" si="295"/>
        <v>0.1313</v>
      </c>
      <c r="EJ86" s="59">
        <f t="shared" si="296"/>
        <v>0.1545</v>
      </c>
      <c r="EK86" s="63">
        <f t="shared" ref="EK86:EK130" ca="1" si="315">+DV86*DX86*$A$84*$A$84+DW86*DY86*$A$84*$A$84</f>
        <v>-30146163.518789392</v>
      </c>
      <c r="EL86" s="3" t="str">
        <f>RTD("tos.rtd",,EL$83,"."&amp;$B$82&amp;$AS$82&amp;"C"&amp;$A86)</f>
        <v>75.40%</v>
      </c>
      <c r="EM86" s="3" t="str">
        <f>RTD("tos.rtd",,EM$83,"."&amp;$B$82&amp;$AS$82&amp;"P"&amp;$A86)</f>
        <v>131.99%</v>
      </c>
      <c r="EN86" s="3" t="str">
        <f>RTD("tos.rtd",,EN$83,"."&amp;$C$82&amp;$AU$82&amp;"C"&amp;$A86)</f>
        <v>12.95%</v>
      </c>
      <c r="EO86" s="3" t="str">
        <f>RTD("tos.rtd",,EO$83,"."&amp;$C$82&amp;$AU$82&amp;"P"&amp;$A86)</f>
        <v>19.37%</v>
      </c>
      <c r="EP86" s="3" t="str">
        <f>RTD("tos.rtd",,EP$83,"."&amp;$D$82&amp;$AW$82&amp;"C"&amp;$A86)</f>
        <v>13.13%</v>
      </c>
      <c r="EQ86" s="3" t="str">
        <f>RTD("tos.rtd",,EQ$83,"."&amp;$D$82&amp;$AW$82&amp;"P"&amp;$A86)</f>
        <v>15.45%</v>
      </c>
      <c r="ES86" s="63" t="str">
        <f t="shared" si="297"/>
        <v>6060,-726.00</v>
      </c>
      <c r="ET86" s="63" t="str">
        <f t="shared" ca="1" si="298"/>
        <v>6060,1007.73</v>
      </c>
      <c r="EU86" s="67">
        <v>590.04999999999995</v>
      </c>
      <c r="EV86" s="67" t="s">
        <v>708</v>
      </c>
      <c r="EW86" s="67">
        <v>516.36</v>
      </c>
      <c r="EX86" s="67" t="s">
        <v>709</v>
      </c>
      <c r="EY86" s="67">
        <v>5911.25</v>
      </c>
      <c r="EZ86" s="67" t="s">
        <v>710</v>
      </c>
      <c r="FA86" s="67">
        <v>21196.25</v>
      </c>
      <c r="FB86" s="67" t="s">
        <v>711</v>
      </c>
      <c r="FC86" s="67" t="s">
        <v>712</v>
      </c>
      <c r="FD86" s="67" t="s">
        <v>713</v>
      </c>
      <c r="FE86" s="68" t="s">
        <v>714</v>
      </c>
      <c r="FF86" s="68" t="s">
        <v>715</v>
      </c>
    </row>
    <row r="87" spans="1:162" s="63" customFormat="1" ht="12" customHeight="1" thickBot="1" x14ac:dyDescent="0.25">
      <c r="A87" s="2">
        <f t="shared" ref="A87:A130" si="316">+A86-$A$81</f>
        <v>6050</v>
      </c>
      <c r="B87" s="3">
        <f t="shared" si="260"/>
        <v>2767</v>
      </c>
      <c r="C87" s="3">
        <f t="shared" si="261"/>
        <v>1386</v>
      </c>
      <c r="D87" s="3">
        <f t="shared" si="262"/>
        <v>27020</v>
      </c>
      <c r="E87" s="3">
        <f t="shared" si="263"/>
        <v>31173</v>
      </c>
      <c r="F87" s="4">
        <f t="shared" ref="F87:F92" si="317">+$F$84/$A$84*A87</f>
        <v>6070.3310089893303</v>
      </c>
      <c r="G87" s="4">
        <f t="shared" si="299"/>
        <v>603.80047046962954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855</v>
      </c>
      <c r="AN87" s="20">
        <v>21</v>
      </c>
      <c r="AO87" s="20">
        <v>6050</v>
      </c>
      <c r="AP87" s="20">
        <v>5519</v>
      </c>
      <c r="AQ87" s="20">
        <v>-40</v>
      </c>
      <c r="AR87" s="20"/>
      <c r="AS87" s="54">
        <f>IF(RTD("tos.rtd",,AS$83,"."&amp;$B$82&amp;$AS$82&amp;"C"&amp;$A87)="N/A",0,RTD("tos.rtd",,AS$83,"."&amp;$B$82&amp;$AS$82&amp;"C"&amp;$A87))</f>
        <v>2737</v>
      </c>
      <c r="AT87" s="3">
        <f>-IF(RTD("tos.rtd",,AT$83,"."&amp;$B$82&amp;$AS$82&amp;"P"&amp;$A87)="N/A",0,RTD("tos.rtd",,AT$83,"."&amp;$B$82&amp;$AS$82&amp;"P"&amp;$A87))</f>
        <v>-30</v>
      </c>
      <c r="AU87" s="54">
        <f>IF(RTD("tos.rtd",,AU$83,"."&amp;$C$82&amp;$AU$82&amp;"C"&amp;$A87)="N/A",0,RTD("tos.rtd",,AU$83,"."&amp;$C$82&amp;$AU$82&amp;"C"&amp;$A87))</f>
        <v>1356</v>
      </c>
      <c r="AV87" s="3">
        <f>-IF(RTD("tos.rtd",,AV$83,"."&amp;$C$82&amp;$AU$82&amp;"P"&amp;$A87)="N/A",0,RTD("tos.rtd",,AV$83,"."&amp;$C$82&amp;$AU$82&amp;"P"&amp;$A87))</f>
        <v>-30</v>
      </c>
      <c r="AW87" s="54">
        <f>IF(RTD("tos.rtd",,AW$83,"."&amp;$D$82&amp;$AW$82&amp;"C"&amp;$A87)="N/A",0,RTD("tos.rtd",,AW$83,"."&amp;$D$82&amp;$AW$82&amp;"C"&amp;$A87))</f>
        <v>18058</v>
      </c>
      <c r="AX87" s="3">
        <f>-IF(RTD("tos.rtd",,AX$83,"."&amp;$D$82&amp;$AW$82&amp;"P"&amp;$A87)="N/A",0,RTD("tos.rtd",,AX$83,"."&amp;$D$82&amp;$AW$82&amp;"P"&amp;$A87))</f>
        <v>-8962</v>
      </c>
      <c r="AY87" s="79">
        <f t="shared" si="300"/>
        <v>13129</v>
      </c>
      <c r="AZ87" s="8">
        <f t="shared" si="264"/>
        <v>6050</v>
      </c>
      <c r="BA87" s="54">
        <f>IF(RTD("tos.rtd",,BA$83,"."&amp;$B$82&amp;$AS$82&amp;"C"&amp;$A87)="N/A",0,RTD("tos.rtd",,BA$83,"."&amp;$B$82&amp;$AS$82&amp;"C"&amp;$A87))</f>
        <v>5519</v>
      </c>
      <c r="BB87" s="3">
        <f>-IF(RTD("tos.rtd",,BB$83,"."&amp;$B$82&amp;$AS$82&amp;"P"&amp;$A87)="N/A",0,RTD("tos.rtd",,BB$83,"."&amp;$B$82&amp;$AS$82&amp;"P"&amp;$A87))</f>
        <v>-40</v>
      </c>
      <c r="BC87" s="54">
        <f>IF(RTD("tos.rtd",,BC$83,"."&amp;$C$82&amp;$AU$82&amp;"C"&amp;$A87)="N/A",0,RTD("tos.rtd",,BC$83,"."&amp;$C$82&amp;$AU$82&amp;"C"&amp;$A87))</f>
        <v>3258</v>
      </c>
      <c r="BD87" s="3">
        <f>-IF(RTD("tos.rtd",,BD$83,"."&amp;$C$82&amp;$AU$82&amp;"P"&amp;$A87)="N/A",0,RTD("tos.rtd",,BD$83,"."&amp;$C$82&amp;$AU$82&amp;"P"&amp;$A87))</f>
        <v>-18</v>
      </c>
      <c r="BE87" s="54">
        <f>IF(RTD("tos.rtd",,BE$83,"."&amp;$D$82&amp;$AW$82&amp;"C"&amp;$A87)="N/A",0,RTD("tos.rtd",,BE$83,"."&amp;$D$82&amp;$AW$82&amp;"C"&amp;$A87))</f>
        <v>728</v>
      </c>
      <c r="BF87" s="3">
        <f>-IF(RTD("tos.rtd",,BF$83,"."&amp;$D$82&amp;$AW$82&amp;"P"&amp;$A87)="N/A",0,RTD("tos.rtd",,BF$83,"."&amp;$D$82&amp;$AW$82&amp;"P"&amp;$A87))</f>
        <v>-10</v>
      </c>
      <c r="BG87" s="3">
        <f ca="1">+Hoja2!Y88</f>
        <v>6602</v>
      </c>
      <c r="BH87" s="55">
        <f t="shared" ca="1" si="301"/>
        <v>16039</v>
      </c>
      <c r="BI87" s="32" t="str">
        <f ca="1">IF(AND(BH87&lt;0,BH86&gt;0), "Cruce -", IF(AND(BH87&gt;0,BH86&lt;0),"Cruce +", ""))</f>
        <v/>
      </c>
      <c r="BJ87" s="3">
        <f ca="1">IF($BP$1=1,DX87,IF(RTD("tos.rtd",,BJ$83,"."&amp;$B$82&amp;$AS$82&amp;"C"&amp;$A87)="N/A",0,RTD("tos.rtd",,BJ$83,"."&amp;$B$82&amp;$AS$82&amp;"C"&amp;$A87)))</f>
        <v>1.3539892549151195E-3</v>
      </c>
      <c r="BK87" s="3">
        <f ca="1">IF($BP$1=1,DY87,-IF(RTD("tos.rtd",,BK$83,"."&amp;$B$82&amp;$AS$82&amp;"P"&amp;$A87)="N/A",0,RTD("tos.rtd",,BK$83,"."&amp;$B$82&amp;$AS$82&amp;"P"&amp;$A87)))</f>
        <v>-2.4916395989746077E-3</v>
      </c>
      <c r="BL87" s="3">
        <f ca="1">IF($BP$1=1,DZ87,IF(RTD("tos.rtd",,BL$83,"."&amp;$C$82&amp;$AU$82&amp;"C"&amp;$A87)="N/A",0,RTD("tos.rtd",,BL$83,"."&amp;$C$82&amp;$AU$82&amp;"C"&amp;$A87)))</f>
        <v>2.5961199437322404E-3</v>
      </c>
      <c r="BM87" s="3">
        <f ca="1">IF($BP$1=1,EA87,-IF(RTD("tos.rtd",,BM$83,"."&amp;$C$82&amp;$AU$82&amp;"P"&amp;$A87)="N/A",0,RTD("tos.rtd",,BM$83,"."&amp;$C$82&amp;$AU$82&amp;"P"&amp;$A87)))</f>
        <v>-2.2978307301825237E-3</v>
      </c>
      <c r="BN87" s="3">
        <f ca="1">IF($BP$1=1,EB87,IF(RTD("tos.rtd",,BN$83,"."&amp;$D$82&amp;$AW$82&amp;"C"&amp;$A87)="N/A",0,RTD("tos.rtd",,BN$83,"."&amp;$D$82&amp;$AW$82&amp;"C"&amp;$A87)))</f>
        <v>2.5949925376254866E-3</v>
      </c>
      <c r="BO87" s="3">
        <f ca="1">IF($BP$1=1,EC87,-IF(RTD("tos.rtd",,BO$83,"."&amp;$D$82&amp;$AW$82&amp;"P"&amp;$A87)="N/A",0,RTD("tos.rtd",,BO$83,"."&amp;$D$82&amp;$AW$82&amp;"P"&amp;$A87)))</f>
        <v>-2.513591081003502E-3</v>
      </c>
      <c r="BQ87" s="3">
        <f t="shared" ca="1" si="265"/>
        <v>985975.23758702422</v>
      </c>
      <c r="BR87" s="3" t="str">
        <f t="shared" ca="1" si="302"/>
        <v/>
      </c>
      <c r="BS87" s="3">
        <f t="shared" ca="1" si="266"/>
        <v>937176.17824527679</v>
      </c>
      <c r="BT87" s="3" t="str">
        <f t="shared" ca="1" si="302"/>
        <v/>
      </c>
      <c r="BU87" s="3">
        <f t="shared" ca="1" si="267"/>
        <v>6607411.3103516726</v>
      </c>
      <c r="BV87" s="3" t="str">
        <f t="shared" ca="1" si="302"/>
        <v/>
      </c>
      <c r="BX87" s="3">
        <f t="shared" ca="1" si="268"/>
        <v>2002026.2951286687</v>
      </c>
      <c r="BY87" s="3" t="str">
        <f t="shared" ref="BY87:CC130" ca="1" si="318">IF(AND(BX87&lt;0,BX86&gt;0), "Cruce -", IF(AND(BX87&gt;0,BX86&lt;0),"Cruce +", ""))</f>
        <v/>
      </c>
      <c r="BZ87" s="3">
        <f t="shared" ca="1" si="269"/>
        <v>2285453.413494485</v>
      </c>
      <c r="CA87" s="3" t="str">
        <f t="shared" ca="1" si="318"/>
        <v/>
      </c>
      <c r="CB87" s="3">
        <f t="shared" ca="1" si="270"/>
        <v>506145.91092925525</v>
      </c>
      <c r="CC87" s="3" t="str">
        <f t="shared" ca="1" si="318"/>
        <v>Cruce +</v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0.94</v>
      </c>
      <c r="CF87" s="3">
        <f>IF(RTD("tos.rtd",,CF$83,"."&amp;$C$82&amp;$AU$82&amp;"C"&amp;$A87)="N/A",0,RTD("tos.rtd",,CF$83,"."&amp;$C$82&amp;$AU$82&amp;"C"&amp;$A87))</f>
        <v>0.16</v>
      </c>
      <c r="CG87" s="3">
        <f>-IF(RTD("tos.rtd",,CG$83,"."&amp;$C$82&amp;$AU$82&amp;"P"&amp;$A87)="N/A",0,RTD("tos.rtd",,CG$83,"."&amp;$C$82&amp;$AU$82&amp;"P"&amp;$A87))</f>
        <v>0.75</v>
      </c>
      <c r="CH87" s="3">
        <f>IF(RTD("tos.rtd",,CH$83,"."&amp;$D$82&amp;$AW$82&amp;"C"&amp;$A87)="N/A",0,RTD("tos.rtd",,CH$83,"."&amp;$D$82&amp;$AW$82&amp;"C"&amp;$A87))</f>
        <v>0.4</v>
      </c>
      <c r="CI87" s="3">
        <f>-IF(RTD("tos.rtd",,CI$83,"."&amp;$D$82&amp;$AW$82&amp;"P"&amp;$A87)="N/A",0,RTD("tos.rtd",,CI$83,"."&amp;$D$82&amp;$AW$82&amp;"P"&amp;$A87))</f>
        <v>0.57999999999999996</v>
      </c>
      <c r="CK87" s="3">
        <f t="shared" si="303"/>
        <v>-2820</v>
      </c>
      <c r="CL87" s="3"/>
      <c r="CM87" s="3">
        <f t="shared" si="304"/>
        <v>19446</v>
      </c>
      <c r="CN87" s="3"/>
      <c r="CO87" s="3">
        <f t="shared" si="305"/>
        <v>202524.00000000012</v>
      </c>
      <c r="CP87" s="3">
        <f t="shared" si="271"/>
        <v>219150.00000000012</v>
      </c>
      <c r="CQ87" s="3">
        <f t="shared" si="272"/>
        <v>5479</v>
      </c>
      <c r="CR87" s="3"/>
      <c r="CS87" s="3">
        <f t="shared" si="273"/>
        <v>3240</v>
      </c>
      <c r="CT87" s="3"/>
      <c r="CU87" s="3">
        <f t="shared" si="274"/>
        <v>718</v>
      </c>
      <c r="CV87" s="3"/>
      <c r="CW87" s="3">
        <f t="shared" ca="1" si="306"/>
        <v>8530562.7261839733</v>
      </c>
      <c r="CY87" s="3">
        <f t="shared" ca="1" si="275"/>
        <v>4793625.6195524093</v>
      </c>
      <c r="CZ87" s="70" t="str">
        <f t="shared" ref="CZ87:CZ130" ca="1" si="319">IF(AND(CY87&lt;0,CY86&gt;0), "Cruce -", IF(AND(CY87&gt;0,CY86&lt;0),"Cruce +", ""))</f>
        <v/>
      </c>
      <c r="DA87" s="3">
        <f>IF(RTD("tos.rtd",,DA$83,"."&amp;$B$82&amp;$AS$82&amp;"C"&amp;$A87)="N/A",0,RTD("tos.rtd",,DA$83,"."&amp;$B$82&amp;$AS$82&amp;"C"&amp;$A87))</f>
        <v>0.03</v>
      </c>
      <c r="DB87" s="3">
        <f>IF(RTD("tos.rtd",,DB$83,"."&amp;$B$82&amp;$AS$82&amp;"P"&amp;$A87)="N/A",0,RTD("tos.rtd",,DB$83,"."&amp;$B$82&amp;$AS$82&amp;"P"&amp;$A87))</f>
        <v>102.6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90.4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85.1</v>
      </c>
      <c r="DG87" s="86">
        <f t="shared" si="307"/>
        <v>98.5</v>
      </c>
      <c r="DH87" s="3">
        <f t="shared" si="276"/>
        <v>0</v>
      </c>
      <c r="DI87" s="3">
        <f t="shared" si="277"/>
        <v>0</v>
      </c>
      <c r="DJ87" s="3">
        <f t="shared" si="278"/>
        <v>0</v>
      </c>
      <c r="DK87" s="3">
        <f t="shared" si="279"/>
        <v>0</v>
      </c>
      <c r="DL87" s="3">
        <f t="shared" si="280"/>
        <v>0</v>
      </c>
      <c r="DM87" s="3">
        <f t="shared" si="281"/>
        <v>0</v>
      </c>
      <c r="DN87" s="64" t="str">
        <f t="shared" si="282"/>
        <v>UNKNOWN</v>
      </c>
      <c r="DO87" s="64" t="str">
        <f t="shared" si="283"/>
        <v>UNKNOWN</v>
      </c>
      <c r="DP87" s="3">
        <f t="shared" si="284"/>
        <v>0</v>
      </c>
      <c r="DQ87" s="3">
        <f t="shared" si="285"/>
        <v>0</v>
      </c>
      <c r="DR87" s="3">
        <f t="shared" ca="1" si="286"/>
        <v>0</v>
      </c>
      <c r="DS87" s="3">
        <f t="shared" si="287"/>
        <v>0</v>
      </c>
      <c r="DT87" s="3">
        <f t="shared" si="308"/>
        <v>0</v>
      </c>
      <c r="DU87" s="3">
        <f t="shared" si="309"/>
        <v>0</v>
      </c>
      <c r="DV87" s="3">
        <f t="shared" si="310"/>
        <v>855</v>
      </c>
      <c r="DW87" s="3">
        <f t="shared" si="311"/>
        <v>21</v>
      </c>
      <c r="DX87" s="3">
        <f t="shared" ref="DX87:DX130" ca="1" si="320">(EXP(-POWER((LN($A$84/$A87)+($EC$1+POWER($EE87,2)/2)*($EM$1/$DY$1))/($EE87*SQRT($EM$1/$DY$1)),2)/2)/SQRT(2*PI())/($A$84*$EE87*SQRT($EM$1/$DY$1)))</f>
        <v>1.3539892549151195E-3</v>
      </c>
      <c r="DY87" s="3">
        <f t="shared" ca="1" si="288"/>
        <v>-2.4916395989746077E-3</v>
      </c>
      <c r="DZ87" s="3">
        <f t="shared" ca="1" si="312"/>
        <v>2.5961199437322404E-3</v>
      </c>
      <c r="EA87" s="3">
        <f t="shared" ca="1" si="313"/>
        <v>-2.2978307301825237E-3</v>
      </c>
      <c r="EB87" s="3">
        <f t="shared" ca="1" si="289"/>
        <v>2.5949925376254866E-3</v>
      </c>
      <c r="EC87" s="3">
        <f t="shared" ca="1" si="290"/>
        <v>-2.513591081003502E-3</v>
      </c>
      <c r="ED87" s="63">
        <f t="shared" si="314"/>
        <v>876</v>
      </c>
      <c r="EE87" s="59">
        <f t="shared" si="291"/>
        <v>0.68420000000000003</v>
      </c>
      <c r="EF87" s="59">
        <f t="shared" si="292"/>
        <v>1.2116</v>
      </c>
      <c r="EG87" s="59">
        <f t="shared" si="293"/>
        <v>0.13100000000000001</v>
      </c>
      <c r="EH87" s="59">
        <f t="shared" si="294"/>
        <v>0.1898</v>
      </c>
      <c r="EI87" s="59">
        <f t="shared" si="295"/>
        <v>0.13200000000000001</v>
      </c>
      <c r="EJ87" s="59">
        <f t="shared" si="296"/>
        <v>0.15490000000000001</v>
      </c>
      <c r="EK87" s="63">
        <f t="shared" ca="1" si="315"/>
        <v>39151403.983006008</v>
      </c>
      <c r="EL87" s="3" t="str">
        <f>RTD("tos.rtd",,EL$83,"."&amp;$B$82&amp;$AS$82&amp;"C"&amp;$A87)</f>
        <v>68.42%</v>
      </c>
      <c r="EM87" s="3" t="str">
        <f>RTD("tos.rtd",,EM$83,"."&amp;$B$82&amp;$AS$82&amp;"P"&amp;$A87)</f>
        <v>121.16%</v>
      </c>
      <c r="EN87" s="3" t="str">
        <f>RTD("tos.rtd",,EN$83,"."&amp;$C$82&amp;$AU$82&amp;"C"&amp;$A87)</f>
        <v>13.10%</v>
      </c>
      <c r="EO87" s="3" t="str">
        <f>RTD("tos.rtd",,EO$83,"."&amp;$C$82&amp;$AU$82&amp;"P"&amp;$A87)</f>
        <v>18.98%</v>
      </c>
      <c r="EP87" s="3" t="str">
        <f>RTD("tos.rtd",,EP$83,"."&amp;$D$82&amp;$AW$82&amp;"C"&amp;$A87)</f>
        <v>13.20%</v>
      </c>
      <c r="EQ87" s="3" t="str">
        <f>RTD("tos.rtd",,EQ$83,"."&amp;$D$82&amp;$AW$82&amp;"P"&amp;$A87)</f>
        <v>15.49%</v>
      </c>
      <c r="ES87" s="63" t="str">
        <f t="shared" si="297"/>
        <v>6050,876.00</v>
      </c>
      <c r="ET87" s="63" t="str">
        <f t="shared" ca="1" si="298"/>
        <v>6050,4793.63</v>
      </c>
      <c r="EU87" s="67">
        <v>590.04999999999995</v>
      </c>
      <c r="EV87" s="67" t="s">
        <v>716</v>
      </c>
      <c r="EW87" s="67">
        <v>516.32000000000005</v>
      </c>
      <c r="EX87" s="67" t="s">
        <v>717</v>
      </c>
      <c r="EY87" s="67">
        <v>5911</v>
      </c>
      <c r="EZ87" s="67" t="s">
        <v>718</v>
      </c>
      <c r="FA87" s="67">
        <v>21193.75</v>
      </c>
      <c r="FB87" s="67" t="s">
        <v>719</v>
      </c>
      <c r="FC87" s="67" t="s">
        <v>720</v>
      </c>
      <c r="FD87" s="67" t="s">
        <v>721</v>
      </c>
      <c r="FE87" s="68" t="s">
        <v>722</v>
      </c>
      <c r="FF87" s="68" t="s">
        <v>723</v>
      </c>
    </row>
    <row r="88" spans="1:162" s="63" customFormat="1" ht="12" customHeight="1" thickBot="1" x14ac:dyDescent="0.25">
      <c r="A88" s="2">
        <f t="shared" si="316"/>
        <v>6040</v>
      </c>
      <c r="B88" s="3">
        <f t="shared" si="260"/>
        <v>947</v>
      </c>
      <c r="C88" s="3">
        <f t="shared" si="261"/>
        <v>531</v>
      </c>
      <c r="D88" s="3">
        <f t="shared" si="262"/>
        <v>702</v>
      </c>
      <c r="E88" s="3">
        <f t="shared" si="263"/>
        <v>2180</v>
      </c>
      <c r="F88" s="4">
        <f t="shared" si="317"/>
        <v>6060.2974040157942</v>
      </c>
      <c r="G88" s="4">
        <f t="shared" si="299"/>
        <v>602.80245316306809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-562</v>
      </c>
      <c r="AN88" s="20">
        <v>-24</v>
      </c>
      <c r="AO88" s="20">
        <v>6040</v>
      </c>
      <c r="AP88" s="20">
        <v>5319</v>
      </c>
      <c r="AQ88" s="20">
        <v>-51</v>
      </c>
      <c r="AR88" s="20"/>
      <c r="AS88" s="54">
        <f>IF(RTD("tos.rtd",,AS$83,"."&amp;$B$82&amp;$AS$82&amp;"C"&amp;$A88)="N/A",0,RTD("tos.rtd",,AS$83,"."&amp;$B$82&amp;$AS$82&amp;"C"&amp;$A88))</f>
        <v>918</v>
      </c>
      <c r="AT88" s="3">
        <f>-IF(RTD("tos.rtd",,AT$83,"."&amp;$B$82&amp;$AS$82&amp;"P"&amp;$A88)="N/A",0,RTD("tos.rtd",,AT$83,"."&amp;$B$82&amp;$AS$82&amp;"P"&amp;$A88))</f>
        <v>-29</v>
      </c>
      <c r="AU88" s="54">
        <f>IF(RTD("tos.rtd",,AU$83,"."&amp;$C$82&amp;$AU$82&amp;"C"&amp;$A88)="N/A",0,RTD("tos.rtd",,AU$83,"."&amp;$C$82&amp;$AU$82&amp;"C"&amp;$A88))</f>
        <v>520</v>
      </c>
      <c r="AV88" s="3">
        <f>-IF(RTD("tos.rtd",,AV$83,"."&amp;$C$82&amp;$AU$82&amp;"P"&amp;$A88)="N/A",0,RTD("tos.rtd",,AV$83,"."&amp;$C$82&amp;$AU$82&amp;"P"&amp;$A88))</f>
        <v>-11</v>
      </c>
      <c r="AW88" s="54">
        <f>IF(RTD("tos.rtd",,AW$83,"."&amp;$D$82&amp;$AW$82&amp;"C"&amp;$A88)="N/A",0,RTD("tos.rtd",,AW$83,"."&amp;$D$82&amp;$AW$82&amp;"C"&amp;$A88))</f>
        <v>463</v>
      </c>
      <c r="AX88" s="3">
        <f>-IF(RTD("tos.rtd",,AX$83,"."&amp;$D$82&amp;$AW$82&amp;"P"&amp;$A88)="N/A",0,RTD("tos.rtd",,AX$83,"."&amp;$D$82&amp;$AW$82&amp;"P"&amp;$A88))</f>
        <v>-239</v>
      </c>
      <c r="AY88" s="79">
        <f t="shared" si="300"/>
        <v>1622</v>
      </c>
      <c r="AZ88" s="8">
        <f t="shared" si="264"/>
        <v>6040</v>
      </c>
      <c r="BA88" s="54">
        <f>IF(RTD("tos.rtd",,BA$83,"."&amp;$B$82&amp;$AS$82&amp;"C"&amp;$A88)="N/A",0,RTD("tos.rtd",,BA$83,"."&amp;$B$82&amp;$AS$82&amp;"C"&amp;$A88))</f>
        <v>5319</v>
      </c>
      <c r="BB88" s="3">
        <f>-IF(RTD("tos.rtd",,BB$83,"."&amp;$B$82&amp;$AS$82&amp;"P"&amp;$A88)="N/A",0,RTD("tos.rtd",,BB$83,"."&amp;$B$82&amp;$AS$82&amp;"P"&amp;$A88))</f>
        <v>-51</v>
      </c>
      <c r="BC88" s="54">
        <f>IF(RTD("tos.rtd",,BC$83,"."&amp;$C$82&amp;$AU$82&amp;"C"&amp;$A88)="N/A",0,RTD("tos.rtd",,BC$83,"."&amp;$C$82&amp;$AU$82&amp;"C"&amp;$A88))</f>
        <v>424</v>
      </c>
      <c r="BD88" s="3">
        <f>-IF(RTD("tos.rtd",,BD$83,"."&amp;$C$82&amp;$AU$82&amp;"P"&amp;$A88)="N/A",0,RTD("tos.rtd",,BD$83,"."&amp;$C$82&amp;$AU$82&amp;"P"&amp;$A88))</f>
        <v>-25</v>
      </c>
      <c r="BE88" s="54">
        <f>IF(RTD("tos.rtd",,BE$83,"."&amp;$D$82&amp;$AW$82&amp;"C"&amp;$A88)="N/A",0,RTD("tos.rtd",,BE$83,"."&amp;$D$82&amp;$AW$82&amp;"C"&amp;$A88))</f>
        <v>13</v>
      </c>
      <c r="BF88" s="3">
        <f>-IF(RTD("tos.rtd",,BF$83,"."&amp;$D$82&amp;$AW$82&amp;"P"&amp;$A88)="N/A",0,RTD("tos.rtd",,BF$83,"."&amp;$D$82&amp;$AW$82&amp;"P"&amp;$A88))</f>
        <v>-24</v>
      </c>
      <c r="BG88" s="3">
        <f ca="1">+Hoja2!Y89</f>
        <v>2844</v>
      </c>
      <c r="BH88" s="55">
        <f t="shared" ca="1" si="301"/>
        <v>8500</v>
      </c>
      <c r="BI88" s="32" t="str">
        <f t="shared" ref="BI88:BI130" ca="1" si="321">IF(AND(BH88&lt;0,BH87&gt;0), "Cruce -", IF(AND(BH88&gt;0,BH87&lt;0),"Cruce +", ""))</f>
        <v/>
      </c>
      <c r="BJ88" s="3">
        <f ca="1">IF($BP$1=1,DX88,IF(RTD("tos.rtd",,BJ$83,"."&amp;$B$82&amp;$AS$82&amp;"C"&amp;$A88)="N/A",0,RTD("tos.rtd",,BJ$83,"."&amp;$B$82&amp;$AS$82&amp;"C"&amp;$A88)))</f>
        <v>1.4953770572470845E-3</v>
      </c>
      <c r="BK88" s="3">
        <f ca="1">IF($BP$1=1,DY88,-IF(RTD("tos.rtd",,BK$83,"."&amp;$B$82&amp;$AS$82&amp;"P"&amp;$A88)="N/A",0,RTD("tos.rtd",,BK$83,"."&amp;$B$82&amp;$AS$82&amp;"P"&amp;$A88)))</f>
        <v>-2.6080488945036655E-3</v>
      </c>
      <c r="BL88" s="3">
        <f ca="1">IF($BP$1=1,DZ88,IF(RTD("tos.rtd",,BL$83,"."&amp;$C$82&amp;$AU$82&amp;"C"&amp;$A88)="N/A",0,RTD("tos.rtd",,BL$83,"."&amp;$C$82&amp;$AU$82&amp;"C"&amp;$A88)))</f>
        <v>2.8455301629800893E-3</v>
      </c>
      <c r="BM88" s="3">
        <f ca="1">IF($BP$1=1,EA88,-IF(RTD("tos.rtd",,BM$83,"."&amp;$C$82&amp;$AU$82&amp;"P"&amp;$A88)="N/A",0,RTD("tos.rtd",,BM$83,"."&amp;$C$82&amp;$AU$82&amp;"P"&amp;$A88)))</f>
        <v>-2.431538456650889E-3</v>
      </c>
      <c r="BN88" s="3">
        <f ca="1">IF($BP$1=1,EB88,IF(RTD("tos.rtd",,BN$83,"."&amp;$D$82&amp;$AW$82&amp;"C"&amp;$A88)="N/A",0,RTD("tos.rtd",,BN$83,"."&amp;$D$82&amp;$AW$82&amp;"C"&amp;$A88)))</f>
        <v>2.8417068711654755E-3</v>
      </c>
      <c r="BO88" s="3">
        <f ca="1">IF($BP$1=1,EC88,-IF(RTD("tos.rtd",,BO$83,"."&amp;$D$82&amp;$AW$82&amp;"P"&amp;$A88)="N/A",0,RTD("tos.rtd",,BO$83,"."&amp;$D$82&amp;$AW$82&amp;"P"&amp;$A88)))</f>
        <v>-2.6822220232210533E-3</v>
      </c>
      <c r="BQ88" s="3">
        <f t="shared" ca="1" si="265"/>
        <v>352213.94308113388</v>
      </c>
      <c r="BR88" s="3" t="str">
        <f t="shared" ca="1" si="302"/>
        <v/>
      </c>
      <c r="BS88" s="3">
        <f t="shared" ca="1" si="266"/>
        <v>394520.70343979698</v>
      </c>
      <c r="BT88" s="3" t="str">
        <f t="shared" ca="1" si="302"/>
        <v/>
      </c>
      <c r="BU88" s="3">
        <f t="shared" ca="1" si="267"/>
        <v>183193.44774497591</v>
      </c>
      <c r="BV88" s="3" t="str">
        <f t="shared" ca="1" si="302"/>
        <v/>
      </c>
      <c r="BX88" s="3">
        <f t="shared" ca="1" si="268"/>
        <v>2123646.4443116165</v>
      </c>
      <c r="BY88" s="3" t="str">
        <f t="shared" ca="1" si="318"/>
        <v/>
      </c>
      <c r="BZ88" s="3">
        <f t="shared" ca="1" si="269"/>
        <v>311101.84026127728</v>
      </c>
      <c r="CA88" s="3" t="str">
        <f t="shared" ca="1" si="318"/>
        <v/>
      </c>
      <c r="CB88" s="3">
        <f t="shared" ca="1" si="270"/>
        <v>-7448.5085787445605</v>
      </c>
      <c r="CC88" s="3" t="str">
        <f t="shared" ca="1" si="318"/>
        <v>Cruce -</v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0.97</v>
      </c>
      <c r="CF88" s="3">
        <f>IF(RTD("tos.rtd",,CF$83,"."&amp;$C$82&amp;$AU$82&amp;"C"&amp;$A88)="N/A",0,RTD("tos.rtd",,CF$83,"."&amp;$C$82&amp;$AU$82&amp;"C"&amp;$A88))</f>
        <v>0.19</v>
      </c>
      <c r="CG88" s="3">
        <f>-IF(RTD("tos.rtd",,CG$83,"."&amp;$C$82&amp;$AU$82&amp;"P"&amp;$A88)="N/A",0,RTD("tos.rtd",,CG$83,"."&amp;$C$82&amp;$AU$82&amp;"P"&amp;$A88))</f>
        <v>0.73</v>
      </c>
      <c r="CH88" s="3">
        <f>IF(RTD("tos.rtd",,CH$83,"."&amp;$D$82&amp;$AW$82&amp;"C"&amp;$A88)="N/A",0,RTD("tos.rtd",,CH$83,"."&amp;$D$82&amp;$AW$82&amp;"C"&amp;$A88))</f>
        <v>0.42</v>
      </c>
      <c r="CI88" s="3">
        <f>-IF(RTD("tos.rtd",,CI$83,"."&amp;$D$82&amp;$AW$82&amp;"P"&amp;$A88)="N/A",0,RTD("tos.rtd",,CI$83,"."&amp;$D$82&amp;$AW$82&amp;"P"&amp;$A88))</f>
        <v>0.56999999999999995</v>
      </c>
      <c r="CK88" s="3">
        <f t="shared" si="303"/>
        <v>-2813</v>
      </c>
      <c r="CL88" s="3"/>
      <c r="CM88" s="3">
        <f t="shared" si="304"/>
        <v>9077</v>
      </c>
      <c r="CN88" s="3"/>
      <c r="CO88" s="3">
        <f t="shared" si="305"/>
        <v>5822.9999999999982</v>
      </c>
      <c r="CP88" s="3">
        <f t="shared" si="271"/>
        <v>12086.999999999998</v>
      </c>
      <c r="CQ88" s="3">
        <f t="shared" si="272"/>
        <v>5268</v>
      </c>
      <c r="CR88" s="3"/>
      <c r="CS88" s="3">
        <f t="shared" si="273"/>
        <v>399</v>
      </c>
      <c r="CT88" s="3"/>
      <c r="CU88" s="3">
        <f t="shared" si="274"/>
        <v>-11</v>
      </c>
      <c r="CV88" s="3"/>
      <c r="CW88" s="3">
        <f t="shared" ca="1" si="306"/>
        <v>929928.09426590672</v>
      </c>
      <c r="CY88" s="3">
        <f t="shared" ca="1" si="275"/>
        <v>2427299.775994149</v>
      </c>
      <c r="CZ88" s="70" t="str">
        <f t="shared" ca="1" si="319"/>
        <v/>
      </c>
      <c r="DA88" s="3">
        <f>IF(RTD("tos.rtd",,DA$83,"."&amp;$B$82&amp;$AS$82&amp;"C"&amp;$A88)="N/A",0,RTD("tos.rtd",,DA$83,"."&amp;$B$82&amp;$AS$82&amp;"C"&amp;$A88))</f>
        <v>0.05</v>
      </c>
      <c r="DB88" s="3">
        <f>IF(RTD("tos.rtd",,DB$83,"."&amp;$B$82&amp;$AS$82&amp;"P"&amp;$A88)="N/A",0,RTD("tos.rtd",,DB$83,"."&amp;$B$82&amp;$AS$82&amp;"P"&amp;$A88))</f>
        <v>81.08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78.7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75.099999999999994</v>
      </c>
      <c r="DG88" s="86">
        <f t="shared" si="307"/>
        <v>88.5</v>
      </c>
      <c r="DH88" s="3">
        <f t="shared" si="276"/>
        <v>0</v>
      </c>
      <c r="DI88" s="3">
        <f t="shared" si="277"/>
        <v>0</v>
      </c>
      <c r="DJ88" s="3">
        <f t="shared" si="278"/>
        <v>0</v>
      </c>
      <c r="DK88" s="3">
        <f t="shared" si="279"/>
        <v>0</v>
      </c>
      <c r="DL88" s="3">
        <f t="shared" si="280"/>
        <v>0</v>
      </c>
      <c r="DM88" s="3">
        <f t="shared" si="281"/>
        <v>0</v>
      </c>
      <c r="DN88" s="64" t="str">
        <f t="shared" si="282"/>
        <v>UNKNOWN</v>
      </c>
      <c r="DO88" s="64" t="str">
        <f t="shared" si="283"/>
        <v>UNKNOWN</v>
      </c>
      <c r="DP88" s="3">
        <f t="shared" si="284"/>
        <v>0</v>
      </c>
      <c r="DQ88" s="3">
        <f t="shared" si="285"/>
        <v>0</v>
      </c>
      <c r="DR88" s="3">
        <f t="shared" ca="1" si="286"/>
        <v>0</v>
      </c>
      <c r="DS88" s="3">
        <f t="shared" si="287"/>
        <v>0</v>
      </c>
      <c r="DT88" s="3">
        <f t="shared" si="308"/>
        <v>0</v>
      </c>
      <c r="DU88" s="3">
        <f t="shared" si="309"/>
        <v>0</v>
      </c>
      <c r="DV88" s="3">
        <f t="shared" si="310"/>
        <v>-562</v>
      </c>
      <c r="DW88" s="3">
        <f t="shared" si="311"/>
        <v>-24</v>
      </c>
      <c r="DX88" s="3">
        <f t="shared" ca="1" si="320"/>
        <v>1.4953770572470845E-3</v>
      </c>
      <c r="DY88" s="3">
        <f t="shared" ca="1" si="288"/>
        <v>-2.6080488945036655E-3</v>
      </c>
      <c r="DZ88" s="3">
        <f t="shared" ca="1" si="312"/>
        <v>2.8455301629800893E-3</v>
      </c>
      <c r="EA88" s="3">
        <f t="shared" ca="1" si="313"/>
        <v>-2.431538456650889E-3</v>
      </c>
      <c r="EB88" s="3">
        <f t="shared" ca="1" si="289"/>
        <v>2.8417068711654755E-3</v>
      </c>
      <c r="EC88" s="3">
        <f t="shared" ca="1" si="290"/>
        <v>-2.6822220232210533E-3</v>
      </c>
      <c r="ED88" s="63">
        <f t="shared" si="314"/>
        <v>-586</v>
      </c>
      <c r="EE88" s="59">
        <f t="shared" si="291"/>
        <v>0.61370000000000002</v>
      </c>
      <c r="EF88" s="59">
        <f t="shared" si="292"/>
        <v>0.90980000000000005</v>
      </c>
      <c r="EG88" s="59">
        <f t="shared" si="293"/>
        <v>0.13200000000000001</v>
      </c>
      <c r="EH88" s="59">
        <f t="shared" si="294"/>
        <v>0.18609999999999999</v>
      </c>
      <c r="EI88" s="59">
        <f t="shared" si="295"/>
        <v>0.13270000000000001</v>
      </c>
      <c r="EJ88" s="59">
        <f t="shared" si="296"/>
        <v>0.1555</v>
      </c>
      <c r="EK88" s="63">
        <f t="shared" ca="1" si="315"/>
        <v>-27550259.295529172</v>
      </c>
      <c r="EL88" s="3" t="str">
        <f>RTD("tos.rtd",,EL$83,"."&amp;$B$82&amp;$AS$82&amp;"C"&amp;$A88)</f>
        <v>61.37%</v>
      </c>
      <c r="EM88" s="3" t="str">
        <f>RTD("tos.rtd",,EM$83,"."&amp;$B$82&amp;$AS$82&amp;"P"&amp;$A88)</f>
        <v>90.98%</v>
      </c>
      <c r="EN88" s="3" t="str">
        <f>RTD("tos.rtd",,EN$83,"."&amp;$C$82&amp;$AU$82&amp;"C"&amp;$A88)</f>
        <v>13.20%</v>
      </c>
      <c r="EO88" s="3" t="str">
        <f>RTD("tos.rtd",,EO$83,"."&amp;$C$82&amp;$AU$82&amp;"P"&amp;$A88)</f>
        <v>18.61%</v>
      </c>
      <c r="EP88" s="3" t="str">
        <f>RTD("tos.rtd",,EP$83,"."&amp;$D$82&amp;$AW$82&amp;"C"&amp;$A88)</f>
        <v>13.27%</v>
      </c>
      <c r="EQ88" s="3" t="str">
        <f>RTD("tos.rtd",,EQ$83,"."&amp;$D$82&amp;$AW$82&amp;"P"&amp;$A88)</f>
        <v>15.55%</v>
      </c>
      <c r="ES88" s="63" t="str">
        <f t="shared" si="297"/>
        <v>6040,-586.00</v>
      </c>
      <c r="ET88" s="63" t="str">
        <f t="shared" ca="1" si="298"/>
        <v>6040,2427.30</v>
      </c>
      <c r="EU88" s="67">
        <v>590.1</v>
      </c>
      <c r="EV88" s="67" t="s">
        <v>724</v>
      </c>
      <c r="EW88" s="67">
        <v>516.37</v>
      </c>
      <c r="EX88" s="67" t="s">
        <v>725</v>
      </c>
      <c r="EY88" s="67">
        <v>5911.75</v>
      </c>
      <c r="EZ88" s="67" t="s">
        <v>726</v>
      </c>
      <c r="FA88" s="67">
        <v>21196.25</v>
      </c>
      <c r="FB88" s="67" t="s">
        <v>727</v>
      </c>
      <c r="FC88" s="67" t="s">
        <v>728</v>
      </c>
      <c r="FD88" s="67" t="s">
        <v>729</v>
      </c>
      <c r="FE88" s="68" t="s">
        <v>730</v>
      </c>
      <c r="FF88" s="68" t="s">
        <v>731</v>
      </c>
    </row>
    <row r="89" spans="1:162" s="63" customFormat="1" ht="12" customHeight="1" thickBot="1" x14ac:dyDescent="0.25">
      <c r="A89" s="2">
        <f t="shared" si="316"/>
        <v>6030</v>
      </c>
      <c r="B89" s="3">
        <f t="shared" si="260"/>
        <v>1288</v>
      </c>
      <c r="C89" s="3">
        <f t="shared" si="261"/>
        <v>1015</v>
      </c>
      <c r="D89" s="3">
        <f t="shared" si="262"/>
        <v>808</v>
      </c>
      <c r="E89" s="3">
        <f t="shared" si="263"/>
        <v>3111</v>
      </c>
      <c r="F89" s="4">
        <f t="shared" si="317"/>
        <v>6050.2637990422581</v>
      </c>
      <c r="G89" s="4">
        <f t="shared" si="299"/>
        <v>601.80443585650676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-1798</v>
      </c>
      <c r="AN89" s="20">
        <v>-21</v>
      </c>
      <c r="AO89" s="20">
        <v>6030</v>
      </c>
      <c r="AP89" s="20">
        <v>6848</v>
      </c>
      <c r="AQ89" s="20">
        <v>-54</v>
      </c>
      <c r="AR89" s="20"/>
      <c r="AS89" s="54">
        <f>IF(RTD("tos.rtd",,AS$83,"."&amp;$B$82&amp;$AS$82&amp;"C"&amp;$A89)="N/A",0,RTD("tos.rtd",,AS$83,"."&amp;$B$82&amp;$AS$82&amp;"C"&amp;$A89))</f>
        <v>1189</v>
      </c>
      <c r="AT89" s="3">
        <f>-IF(RTD("tos.rtd",,AT$83,"."&amp;$B$82&amp;$AS$82&amp;"P"&amp;$A89)="N/A",0,RTD("tos.rtd",,AT$83,"."&amp;$B$82&amp;$AS$82&amp;"P"&amp;$A89))</f>
        <v>-99</v>
      </c>
      <c r="AU89" s="54">
        <f>IF(RTD("tos.rtd",,AU$83,"."&amp;$C$82&amp;$AU$82&amp;"C"&amp;$A89)="N/A",0,RTD("tos.rtd",,AU$83,"."&amp;$C$82&amp;$AU$82&amp;"C"&amp;$A89))</f>
        <v>995</v>
      </c>
      <c r="AV89" s="3">
        <f>-IF(RTD("tos.rtd",,AV$83,"."&amp;$C$82&amp;$AU$82&amp;"P"&amp;$A89)="N/A",0,RTD("tos.rtd",,AV$83,"."&amp;$C$82&amp;$AU$82&amp;"P"&amp;$A89))</f>
        <v>-20</v>
      </c>
      <c r="AW89" s="54">
        <f>IF(RTD("tos.rtd",,AW$83,"."&amp;$D$82&amp;$AW$82&amp;"C"&amp;$A89)="N/A",0,RTD("tos.rtd",,AW$83,"."&amp;$D$82&amp;$AW$82&amp;"C"&amp;$A89))</f>
        <v>584</v>
      </c>
      <c r="AX89" s="3">
        <f>-IF(RTD("tos.rtd",,AX$83,"."&amp;$D$82&amp;$AW$82&amp;"P"&amp;$A89)="N/A",0,RTD("tos.rtd",,AX$83,"."&amp;$D$82&amp;$AW$82&amp;"P"&amp;$A89))</f>
        <v>-224</v>
      </c>
      <c r="AY89" s="79">
        <f t="shared" si="300"/>
        <v>2425</v>
      </c>
      <c r="AZ89" s="8">
        <f t="shared" si="264"/>
        <v>6030</v>
      </c>
      <c r="BA89" s="54">
        <f>IF(RTD("tos.rtd",,BA$83,"."&amp;$B$82&amp;$AS$82&amp;"C"&amp;$A89)="N/A",0,RTD("tos.rtd",,BA$83,"."&amp;$B$82&amp;$AS$82&amp;"C"&amp;$A89))</f>
        <v>6848</v>
      </c>
      <c r="BB89" s="3">
        <f>-IF(RTD("tos.rtd",,BB$83,"."&amp;$B$82&amp;$AS$82&amp;"P"&amp;$A89)="N/A",0,RTD("tos.rtd",,BB$83,"."&amp;$B$82&amp;$AS$82&amp;"P"&amp;$A89))</f>
        <v>-54</v>
      </c>
      <c r="BC89" s="54">
        <f>IF(RTD("tos.rtd",,BC$83,"."&amp;$C$82&amp;$AU$82&amp;"C"&amp;$A89)="N/A",0,RTD("tos.rtd",,BC$83,"."&amp;$C$82&amp;$AU$82&amp;"C"&amp;$A89))</f>
        <v>604</v>
      </c>
      <c r="BD89" s="3">
        <f>-IF(RTD("tos.rtd",,BD$83,"."&amp;$C$82&amp;$AU$82&amp;"P"&amp;$A89)="N/A",0,RTD("tos.rtd",,BD$83,"."&amp;$C$82&amp;$AU$82&amp;"P"&amp;$A89))</f>
        <v>-2</v>
      </c>
      <c r="BE89" s="54">
        <f>IF(RTD("tos.rtd",,BE$83,"."&amp;$D$82&amp;$AW$82&amp;"C"&amp;$A89)="N/A",0,RTD("tos.rtd",,BE$83,"."&amp;$D$82&amp;$AW$82&amp;"C"&amp;$A89))</f>
        <v>6</v>
      </c>
      <c r="BF89" s="3">
        <f>-IF(RTD("tos.rtd",,BF$83,"."&amp;$D$82&amp;$AW$82&amp;"P"&amp;$A89)="N/A",0,RTD("tos.rtd",,BF$83,"."&amp;$D$82&amp;$AW$82&amp;"P"&amp;$A89))</f>
        <v>-7</v>
      </c>
      <c r="BG89" s="3">
        <f ca="1">+Hoja2!Y90</f>
        <v>5088</v>
      </c>
      <c r="BH89" s="55">
        <f t="shared" ca="1" si="301"/>
        <v>12483</v>
      </c>
      <c r="BI89" s="32" t="str">
        <f t="shared" ca="1" si="321"/>
        <v/>
      </c>
      <c r="BJ89" s="3">
        <f ca="1">IF($BP$1=1,DX89,IF(RTD("tos.rtd",,BJ$83,"."&amp;$B$82&amp;$AS$82&amp;"C"&amp;$A89)="N/A",0,RTD("tos.rtd",,BJ$83,"."&amp;$B$82&amp;$AS$82&amp;"C"&amp;$A89)))</f>
        <v>1.6532761476014191E-3</v>
      </c>
      <c r="BK89" s="3">
        <f ca="1">IF($BP$1=1,DY89,-IF(RTD("tos.rtd",,BK$83,"."&amp;$B$82&amp;$AS$82&amp;"P"&amp;$A89)="N/A",0,RTD("tos.rtd",,BK$83,"."&amp;$B$82&amp;$AS$82&amp;"P"&amp;$A89)))</f>
        <v>-2.9431266686097053E-3</v>
      </c>
      <c r="BL89" s="3">
        <f ca="1">IF($BP$1=1,DZ89,IF(RTD("tos.rtd",,BL$83,"."&amp;$C$82&amp;$AU$82&amp;"C"&amp;$A89)="N/A",0,RTD("tos.rtd",,BL$83,"."&amp;$C$82&amp;$AU$82&amp;"C"&amp;$A89)))</f>
        <v>3.0799002832525525E-3</v>
      </c>
      <c r="BM89" s="3">
        <f ca="1">IF($BP$1=1,EA89,-IF(RTD("tos.rtd",,BM$83,"."&amp;$C$82&amp;$AU$82&amp;"P"&amp;$A89)="N/A",0,RTD("tos.rtd",,BM$83,"."&amp;$C$82&amp;$AU$82&amp;"P"&amp;$A89)))</f>
        <v>-2.5580492298557518E-3</v>
      </c>
      <c r="BN89" s="3">
        <f ca="1">IF($BP$1=1,EB89,IF(RTD("tos.rtd",,BN$83,"."&amp;$D$82&amp;$AW$82&amp;"C"&amp;$A89)="N/A",0,RTD("tos.rtd",,BN$83,"."&amp;$D$82&amp;$AW$82&amp;"C"&amp;$A89)))</f>
        <v>3.0739904637430834E-3</v>
      </c>
      <c r="BO89" s="3">
        <f ca="1">IF($BP$1=1,EC89,-IF(RTD("tos.rtd",,BO$83,"."&amp;$D$82&amp;$AW$82&amp;"P"&amp;$A89)="N/A",0,RTD("tos.rtd",,BO$83,"."&amp;$D$82&amp;$AW$82&amp;"P"&amp;$A89)))</f>
        <v>-2.8384731077849032E-3</v>
      </c>
      <c r="BQ89" s="3">
        <f t="shared" ca="1" si="265"/>
        <v>454651.27786424849</v>
      </c>
      <c r="BR89" s="3" t="str">
        <f t="shared" ca="1" si="302"/>
        <v/>
      </c>
      <c r="BS89" s="3">
        <f t="shared" ca="1" si="266"/>
        <v>818226.58331663627</v>
      </c>
      <c r="BT89" s="3" t="str">
        <f t="shared" ca="1" si="302"/>
        <v/>
      </c>
      <c r="BU89" s="3">
        <f t="shared" ca="1" si="267"/>
        <v>314815.3845068544</v>
      </c>
      <c r="BV89" s="3" t="str">
        <f t="shared" ca="1" si="302"/>
        <v/>
      </c>
      <c r="BX89" s="3">
        <f t="shared" ca="1" si="268"/>
        <v>3031063.0677090003</v>
      </c>
      <c r="BY89" s="3" t="str">
        <f t="shared" ca="1" si="318"/>
        <v/>
      </c>
      <c r="BZ89" s="3">
        <f t="shared" ca="1" si="269"/>
        <v>503736.04404123907</v>
      </c>
      <c r="CA89" s="3" t="str">
        <f t="shared" ca="1" si="318"/>
        <v/>
      </c>
      <c r="CB89" s="3">
        <f t="shared" ca="1" si="270"/>
        <v>-387.03726178606212</v>
      </c>
      <c r="CC89" s="3" t="str">
        <f t="shared" ca="1" si="318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0.96</v>
      </c>
      <c r="CF89" s="3">
        <f>IF(RTD("tos.rtd",,CF$83,"."&amp;$C$82&amp;$AU$82&amp;"C"&amp;$A89)="N/A",0,RTD("tos.rtd",,CF$83,"."&amp;$C$82&amp;$AU$82&amp;"C"&amp;$A89))</f>
        <v>0.23</v>
      </c>
      <c r="CG89" s="3">
        <f>-IF(RTD("tos.rtd",,CG$83,"."&amp;$C$82&amp;$AU$82&amp;"P"&amp;$A89)="N/A",0,RTD("tos.rtd",,CG$83,"."&amp;$C$82&amp;$AU$82&amp;"P"&amp;$A89))</f>
        <v>0.71</v>
      </c>
      <c r="CH89" s="3">
        <f>IF(RTD("tos.rtd",,CH$83,"."&amp;$D$82&amp;$AW$82&amp;"C"&amp;$A89)="N/A",0,RTD("tos.rtd",,CH$83,"."&amp;$D$82&amp;$AW$82&amp;"C"&amp;$A89))</f>
        <v>0.44</v>
      </c>
      <c r="CI89" s="3">
        <f>-IF(RTD("tos.rtd",,CI$83,"."&amp;$D$82&amp;$AW$82&amp;"P"&amp;$A89)="N/A",0,RTD("tos.rtd",,CI$83,"."&amp;$D$82&amp;$AW$82&amp;"P"&amp;$A89))</f>
        <v>0.55000000000000004</v>
      </c>
      <c r="CK89" s="3">
        <f t="shared" si="303"/>
        <v>-9504</v>
      </c>
      <c r="CL89" s="3"/>
      <c r="CM89" s="3">
        <f t="shared" si="304"/>
        <v>21465.000000000004</v>
      </c>
      <c r="CN89" s="3"/>
      <c r="CO89" s="3">
        <f t="shared" si="305"/>
        <v>13375.999999999995</v>
      </c>
      <c r="CP89" s="3">
        <f t="shared" si="271"/>
        <v>25337</v>
      </c>
      <c r="CQ89" s="3">
        <f t="shared" si="272"/>
        <v>6794</v>
      </c>
      <c r="CR89" s="3"/>
      <c r="CS89" s="3">
        <f t="shared" si="273"/>
        <v>602</v>
      </c>
      <c r="CT89" s="3"/>
      <c r="CU89" s="3">
        <f t="shared" si="274"/>
        <v>-1</v>
      </c>
      <c r="CV89" s="3"/>
      <c r="CW89" s="3">
        <f t="shared" ca="1" si="306"/>
        <v>1587693.2456877392</v>
      </c>
      <c r="CY89" s="3">
        <f t="shared" ca="1" si="275"/>
        <v>3534412.0744884536</v>
      </c>
      <c r="CZ89" s="70" t="str">
        <f t="shared" ca="1" si="319"/>
        <v/>
      </c>
      <c r="DA89" s="3">
        <f>IF(RTD("tos.rtd",,DA$83,"."&amp;$B$82&amp;$AS$82&amp;"C"&amp;$A89)="N/A",0,RTD("tos.rtd",,DA$83,"."&amp;$B$82&amp;$AS$82&amp;"C"&amp;$A89))</f>
        <v>0.03</v>
      </c>
      <c r="DB89" s="3">
        <f>IF(RTD("tos.rtd",,DB$83,"."&amp;$B$82&amp;$AS$82&amp;"P"&amp;$A89)="N/A",0,RTD("tos.rtd",,DB$83,"."&amp;$B$82&amp;$AS$82&amp;"P"&amp;$A89))</f>
        <v>73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68.7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65.099999999999994</v>
      </c>
      <c r="DG89" s="86">
        <f t="shared" si="307"/>
        <v>78.5</v>
      </c>
      <c r="DH89" s="3">
        <f t="shared" si="276"/>
        <v>0</v>
      </c>
      <c r="DI89" s="3">
        <f t="shared" si="277"/>
        <v>0</v>
      </c>
      <c r="DJ89" s="3">
        <f t="shared" si="278"/>
        <v>0</v>
      </c>
      <c r="DK89" s="3">
        <f t="shared" si="279"/>
        <v>0</v>
      </c>
      <c r="DL89" s="3">
        <f t="shared" si="280"/>
        <v>0</v>
      </c>
      <c r="DM89" s="3">
        <f t="shared" si="281"/>
        <v>0</v>
      </c>
      <c r="DN89" s="64" t="str">
        <f t="shared" si="282"/>
        <v>UNKNOWN</v>
      </c>
      <c r="DO89" s="64" t="str">
        <f t="shared" si="283"/>
        <v>UNKNOWN</v>
      </c>
      <c r="DP89" s="3">
        <f t="shared" si="284"/>
        <v>0</v>
      </c>
      <c r="DQ89" s="3">
        <f t="shared" si="285"/>
        <v>0</v>
      </c>
      <c r="DR89" s="3">
        <f t="shared" ca="1" si="286"/>
        <v>0</v>
      </c>
      <c r="DS89" s="3">
        <f t="shared" si="287"/>
        <v>0</v>
      </c>
      <c r="DT89" s="3">
        <f t="shared" si="308"/>
        <v>0</v>
      </c>
      <c r="DU89" s="3">
        <f t="shared" si="309"/>
        <v>0</v>
      </c>
      <c r="DV89" s="3">
        <f t="shared" si="310"/>
        <v>-1798</v>
      </c>
      <c r="DW89" s="3">
        <f t="shared" si="311"/>
        <v>-21</v>
      </c>
      <c r="DX89" s="3">
        <f t="shared" ca="1" si="320"/>
        <v>1.6532761476014191E-3</v>
      </c>
      <c r="DY89" s="3">
        <f t="shared" ca="1" si="288"/>
        <v>-2.9431266686097053E-3</v>
      </c>
      <c r="DZ89" s="3">
        <f t="shared" ca="1" si="312"/>
        <v>3.0799002832525525E-3</v>
      </c>
      <c r="EA89" s="3">
        <f t="shared" ca="1" si="313"/>
        <v>-2.5580492298557518E-3</v>
      </c>
      <c r="EB89" s="3">
        <f t="shared" ca="1" si="289"/>
        <v>3.0739904637430834E-3</v>
      </c>
      <c r="EC89" s="3">
        <f t="shared" ca="1" si="290"/>
        <v>-2.8384731077849032E-3</v>
      </c>
      <c r="ED89" s="63">
        <f t="shared" si="314"/>
        <v>-1819</v>
      </c>
      <c r="EE89" s="59">
        <f t="shared" si="291"/>
        <v>0.54090000000000005</v>
      </c>
      <c r="EF89" s="59">
        <f t="shared" si="292"/>
        <v>0.81120000000000003</v>
      </c>
      <c r="EG89" s="59">
        <f t="shared" si="293"/>
        <v>0.13289999999999999</v>
      </c>
      <c r="EH89" s="59">
        <f t="shared" si="294"/>
        <v>0.1835</v>
      </c>
      <c r="EI89" s="59">
        <f t="shared" si="295"/>
        <v>0.13350000000000001</v>
      </c>
      <c r="EJ89" s="59">
        <f t="shared" si="296"/>
        <v>0.15609999999999999</v>
      </c>
      <c r="EK89" s="63">
        <f t="shared" ca="1" si="315"/>
        <v>-103101024.82949933</v>
      </c>
      <c r="EL89" s="3" t="str">
        <f>RTD("tos.rtd",,EL$83,"."&amp;$B$82&amp;$AS$82&amp;"C"&amp;$A89)</f>
        <v>54.09%</v>
      </c>
      <c r="EM89" s="3" t="str">
        <f>RTD("tos.rtd",,EM$83,"."&amp;$B$82&amp;$AS$82&amp;"P"&amp;$A89)</f>
        <v>81.12%</v>
      </c>
      <c r="EN89" s="3" t="str">
        <f>RTD("tos.rtd",,EN$83,"."&amp;$C$82&amp;$AU$82&amp;"C"&amp;$A89)</f>
        <v>13.29%</v>
      </c>
      <c r="EO89" s="3" t="str">
        <f>RTD("tos.rtd",,EO$83,"."&amp;$C$82&amp;$AU$82&amp;"P"&amp;$A89)</f>
        <v>18.35%</v>
      </c>
      <c r="EP89" s="3" t="str">
        <f>RTD("tos.rtd",,EP$83,"."&amp;$D$82&amp;$AW$82&amp;"C"&amp;$A89)</f>
        <v>13.35%</v>
      </c>
      <c r="EQ89" s="3" t="str">
        <f>RTD("tos.rtd",,EQ$83,"."&amp;$D$82&amp;$AW$82&amp;"P"&amp;$A89)</f>
        <v>15.61%</v>
      </c>
      <c r="ES89" s="63" t="str">
        <f t="shared" si="297"/>
        <v>6030,-1819.00</v>
      </c>
      <c r="ET89" s="63" t="str">
        <f t="shared" ca="1" si="298"/>
        <v>6030,3534.41</v>
      </c>
      <c r="EU89" s="67">
        <v>590.21</v>
      </c>
      <c r="EV89" s="67" t="s">
        <v>732</v>
      </c>
      <c r="EW89" s="67">
        <v>516.41</v>
      </c>
      <c r="EX89" s="67" t="s">
        <v>733</v>
      </c>
      <c r="EY89" s="67">
        <v>5912.25</v>
      </c>
      <c r="EZ89" s="67" t="s">
        <v>734</v>
      </c>
      <c r="FA89" s="67">
        <v>21197</v>
      </c>
      <c r="FB89" s="67" t="s">
        <v>735</v>
      </c>
      <c r="FC89" s="67" t="s">
        <v>736</v>
      </c>
      <c r="FD89" s="67" t="s">
        <v>737</v>
      </c>
      <c r="FE89" s="68" t="s">
        <v>738</v>
      </c>
      <c r="FF89" s="68" t="s">
        <v>739</v>
      </c>
    </row>
    <row r="90" spans="1:162" s="63" customFormat="1" ht="12" customHeight="1" thickBot="1" x14ac:dyDescent="0.25">
      <c r="A90" s="2">
        <f t="shared" si="316"/>
        <v>6020</v>
      </c>
      <c r="B90" s="3">
        <f t="shared" si="260"/>
        <v>2041</v>
      </c>
      <c r="C90" s="3">
        <f t="shared" si="261"/>
        <v>716</v>
      </c>
      <c r="D90" s="3">
        <f t="shared" si="262"/>
        <v>2075</v>
      </c>
      <c r="E90" s="3">
        <f t="shared" si="263"/>
        <v>4832</v>
      </c>
      <c r="F90" s="4">
        <f t="shared" si="317"/>
        <v>6040.2301940687221</v>
      </c>
      <c r="G90" s="4">
        <f t="shared" si="299"/>
        <v>600.80641854994542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4923</v>
      </c>
      <c r="AN90" s="20">
        <v>-2</v>
      </c>
      <c r="AO90" s="20">
        <v>6020</v>
      </c>
      <c r="AP90" s="20">
        <v>21756</v>
      </c>
      <c r="AQ90" s="20">
        <v>-41</v>
      </c>
      <c r="AR90" s="20"/>
      <c r="AS90" s="54">
        <f>IF(RTD("tos.rtd",,AS$83,"."&amp;$B$82&amp;$AS$82&amp;"C"&amp;$A90)="N/A",0,RTD("tos.rtd",,AS$83,"."&amp;$B$82&amp;$AS$82&amp;"C"&amp;$A90))</f>
        <v>2022</v>
      </c>
      <c r="AT90" s="3">
        <f>-IF(RTD("tos.rtd",,AT$83,"."&amp;$B$82&amp;$AS$82&amp;"P"&amp;$A90)="N/A",0,RTD("tos.rtd",,AT$83,"."&amp;$B$82&amp;$AS$82&amp;"P"&amp;$A90))</f>
        <v>-19</v>
      </c>
      <c r="AU90" s="54">
        <f>IF(RTD("tos.rtd",,AU$83,"."&amp;$C$82&amp;$AU$82&amp;"C"&amp;$A90)="N/A",0,RTD("tos.rtd",,AU$83,"."&amp;$C$82&amp;$AU$82&amp;"C"&amp;$A90))</f>
        <v>706</v>
      </c>
      <c r="AV90" s="3">
        <f>-IF(RTD("tos.rtd",,AV$83,"."&amp;$C$82&amp;$AU$82&amp;"P"&amp;$A90)="N/A",0,RTD("tos.rtd",,AV$83,"."&amp;$C$82&amp;$AU$82&amp;"P"&amp;$A90))</f>
        <v>-10</v>
      </c>
      <c r="AW90" s="54">
        <f>IF(RTD("tos.rtd",,AW$83,"."&amp;$D$82&amp;$AW$82&amp;"C"&amp;$A90)="N/A",0,RTD("tos.rtd",,AW$83,"."&amp;$D$82&amp;$AW$82&amp;"C"&amp;$A90))</f>
        <v>1652</v>
      </c>
      <c r="AX90" s="3">
        <f>-IF(RTD("tos.rtd",,AX$83,"."&amp;$D$82&amp;$AW$82&amp;"P"&amp;$A90)="N/A",0,RTD("tos.rtd",,AX$83,"."&amp;$D$82&amp;$AW$82&amp;"P"&amp;$A90))</f>
        <v>-423</v>
      </c>
      <c r="AY90" s="79">
        <f t="shared" si="300"/>
        <v>3928</v>
      </c>
      <c r="AZ90" s="8">
        <f t="shared" si="264"/>
        <v>6020</v>
      </c>
      <c r="BA90" s="54">
        <f>IF(RTD("tos.rtd",,BA$83,"."&amp;$B$82&amp;$AS$82&amp;"C"&amp;$A90)="N/A",0,RTD("tos.rtd",,BA$83,"."&amp;$B$82&amp;$AS$82&amp;"C"&amp;$A90))</f>
        <v>21756</v>
      </c>
      <c r="BB90" s="3">
        <f>-IF(RTD("tos.rtd",,BB$83,"."&amp;$B$82&amp;$AS$82&amp;"P"&amp;$A90)="N/A",0,RTD("tos.rtd",,BB$83,"."&amp;$B$82&amp;$AS$82&amp;"P"&amp;$A90))</f>
        <v>-41</v>
      </c>
      <c r="BC90" s="54">
        <f>IF(RTD("tos.rtd",,BC$83,"."&amp;$C$82&amp;$AU$82&amp;"C"&amp;$A90)="N/A",0,RTD("tos.rtd",,BC$83,"."&amp;$C$82&amp;$AU$82&amp;"C"&amp;$A90))</f>
        <v>627</v>
      </c>
      <c r="BD90" s="3">
        <f>-IF(RTD("tos.rtd",,BD$83,"."&amp;$C$82&amp;$AU$82&amp;"P"&amp;$A90)="N/A",0,RTD("tos.rtd",,BD$83,"."&amp;$C$82&amp;$AU$82&amp;"P"&amp;$A90))</f>
        <v>-13</v>
      </c>
      <c r="BE90" s="54">
        <f>IF(RTD("tos.rtd",,BE$83,"."&amp;$D$82&amp;$AW$82&amp;"C"&amp;$A90)="N/A",0,RTD("tos.rtd",,BE$83,"."&amp;$D$82&amp;$AW$82&amp;"C"&amp;$A90))</f>
        <v>4</v>
      </c>
      <c r="BF90" s="3">
        <f>-IF(RTD("tos.rtd",,BF$83,"."&amp;$D$82&amp;$AW$82&amp;"P"&amp;$A90)="N/A",0,RTD("tos.rtd",,BF$83,"."&amp;$D$82&amp;$AW$82&amp;"P"&amp;$A90))</f>
        <v>-6</v>
      </c>
      <c r="BG90" s="3">
        <f ca="1">+Hoja2!Y91</f>
        <v>6147</v>
      </c>
      <c r="BH90" s="55">
        <f t="shared" ca="1" si="301"/>
        <v>28474</v>
      </c>
      <c r="BI90" s="32" t="str">
        <f t="shared" ca="1" si="321"/>
        <v/>
      </c>
      <c r="BJ90" s="3">
        <f ca="1">IF($BP$1=1,DX90,IF(RTD("tos.rtd",,BJ$83,"."&amp;$B$82&amp;$AS$82&amp;"C"&amp;$A90)="N/A",0,RTD("tos.rtd",,BJ$83,"."&amp;$B$82&amp;$AS$82&amp;"C"&amp;$A90)))</f>
        <v>1.8410147945973412E-3</v>
      </c>
      <c r="BK90" s="3">
        <f ca="1">IF($BP$1=1,DY90,-IF(RTD("tos.rtd",,BK$83,"."&amp;$B$82&amp;$AS$82&amp;"P"&amp;$A90)="N/A",0,RTD("tos.rtd",,BK$83,"."&amp;$B$82&amp;$AS$82&amp;"P"&amp;$A90)))</f>
        <v>-3.3733900633040703E-3</v>
      </c>
      <c r="BL90" s="3">
        <f ca="1">IF($BP$1=1,DZ90,IF(RTD("tos.rtd",,BL$83,"."&amp;$C$82&amp;$AU$82&amp;"C"&amp;$A90)="N/A",0,RTD("tos.rtd",,BL$83,"."&amp;$C$82&amp;$AU$82&amp;"C"&amp;$A90)))</f>
        <v>3.2917750582894356E-3</v>
      </c>
      <c r="BM90" s="3">
        <f ca="1">IF($BP$1=1,EA90,-IF(RTD("tos.rtd",,BM$83,"."&amp;$C$82&amp;$AU$82&amp;"P"&amp;$A90)="N/A",0,RTD("tos.rtd",,BM$83,"."&amp;$C$82&amp;$AU$82&amp;"P"&amp;$A90)))</f>
        <v>-2.6751650938802865E-3</v>
      </c>
      <c r="BN90" s="3">
        <f ca="1">IF($BP$1=1,EB90,IF(RTD("tos.rtd",,BN$83,"."&amp;$D$82&amp;$AW$82&amp;"C"&amp;$A90)="N/A",0,RTD("tos.rtd",,BN$83,"."&amp;$D$82&amp;$AW$82&amp;"C"&amp;$A90)))</f>
        <v>3.2861361490304501E-3</v>
      </c>
      <c r="BO90" s="3">
        <f ca="1">IF($BP$1=1,EC90,-IF(RTD("tos.rtd",,BO$83,"."&amp;$D$82&amp;$AW$82&amp;"P"&amp;$A90)="N/A",0,RTD("tos.rtd",,BO$83,"."&amp;$D$82&amp;$AW$82&amp;"P"&amp;$A90)))</f>
        <v>-2.9767861693634923E-3</v>
      </c>
      <c r="BQ90" s="3">
        <f t="shared" ca="1" si="265"/>
        <v>993393.05228264676</v>
      </c>
      <c r="BR90" s="3" t="str">
        <f t="shared" ca="1" si="302"/>
        <v/>
      </c>
      <c r="BS90" s="3">
        <f t="shared" ca="1" si="266"/>
        <v>623780.99483640085</v>
      </c>
      <c r="BT90" s="3" t="str">
        <f t="shared" ca="1" si="302"/>
        <v/>
      </c>
      <c r="BU90" s="3">
        <f t="shared" ca="1" si="267"/>
        <v>1132168.7436157549</v>
      </c>
      <c r="BV90" s="3" t="str">
        <f t="shared" ca="1" si="302"/>
        <v/>
      </c>
      <c r="BX90" s="3">
        <f t="shared" ca="1" si="268"/>
        <v>10838259.170920106</v>
      </c>
      <c r="BY90" s="3" t="str">
        <f t="shared" ca="1" si="318"/>
        <v/>
      </c>
      <c r="BZ90" s="3">
        <f t="shared" ca="1" si="269"/>
        <v>550989.10968458955</v>
      </c>
      <c r="CA90" s="3" t="str">
        <f t="shared" ca="1" si="318"/>
        <v/>
      </c>
      <c r="CB90" s="3">
        <f t="shared" ca="1" si="270"/>
        <v>-1280.6048787238269</v>
      </c>
      <c r="CC90" s="3" t="str">
        <f t="shared" ca="1" si="318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0.96</v>
      </c>
      <c r="CF90" s="3">
        <f>IF(RTD("tos.rtd",,CF$83,"."&amp;$C$82&amp;$AU$82&amp;"C"&amp;$A90)="N/A",0,RTD("tos.rtd",,CF$83,"."&amp;$C$82&amp;$AU$82&amp;"C"&amp;$A90))</f>
        <v>0.26</v>
      </c>
      <c r="CG90" s="3">
        <f>-IF(RTD("tos.rtd",,CG$83,"."&amp;$C$82&amp;$AU$82&amp;"P"&amp;$A90)="N/A",0,RTD("tos.rtd",,CG$83,"."&amp;$C$82&amp;$AU$82&amp;"P"&amp;$A90))</f>
        <v>0.68</v>
      </c>
      <c r="CH90" s="3">
        <f>IF(RTD("tos.rtd",,CH$83,"."&amp;$D$82&amp;$AW$82&amp;"C"&amp;$A90)="N/A",0,RTD("tos.rtd",,CH$83,"."&amp;$D$82&amp;$AW$82&amp;"C"&amp;$A90))</f>
        <v>0.45</v>
      </c>
      <c r="CI90" s="3">
        <f>-IF(RTD("tos.rtd",,CI$83,"."&amp;$D$82&amp;$AW$82&amp;"P"&amp;$A90)="N/A",0,RTD("tos.rtd",,CI$83,"."&amp;$D$82&amp;$AW$82&amp;"P"&amp;$A90))</f>
        <v>0.54</v>
      </c>
      <c r="CK90" s="3">
        <f t="shared" si="303"/>
        <v>-1823.9999999999998</v>
      </c>
      <c r="CL90" s="3"/>
      <c r="CM90" s="3">
        <f t="shared" si="304"/>
        <v>17676</v>
      </c>
      <c r="CN90" s="3"/>
      <c r="CO90" s="3">
        <f t="shared" si="305"/>
        <v>51498</v>
      </c>
      <c r="CP90" s="3">
        <f t="shared" si="271"/>
        <v>67350</v>
      </c>
      <c r="CQ90" s="3">
        <f t="shared" si="272"/>
        <v>21715</v>
      </c>
      <c r="CR90" s="3"/>
      <c r="CS90" s="3">
        <f t="shared" si="273"/>
        <v>614</v>
      </c>
      <c r="CT90" s="3"/>
      <c r="CU90" s="3">
        <f t="shared" si="274"/>
        <v>-2</v>
      </c>
      <c r="CV90" s="3"/>
      <c r="CW90" s="3">
        <f t="shared" ca="1" si="306"/>
        <v>2749342.7907348024</v>
      </c>
      <c r="CY90" s="3">
        <f t="shared" ca="1" si="275"/>
        <v>11387967.675725972</v>
      </c>
      <c r="CZ90" s="70" t="str">
        <f t="shared" ca="1" si="319"/>
        <v/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61.05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58.7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55.1</v>
      </c>
      <c r="DG90" s="86">
        <f t="shared" si="307"/>
        <v>68.5</v>
      </c>
      <c r="DH90" s="3">
        <f t="shared" si="276"/>
        <v>0</v>
      </c>
      <c r="DI90" s="3">
        <f t="shared" si="277"/>
        <v>0</v>
      </c>
      <c r="DJ90" s="3">
        <f t="shared" si="278"/>
        <v>0</v>
      </c>
      <c r="DK90" s="3">
        <f t="shared" si="279"/>
        <v>0</v>
      </c>
      <c r="DL90" s="3">
        <f t="shared" si="280"/>
        <v>0</v>
      </c>
      <c r="DM90" s="3">
        <f t="shared" si="281"/>
        <v>0</v>
      </c>
      <c r="DN90" s="64" t="str">
        <f t="shared" si="282"/>
        <v>UNKNOWN</v>
      </c>
      <c r="DO90" s="64" t="str">
        <f t="shared" si="283"/>
        <v>UNKNOWN</v>
      </c>
      <c r="DP90" s="3">
        <f t="shared" si="284"/>
        <v>0</v>
      </c>
      <c r="DQ90" s="3">
        <f t="shared" si="285"/>
        <v>0</v>
      </c>
      <c r="DR90" s="3">
        <f t="shared" ca="1" si="286"/>
        <v>0</v>
      </c>
      <c r="DS90" s="3">
        <f t="shared" si="287"/>
        <v>0</v>
      </c>
      <c r="DT90" s="3">
        <f t="shared" si="308"/>
        <v>0</v>
      </c>
      <c r="DU90" s="3">
        <f t="shared" si="309"/>
        <v>0</v>
      </c>
      <c r="DV90" s="3">
        <f t="shared" si="310"/>
        <v>4923</v>
      </c>
      <c r="DW90" s="3">
        <f t="shared" si="311"/>
        <v>-2</v>
      </c>
      <c r="DX90" s="3">
        <f t="shared" ca="1" si="320"/>
        <v>1.8410147945973412E-3</v>
      </c>
      <c r="DY90" s="3">
        <f t="shared" ca="1" si="288"/>
        <v>-3.3733900633040703E-3</v>
      </c>
      <c r="DZ90" s="3">
        <f t="shared" ca="1" si="312"/>
        <v>3.2917750582894356E-3</v>
      </c>
      <c r="EA90" s="3">
        <f t="shared" ca="1" si="313"/>
        <v>-2.6751650938802865E-3</v>
      </c>
      <c r="EB90" s="3">
        <f t="shared" ca="1" si="289"/>
        <v>3.2861361490304501E-3</v>
      </c>
      <c r="EC90" s="3">
        <f t="shared" ca="1" si="290"/>
        <v>-2.9767861693634923E-3</v>
      </c>
      <c r="ED90" s="63">
        <f t="shared" si="314"/>
        <v>4921</v>
      </c>
      <c r="EE90" s="59">
        <f t="shared" si="291"/>
        <v>0.46739999999999998</v>
      </c>
      <c r="EF90" s="59">
        <f t="shared" si="292"/>
        <v>0.71060000000000001</v>
      </c>
      <c r="EG90" s="59">
        <f t="shared" si="293"/>
        <v>0.13389999999999999</v>
      </c>
      <c r="EH90" s="59">
        <f t="shared" si="294"/>
        <v>0.18160000000000001</v>
      </c>
      <c r="EI90" s="59">
        <f t="shared" si="295"/>
        <v>0.1343</v>
      </c>
      <c r="EJ90" s="59">
        <f t="shared" si="296"/>
        <v>0.15690000000000001</v>
      </c>
      <c r="EK90" s="63">
        <f t="shared" ca="1" si="315"/>
        <v>321264812.71493226</v>
      </c>
      <c r="EL90" s="3" t="str">
        <f>RTD("tos.rtd",,EL$83,"."&amp;$B$82&amp;$AS$82&amp;"C"&amp;$A90)</f>
        <v>46.74%</v>
      </c>
      <c r="EM90" s="3" t="str">
        <f>RTD("tos.rtd",,EM$83,"."&amp;$B$82&amp;$AS$82&amp;"P"&amp;$A90)</f>
        <v>71.06%</v>
      </c>
      <c r="EN90" s="3" t="str">
        <f>RTD("tos.rtd",,EN$83,"."&amp;$C$82&amp;$AU$82&amp;"C"&amp;$A90)</f>
        <v>13.39%</v>
      </c>
      <c r="EO90" s="3" t="str">
        <f>RTD("tos.rtd",,EO$83,"."&amp;$C$82&amp;$AU$82&amp;"P"&amp;$A90)</f>
        <v>18.16%</v>
      </c>
      <c r="EP90" s="3" t="str">
        <f>RTD("tos.rtd",,EP$83,"."&amp;$D$82&amp;$AW$82&amp;"C"&amp;$A90)</f>
        <v>13.43%</v>
      </c>
      <c r="EQ90" s="3" t="str">
        <f>RTD("tos.rtd",,EQ$83,"."&amp;$D$82&amp;$AW$82&amp;"P"&amp;$A90)</f>
        <v>15.69%</v>
      </c>
      <c r="ES90" s="63" t="str">
        <f t="shared" si="297"/>
        <v>6020,4921.00</v>
      </c>
      <c r="ET90" s="63" t="str">
        <f t="shared" ca="1" si="298"/>
        <v>6020,11387.97</v>
      </c>
      <c r="EU90" s="67">
        <v>590.15</v>
      </c>
      <c r="EV90" s="67" t="s">
        <v>740</v>
      </c>
      <c r="EW90" s="67">
        <v>516.41999999999996</v>
      </c>
      <c r="EX90" s="67" t="s">
        <v>741</v>
      </c>
      <c r="EY90" s="67">
        <v>5912</v>
      </c>
      <c r="EZ90" s="67" t="s">
        <v>742</v>
      </c>
      <c r="FA90" s="67">
        <v>21198</v>
      </c>
      <c r="FB90" s="67" t="s">
        <v>743</v>
      </c>
      <c r="FC90" s="67" t="s">
        <v>744</v>
      </c>
      <c r="FD90" s="67" t="s">
        <v>745</v>
      </c>
      <c r="FE90" s="68" t="s">
        <v>746</v>
      </c>
      <c r="FF90" s="68" t="s">
        <v>747</v>
      </c>
    </row>
    <row r="91" spans="1:162" s="63" customFormat="1" ht="12" customHeight="1" thickBot="1" x14ac:dyDescent="0.25">
      <c r="A91" s="2">
        <f t="shared" si="316"/>
        <v>6010</v>
      </c>
      <c r="B91" s="3">
        <f t="shared" si="260"/>
        <v>2147</v>
      </c>
      <c r="C91" s="3">
        <f t="shared" si="261"/>
        <v>318</v>
      </c>
      <c r="D91" s="3">
        <f t="shared" si="262"/>
        <v>974</v>
      </c>
      <c r="E91" s="3">
        <f t="shared" si="263"/>
        <v>3439</v>
      </c>
      <c r="F91" s="4">
        <f t="shared" si="317"/>
        <v>6030.196589095186</v>
      </c>
      <c r="G91" s="4">
        <f t="shared" si="299"/>
        <v>599.80840124338397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-2188</v>
      </c>
      <c r="AN91" s="20">
        <v>101</v>
      </c>
      <c r="AO91" s="20">
        <v>6010</v>
      </c>
      <c r="AP91" s="20">
        <v>13149</v>
      </c>
      <c r="AQ91" s="20">
        <v>-367</v>
      </c>
      <c r="AR91" s="20"/>
      <c r="AS91" s="54">
        <f>IF(RTD("tos.rtd",,AS$83,"."&amp;$B$82&amp;$AS$82&amp;"C"&amp;$A91)="N/A",0,RTD("tos.rtd",,AS$83,"."&amp;$B$82&amp;$AS$82&amp;"C"&amp;$A91))</f>
        <v>2111</v>
      </c>
      <c r="AT91" s="3">
        <f>-IF(RTD("tos.rtd",,AT$83,"."&amp;$B$82&amp;$AS$82&amp;"P"&amp;$A91)="N/A",0,RTD("tos.rtd",,AT$83,"."&amp;$B$82&amp;$AS$82&amp;"P"&amp;$A91))</f>
        <v>-36</v>
      </c>
      <c r="AU91" s="54">
        <f>IF(RTD("tos.rtd",,AU$83,"."&amp;$C$82&amp;$AU$82&amp;"C"&amp;$A91)="N/A",0,RTD("tos.rtd",,AU$83,"."&amp;$C$82&amp;$AU$82&amp;"C"&amp;$A91))</f>
        <v>307</v>
      </c>
      <c r="AV91" s="3">
        <f>-IF(RTD("tos.rtd",,AV$83,"."&amp;$C$82&amp;$AU$82&amp;"P"&amp;$A91)="N/A",0,RTD("tos.rtd",,AV$83,"."&amp;$C$82&amp;$AU$82&amp;"P"&amp;$A91))</f>
        <v>-11</v>
      </c>
      <c r="AW91" s="54">
        <f>IF(RTD("tos.rtd",,AW$83,"."&amp;$D$82&amp;$AW$82&amp;"C"&amp;$A91)="N/A",0,RTD("tos.rtd",,AW$83,"."&amp;$D$82&amp;$AW$82&amp;"C"&amp;$A91))</f>
        <v>756</v>
      </c>
      <c r="AX91" s="3">
        <f>-IF(RTD("tos.rtd",,AX$83,"."&amp;$D$82&amp;$AW$82&amp;"P"&amp;$A91)="N/A",0,RTD("tos.rtd",,AX$83,"."&amp;$D$82&amp;$AW$82&amp;"P"&amp;$A91))</f>
        <v>-218</v>
      </c>
      <c r="AY91" s="79">
        <f t="shared" si="300"/>
        <v>2909</v>
      </c>
      <c r="AZ91" s="8">
        <f t="shared" si="264"/>
        <v>6010</v>
      </c>
      <c r="BA91" s="54">
        <f>IF(RTD("tos.rtd",,BA$83,"."&amp;$B$82&amp;$AS$82&amp;"C"&amp;$A91)="N/A",0,RTD("tos.rtd",,BA$83,"."&amp;$B$82&amp;$AS$82&amp;"C"&amp;$A91))</f>
        <v>13149</v>
      </c>
      <c r="BB91" s="3">
        <f>-IF(RTD("tos.rtd",,BB$83,"."&amp;$B$82&amp;$AS$82&amp;"P"&amp;$A91)="N/A",0,RTD("tos.rtd",,BB$83,"."&amp;$B$82&amp;$AS$82&amp;"P"&amp;$A91))</f>
        <v>-367</v>
      </c>
      <c r="BC91" s="54">
        <f>IF(RTD("tos.rtd",,BC$83,"."&amp;$C$82&amp;$AU$82&amp;"C"&amp;$A91)="N/A",0,RTD("tos.rtd",,BC$83,"."&amp;$C$82&amp;$AU$82&amp;"C"&amp;$A91))</f>
        <v>818</v>
      </c>
      <c r="BD91" s="3">
        <f>-IF(RTD("tos.rtd",,BD$83,"."&amp;$C$82&amp;$AU$82&amp;"P"&amp;$A91)="N/A",0,RTD("tos.rtd",,BD$83,"."&amp;$C$82&amp;$AU$82&amp;"P"&amp;$A91))</f>
        <v>-19</v>
      </c>
      <c r="BE91" s="54">
        <f>IF(RTD("tos.rtd",,BE$83,"."&amp;$D$82&amp;$AW$82&amp;"C"&amp;$A91)="N/A",0,RTD("tos.rtd",,BE$83,"."&amp;$D$82&amp;$AW$82&amp;"C"&amp;$A91))</f>
        <v>11</v>
      </c>
      <c r="BF91" s="3">
        <f>-IF(RTD("tos.rtd",,BF$83,"."&amp;$D$82&amp;$AW$82&amp;"P"&amp;$A91)="N/A",0,RTD("tos.rtd",,BF$83,"."&amp;$D$82&amp;$AW$82&amp;"P"&amp;$A91))</f>
        <v>-52</v>
      </c>
      <c r="BG91" s="3">
        <f ca="1">+Hoja2!Y92</f>
        <v>8944</v>
      </c>
      <c r="BH91" s="55">
        <f t="shared" ca="1" si="301"/>
        <v>22484</v>
      </c>
      <c r="BI91" s="32" t="str">
        <f t="shared" ca="1" si="321"/>
        <v/>
      </c>
      <c r="BJ91" s="3">
        <f ca="1">IF($BP$1=1,DX91,IF(RTD("tos.rtd",,BJ$83,"."&amp;$B$82&amp;$AS$82&amp;"C"&amp;$A91)="N/A",0,RTD("tos.rtd",,BJ$83,"."&amp;$B$82&amp;$AS$82&amp;"C"&amp;$A91)))</f>
        <v>2.0563722708401835E-3</v>
      </c>
      <c r="BK91" s="3">
        <f ca="1">IF($BP$1=1,DY91,-IF(RTD("tos.rtd",,BK$83,"."&amp;$B$82&amp;$AS$82&amp;"P"&amp;$A91)="N/A",0,RTD("tos.rtd",,BK$83,"."&amp;$B$82&amp;$AS$82&amp;"P"&amp;$A91)))</f>
        <v>-3.9438698082896817E-3</v>
      </c>
      <c r="BL91" s="3">
        <f ca="1">IF($BP$1=1,DZ91,IF(RTD("tos.rtd",,BL$83,"."&amp;$C$82&amp;$AU$82&amp;"C"&amp;$A91)="N/A",0,RTD("tos.rtd",,BL$83,"."&amp;$C$82&amp;$AU$82&amp;"C"&amp;$A91)))</f>
        <v>3.4728161547849645E-3</v>
      </c>
      <c r="BM91" s="3">
        <f ca="1">IF($BP$1=1,EA91,-IF(RTD("tos.rtd",,BM$83,"."&amp;$C$82&amp;$AU$82&amp;"P"&amp;$A91)="N/A",0,RTD("tos.rtd",,BM$83,"."&amp;$C$82&amp;$AU$82&amp;"P"&amp;$A91)))</f>
        <v>-2.7777586456309115E-3</v>
      </c>
      <c r="BN91" s="3">
        <f ca="1">IF($BP$1=1,EB91,IF(RTD("tos.rtd",,BN$83,"."&amp;$D$82&amp;$AW$82&amp;"C"&amp;$A91)="N/A",0,RTD("tos.rtd",,BN$83,"."&amp;$D$82&amp;$AW$82&amp;"C"&amp;$A91)))</f>
        <v>3.4674222678849889E-3</v>
      </c>
      <c r="BO91" s="3">
        <f ca="1">IF($BP$1=1,EC91,-IF(RTD("tos.rtd",,BO$83,"."&amp;$D$82&amp;$AW$82&amp;"P"&amp;$A91)="N/A",0,RTD("tos.rtd",,BO$83,"."&amp;$D$82&amp;$AW$82&amp;"P"&amp;$A91)))</f>
        <v>-3.0977519024281415E-3</v>
      </c>
      <c r="BQ91" s="3">
        <f t="shared" ca="1" si="265"/>
        <v>1140180.6985165656</v>
      </c>
      <c r="BR91" s="3" t="str">
        <f t="shared" ca="1" si="302"/>
        <v/>
      </c>
      <c r="BS91" s="3">
        <f t="shared" ca="1" si="266"/>
        <v>281201.21324325853</v>
      </c>
      <c r="BT91" s="3" t="str">
        <f t="shared" ca="1" si="302"/>
        <v/>
      </c>
      <c r="BU91" s="3">
        <f t="shared" ca="1" si="267"/>
        <v>528423.34809925023</v>
      </c>
      <c r="BV91" s="3" t="str">
        <f t="shared" ca="1" si="302"/>
        <v/>
      </c>
      <c r="BX91" s="3">
        <f t="shared" ca="1" si="268"/>
        <v>6949074.5174022755</v>
      </c>
      <c r="BY91" s="3" t="str">
        <f t="shared" ca="1" si="318"/>
        <v/>
      </c>
      <c r="BZ91" s="3">
        <f t="shared" ca="1" si="269"/>
        <v>757035.24213697761</v>
      </c>
      <c r="CA91" s="3" t="str">
        <f t="shared" ca="1" si="318"/>
        <v/>
      </c>
      <c r="CB91" s="3">
        <f t="shared" ca="1" si="270"/>
        <v>-33382.88165503717</v>
      </c>
      <c r="CC91" s="3" t="str">
        <f t="shared" ca="1" si="318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0.95</v>
      </c>
      <c r="CF91" s="3">
        <f>IF(RTD("tos.rtd",,CF$83,"."&amp;$C$82&amp;$AU$82&amp;"C"&amp;$A91)="N/A",0,RTD("tos.rtd",,CF$83,"."&amp;$C$82&amp;$AU$82&amp;"C"&amp;$A91))</f>
        <v>0.31</v>
      </c>
      <c r="CG91" s="3">
        <f>-IF(RTD("tos.rtd",,CG$83,"."&amp;$C$82&amp;$AU$82&amp;"P"&amp;$A91)="N/A",0,RTD("tos.rtd",,CG$83,"."&amp;$C$82&amp;$AU$82&amp;"P"&amp;$A91))</f>
        <v>0.65</v>
      </c>
      <c r="CH91" s="3">
        <f>IF(RTD("tos.rtd",,CH$83,"."&amp;$D$82&amp;$AW$82&amp;"C"&amp;$A91)="N/A",0,RTD("tos.rtd",,CH$83,"."&amp;$D$82&amp;$AW$82&amp;"C"&amp;$A91))</f>
        <v>0.47</v>
      </c>
      <c r="CI91" s="3">
        <f>-IF(RTD("tos.rtd",,CI$83,"."&amp;$D$82&amp;$AW$82&amp;"P"&amp;$A91)="N/A",0,RTD("tos.rtd",,CI$83,"."&amp;$D$82&amp;$AW$82&amp;"P"&amp;$A91))</f>
        <v>0.52</v>
      </c>
      <c r="CK91" s="3">
        <f t="shared" si="303"/>
        <v>-3419.9999999999995</v>
      </c>
      <c r="CL91" s="3"/>
      <c r="CM91" s="3">
        <f t="shared" si="304"/>
        <v>8802</v>
      </c>
      <c r="CN91" s="3"/>
      <c r="CO91" s="3">
        <f t="shared" si="305"/>
        <v>24196</v>
      </c>
      <c r="CP91" s="3">
        <f t="shared" si="271"/>
        <v>29578</v>
      </c>
      <c r="CQ91" s="3">
        <f t="shared" si="272"/>
        <v>12782</v>
      </c>
      <c r="CR91" s="3"/>
      <c r="CS91" s="3">
        <f t="shared" si="273"/>
        <v>799</v>
      </c>
      <c r="CT91" s="3"/>
      <c r="CU91" s="3">
        <f t="shared" si="274"/>
        <v>-41</v>
      </c>
      <c r="CV91" s="3"/>
      <c r="CW91" s="3">
        <f t="shared" ca="1" si="306"/>
        <v>1949805.2598590744</v>
      </c>
      <c r="CY91" s="3">
        <f t="shared" ca="1" si="275"/>
        <v>7672726.8778842157</v>
      </c>
      <c r="CZ91" s="70" t="str">
        <f t="shared" ca="1" si="319"/>
        <v/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48.6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48.7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45.1</v>
      </c>
      <c r="DG91" s="86">
        <f t="shared" si="307"/>
        <v>58.5</v>
      </c>
      <c r="DH91" s="3">
        <f t="shared" si="276"/>
        <v>0</v>
      </c>
      <c r="DI91" s="3">
        <f t="shared" si="277"/>
        <v>0</v>
      </c>
      <c r="DJ91" s="3">
        <f t="shared" si="278"/>
        <v>0</v>
      </c>
      <c r="DK91" s="3">
        <f t="shared" si="279"/>
        <v>0</v>
      </c>
      <c r="DL91" s="3">
        <f t="shared" si="280"/>
        <v>0</v>
      </c>
      <c r="DM91" s="3">
        <f t="shared" si="281"/>
        <v>0</v>
      </c>
      <c r="DN91" s="64" t="str">
        <f t="shared" si="282"/>
        <v>UNKNOWN</v>
      </c>
      <c r="DO91" s="64" t="str">
        <f t="shared" si="283"/>
        <v>UNKNOWN</v>
      </c>
      <c r="DP91" s="3">
        <f t="shared" si="284"/>
        <v>0</v>
      </c>
      <c r="DQ91" s="3">
        <f t="shared" si="285"/>
        <v>0</v>
      </c>
      <c r="DR91" s="3">
        <f t="shared" ca="1" si="286"/>
        <v>0</v>
      </c>
      <c r="DS91" s="3">
        <f t="shared" si="287"/>
        <v>0</v>
      </c>
      <c r="DT91" s="3">
        <f t="shared" si="308"/>
        <v>0</v>
      </c>
      <c r="DU91" s="3">
        <f t="shared" si="309"/>
        <v>0</v>
      </c>
      <c r="DV91" s="3">
        <f t="shared" si="310"/>
        <v>-2188</v>
      </c>
      <c r="DW91" s="3">
        <f t="shared" si="311"/>
        <v>101</v>
      </c>
      <c r="DX91" s="3">
        <f t="shared" ca="1" si="320"/>
        <v>2.0563722708401835E-3</v>
      </c>
      <c r="DY91" s="3">
        <f t="shared" ca="1" si="288"/>
        <v>-3.9438698082896817E-3</v>
      </c>
      <c r="DZ91" s="3">
        <f t="shared" ca="1" si="312"/>
        <v>3.4728161547849645E-3</v>
      </c>
      <c r="EA91" s="3">
        <f t="shared" ca="1" si="313"/>
        <v>-2.7777586456309115E-3</v>
      </c>
      <c r="EB91" s="3">
        <f t="shared" ca="1" si="289"/>
        <v>3.4674222678849889E-3</v>
      </c>
      <c r="EC91" s="3">
        <f t="shared" ca="1" si="290"/>
        <v>-3.0977519024281415E-3</v>
      </c>
      <c r="ED91" s="63">
        <f t="shared" si="314"/>
        <v>-2087</v>
      </c>
      <c r="EE91" s="59">
        <f t="shared" si="291"/>
        <v>0.39269999999999999</v>
      </c>
      <c r="EF91" s="59">
        <f t="shared" si="292"/>
        <v>0.60729999999999995</v>
      </c>
      <c r="EG91" s="59">
        <f t="shared" si="293"/>
        <v>0.1351</v>
      </c>
      <c r="EH91" s="59">
        <f t="shared" si="294"/>
        <v>0.1804</v>
      </c>
      <c r="EI91" s="59">
        <f t="shared" si="295"/>
        <v>0.13539999999999999</v>
      </c>
      <c r="EJ91" s="59">
        <f t="shared" si="296"/>
        <v>0.15759999999999999</v>
      </c>
      <c r="EK91" s="63">
        <f t="shared" ca="1" si="315"/>
        <v>-173477316.29797205</v>
      </c>
      <c r="EL91" s="3" t="str">
        <f>RTD("tos.rtd",,EL$83,"."&amp;$B$82&amp;$AS$82&amp;"C"&amp;$A91)</f>
        <v>39.27%</v>
      </c>
      <c r="EM91" s="3" t="str">
        <f>RTD("tos.rtd",,EM$83,"."&amp;$B$82&amp;$AS$82&amp;"P"&amp;$A91)</f>
        <v>60.73%</v>
      </c>
      <c r="EN91" s="3" t="str">
        <f>RTD("tos.rtd",,EN$83,"."&amp;$C$82&amp;$AU$82&amp;"C"&amp;$A91)</f>
        <v>13.51%</v>
      </c>
      <c r="EO91" s="3" t="str">
        <f>RTD("tos.rtd",,EO$83,"."&amp;$C$82&amp;$AU$82&amp;"P"&amp;$A91)</f>
        <v>18.04%</v>
      </c>
      <c r="EP91" s="3" t="str">
        <f>RTD("tos.rtd",,EP$83,"."&amp;$D$82&amp;$AW$82&amp;"C"&amp;$A91)</f>
        <v>13.54%</v>
      </c>
      <c r="EQ91" s="3" t="str">
        <f>RTD("tos.rtd",,EQ$83,"."&amp;$D$82&amp;$AW$82&amp;"P"&amp;$A91)</f>
        <v>15.76%</v>
      </c>
      <c r="ES91" s="63" t="str">
        <f t="shared" si="297"/>
        <v>6010,-2087.00</v>
      </c>
      <c r="ET91" s="63" t="str">
        <f t="shared" ca="1" si="298"/>
        <v>6010,7672.73</v>
      </c>
      <c r="EU91" s="67">
        <v>590.09</v>
      </c>
      <c r="EV91" s="67" t="s">
        <v>748</v>
      </c>
      <c r="EW91" s="67">
        <v>516.35</v>
      </c>
      <c r="EX91" s="67" t="s">
        <v>749</v>
      </c>
      <c r="EY91" s="67">
        <v>5912</v>
      </c>
      <c r="EZ91" s="67" t="s">
        <v>750</v>
      </c>
      <c r="FA91" s="67">
        <v>21195.25</v>
      </c>
      <c r="FB91" s="67" t="s">
        <v>751</v>
      </c>
      <c r="FC91" s="67" t="s">
        <v>752</v>
      </c>
      <c r="FD91" s="67" t="s">
        <v>753</v>
      </c>
      <c r="FE91" s="68" t="s">
        <v>754</v>
      </c>
      <c r="FF91" s="68" t="s">
        <v>755</v>
      </c>
    </row>
    <row r="92" spans="1:162" s="63" customFormat="1" ht="12" customHeight="1" thickBot="1" x14ac:dyDescent="0.25">
      <c r="A92" s="2">
        <f t="shared" si="316"/>
        <v>6000</v>
      </c>
      <c r="B92" s="3">
        <f t="shared" si="260"/>
        <v>10885</v>
      </c>
      <c r="C92" s="3">
        <f t="shared" si="261"/>
        <v>4858</v>
      </c>
      <c r="D92" s="3">
        <f t="shared" si="262"/>
        <v>444874</v>
      </c>
      <c r="E92" s="3">
        <f t="shared" si="263"/>
        <v>460617</v>
      </c>
      <c r="F92" s="4">
        <f t="shared" si="317"/>
        <v>6020.16298412165</v>
      </c>
      <c r="G92" s="4">
        <f t="shared" si="299"/>
        <v>598.81038393682263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-2300</v>
      </c>
      <c r="AN92" s="20">
        <v>516</v>
      </c>
      <c r="AO92" s="20">
        <v>6000</v>
      </c>
      <c r="AP92" s="20">
        <v>29248</v>
      </c>
      <c r="AQ92" s="20">
        <v>-1827</v>
      </c>
      <c r="AR92" s="20"/>
      <c r="AS92" s="54">
        <f>IF(RTD("tos.rtd",,AS$83,"."&amp;$B$82&amp;$AS$82&amp;"C"&amp;$A92)="N/A",0,RTD("tos.rtd",,AS$83,"."&amp;$B$82&amp;$AS$82&amp;"C"&amp;$A92))</f>
        <v>10757</v>
      </c>
      <c r="AT92" s="3">
        <f>-IF(RTD("tos.rtd",,AT$83,"."&amp;$B$82&amp;$AS$82&amp;"P"&amp;$A92)="N/A",0,RTD("tos.rtd",,AT$83,"."&amp;$B$82&amp;$AS$82&amp;"P"&amp;$A92))</f>
        <v>-128</v>
      </c>
      <c r="AU92" s="54">
        <f>IF(RTD("tos.rtd",,AU$83,"."&amp;$C$82&amp;$AU$82&amp;"C"&amp;$A92)="N/A",0,RTD("tos.rtd",,AU$83,"."&amp;$C$82&amp;$AU$82&amp;"C"&amp;$A92))</f>
        <v>3839</v>
      </c>
      <c r="AV92" s="3">
        <f>-IF(RTD("tos.rtd",,AV$83,"."&amp;$C$82&amp;$AU$82&amp;"P"&amp;$A92)="N/A",0,RTD("tos.rtd",,AV$83,"."&amp;$C$82&amp;$AU$82&amp;"P"&amp;$A92))</f>
        <v>-1019</v>
      </c>
      <c r="AW92" s="54">
        <f>IF(RTD("tos.rtd",,AW$83,"."&amp;$D$82&amp;$AW$82&amp;"C"&amp;$A92)="N/A",0,RTD("tos.rtd",,AW$83,"."&amp;$D$82&amp;$AW$82&amp;"C"&amp;$A92))</f>
        <v>229489</v>
      </c>
      <c r="AX92" s="3">
        <f>-IF(RTD("tos.rtd",,AX$83,"."&amp;$D$82&amp;$AW$82&amp;"P"&amp;$A92)="N/A",0,RTD("tos.rtd",,AX$83,"."&amp;$D$82&amp;$AW$82&amp;"P"&amp;$A92))</f>
        <v>-215385</v>
      </c>
      <c r="AY92" s="79">
        <f t="shared" si="300"/>
        <v>27553</v>
      </c>
      <c r="AZ92" s="8">
        <f t="shared" si="264"/>
        <v>6000</v>
      </c>
      <c r="BA92" s="54">
        <f>IF(RTD("tos.rtd",,BA$83,"."&amp;$B$82&amp;$AS$82&amp;"C"&amp;$A92)="N/A",0,RTD("tos.rtd",,BA$83,"."&amp;$B$82&amp;$AS$82&amp;"C"&amp;$A92))</f>
        <v>29248</v>
      </c>
      <c r="BB92" s="3">
        <f>-IF(RTD("tos.rtd",,BB$83,"."&amp;$B$82&amp;$AS$82&amp;"P"&amp;$A92)="N/A",0,RTD("tos.rtd",,BB$83,"."&amp;$B$82&amp;$AS$82&amp;"P"&amp;$A92))</f>
        <v>-1827</v>
      </c>
      <c r="BC92" s="54">
        <f>IF(RTD("tos.rtd",,BC$83,"."&amp;$C$82&amp;$AU$82&amp;"C"&amp;$A92)="N/A",0,RTD("tos.rtd",,BC$83,"."&amp;$C$82&amp;$AU$82&amp;"C"&amp;$A92))</f>
        <v>2308</v>
      </c>
      <c r="BD92" s="3">
        <f>-IF(RTD("tos.rtd",,BD$83,"."&amp;$C$82&amp;$AU$82&amp;"P"&amp;$A92)="N/A",0,RTD("tos.rtd",,BD$83,"."&amp;$C$82&amp;$AU$82&amp;"P"&amp;$A92))</f>
        <v>-140</v>
      </c>
      <c r="BE92" s="54">
        <f>IF(RTD("tos.rtd",,BE$83,"."&amp;$D$82&amp;$AW$82&amp;"C"&amp;$A92)="N/A",0,RTD("tos.rtd",,BE$83,"."&amp;$D$82&amp;$AW$82&amp;"C"&amp;$A92))</f>
        <v>34333</v>
      </c>
      <c r="BF92" s="3">
        <f>-IF(RTD("tos.rtd",,BF$83,"."&amp;$D$82&amp;$AW$82&amp;"P"&amp;$A92)="N/A",0,RTD("tos.rtd",,BF$83,"."&amp;$D$82&amp;$AW$82&amp;"P"&amp;$A92))</f>
        <v>-32227</v>
      </c>
      <c r="BG92" s="3">
        <f ca="1">+Hoja2!Y93</f>
        <v>20497</v>
      </c>
      <c r="BH92" s="55">
        <f t="shared" ca="1" si="301"/>
        <v>52192</v>
      </c>
      <c r="BI92" s="32" t="str">
        <f t="shared" ca="1" si="321"/>
        <v/>
      </c>
      <c r="BJ92" s="3">
        <f ca="1">IF($BP$1=1,DX92,IF(RTD("tos.rtd",,BJ$83,"."&amp;$B$82&amp;$AS$82&amp;"C"&amp;$A92)="N/A",0,RTD("tos.rtd",,BJ$83,"."&amp;$B$82&amp;$AS$82&amp;"C"&amp;$A92)))</f>
        <v>2.2827969642316486E-3</v>
      </c>
      <c r="BK92" s="3">
        <f ca="1">IF($BP$1=1,DY92,-IF(RTD("tos.rtd",,BK$83,"."&amp;$B$82&amp;$AS$82&amp;"P"&amp;$A92)="N/A",0,RTD("tos.rtd",,BK$83,"."&amp;$B$82&amp;$AS$82&amp;"P"&amp;$A92)))</f>
        <v>-4.7328890814025467E-3</v>
      </c>
      <c r="BL92" s="3">
        <f ca="1">IF($BP$1=1,DZ92,IF(RTD("tos.rtd",,BL$83,"."&amp;$C$82&amp;$AU$82&amp;"C"&amp;$A92)="N/A",0,RTD("tos.rtd",,BL$83,"."&amp;$C$82&amp;$AU$82&amp;"C"&amp;$A92)))</f>
        <v>3.6208896280611872E-3</v>
      </c>
      <c r="BM92" s="3">
        <f ca="1">IF($BP$1=1,EA92,-IF(RTD("tos.rtd",,BM$83,"."&amp;$C$82&amp;$AU$82&amp;"P"&amp;$A92)="N/A",0,RTD("tos.rtd",,BM$83,"."&amp;$C$82&amp;$AU$82&amp;"P"&amp;$A92)))</f>
        <v>-2.8622994907302412E-3</v>
      </c>
      <c r="BN92" s="3">
        <f ca="1">IF($BP$1=1,EB92,IF(RTD("tos.rtd",,BN$83,"."&amp;$D$82&amp;$AW$82&amp;"C"&amp;$A92)="N/A",0,RTD("tos.rtd",,BN$83,"."&amp;$D$82&amp;$AW$82&amp;"C"&amp;$A92)))</f>
        <v>3.6251599774193241E-3</v>
      </c>
      <c r="BO92" s="3">
        <f ca="1">IF($BP$1=1,EC92,-IF(RTD("tos.rtd",,BO$83,"."&amp;$D$82&amp;$AW$82&amp;"P"&amp;$A92)="N/A",0,RTD("tos.rtd",,BO$83,"."&amp;$D$82&amp;$AW$82&amp;"P"&amp;$A92)))</f>
        <v>-3.1946739928910709E-3</v>
      </c>
      <c r="BQ92" s="3">
        <f t="shared" ca="1" si="265"/>
        <v>6503322.5672489302</v>
      </c>
      <c r="BR92" s="3" t="str">
        <f t="shared" ca="1" si="302"/>
        <v/>
      </c>
      <c r="BS92" s="3">
        <f t="shared" ca="1" si="266"/>
        <v>2982514.2448738236</v>
      </c>
      <c r="BT92" s="3" t="str">
        <f t="shared" ca="1" si="302"/>
        <v/>
      </c>
      <c r="BU92" s="3">
        <f t="shared" ca="1" si="267"/>
        <v>39060138.097015142</v>
      </c>
      <c r="BV92" s="3" t="str">
        <f t="shared" ca="1" si="302"/>
        <v/>
      </c>
      <c r="BX92" s="3">
        <f t="shared" ca="1" si="268"/>
        <v>15781671.738902407</v>
      </c>
      <c r="BY92" s="3" t="str">
        <f t="shared" ca="1" si="318"/>
        <v/>
      </c>
      <c r="BZ92" s="3">
        <f t="shared" ca="1" si="269"/>
        <v>2160409.8811308178</v>
      </c>
      <c r="CA92" s="3" t="str">
        <f t="shared" ca="1" si="318"/>
        <v/>
      </c>
      <c r="CB92" s="3">
        <f t="shared" ca="1" si="270"/>
        <v>5840131.8643202633</v>
      </c>
      <c r="CC92" s="3" t="str">
        <f t="shared" ca="1" si="318"/>
        <v>Cruce +</v>
      </c>
      <c r="CD92" s="3">
        <f>IF(RTD("tos.rtd",,CD$83,"."&amp;$B$82&amp;$AS$82&amp;"C"&amp;$A92)="N/A",0,RTD("tos.rtd",,CD$83,"."&amp;$B$82&amp;$AS$82&amp;"C"&amp;$A92))</f>
        <v>0.01</v>
      </c>
      <c r="CE92" s="3">
        <f>-IF(RTD("tos.rtd",,CE$83,"."&amp;$B$82&amp;$AS$82&amp;"P"&amp;$A92)="N/A",0,RTD("tos.rtd",,CE$83,"."&amp;$B$82&amp;$AS$82&amp;"P"&amp;$A92))</f>
        <v>0.95</v>
      </c>
      <c r="CF92" s="3">
        <f>IF(RTD("tos.rtd",,CF$83,"."&amp;$C$82&amp;$AU$82&amp;"C"&amp;$A92)="N/A",0,RTD("tos.rtd",,CF$83,"."&amp;$C$82&amp;$AU$82&amp;"C"&amp;$A92))</f>
        <v>0.35</v>
      </c>
      <c r="CG92" s="3">
        <f>-IF(RTD("tos.rtd",,CG$83,"."&amp;$C$82&amp;$AU$82&amp;"P"&amp;$A92)="N/A",0,RTD("tos.rtd",,CG$83,"."&amp;$C$82&amp;$AU$82&amp;"P"&amp;$A92))</f>
        <v>0.61</v>
      </c>
      <c r="CH92" s="3">
        <f>IF(RTD("tos.rtd",,CH$83,"."&amp;$D$82&amp;$AW$82&amp;"C"&amp;$A92)="N/A",0,RTD("tos.rtd",,CH$83,"."&amp;$D$82&amp;$AW$82&amp;"C"&amp;$A92))</f>
        <v>0.49</v>
      </c>
      <c r="CI92" s="3">
        <f>-IF(RTD("tos.rtd",,CI$83,"."&amp;$D$82&amp;$AW$82&amp;"P"&amp;$A92)="N/A",0,RTD("tos.rtd",,CI$83,"."&amp;$D$82&amp;$AW$82&amp;"P"&amp;$A92))</f>
        <v>0.51</v>
      </c>
      <c r="CK92" s="3">
        <f t="shared" si="303"/>
        <v>-1403</v>
      </c>
      <c r="CL92" s="3"/>
      <c r="CM92" s="3">
        <f t="shared" si="304"/>
        <v>72206</v>
      </c>
      <c r="CN92" s="3"/>
      <c r="CO92" s="3">
        <f t="shared" si="305"/>
        <v>260326</v>
      </c>
      <c r="CP92" s="3">
        <f t="shared" si="271"/>
        <v>331129</v>
      </c>
      <c r="CQ92" s="3">
        <f t="shared" si="272"/>
        <v>27421</v>
      </c>
      <c r="CR92" s="3"/>
      <c r="CS92" s="3">
        <f t="shared" si="273"/>
        <v>2168</v>
      </c>
      <c r="CT92" s="3"/>
      <c r="CU92" s="3">
        <f t="shared" si="274"/>
        <v>2106</v>
      </c>
      <c r="CV92" s="3"/>
      <c r="CW92" s="3">
        <f t="shared" ca="1" si="306"/>
        <v>48545974.909137897</v>
      </c>
      <c r="CY92" s="3">
        <f t="shared" ca="1" si="275"/>
        <v>23782213.484353486</v>
      </c>
      <c r="CZ92" s="70" t="str">
        <f t="shared" ca="1" si="319"/>
        <v/>
      </c>
      <c r="DA92" s="3">
        <f>IF(RTD("tos.rtd",,DA$83,"."&amp;$B$82&amp;$AS$82&amp;"C"&amp;$A92)="N/A",0,RTD("tos.rtd",,DA$83,"."&amp;$B$82&amp;$AS$82&amp;"C"&amp;$A92))</f>
        <v>0.05</v>
      </c>
      <c r="DB92" s="3">
        <f>IF(RTD("tos.rtd",,DB$83,"."&amp;$B$82&amp;$AS$82&amp;"P"&amp;$A92)="N/A",0,RTD("tos.rtd",,DB$83,"."&amp;$B$82&amp;$AS$82&amp;"P"&amp;$A92))</f>
        <v>39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38.700000000000003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35.1</v>
      </c>
      <c r="DG92" s="86">
        <f t="shared" si="307"/>
        <v>48.5</v>
      </c>
      <c r="DH92" s="3">
        <f t="shared" si="276"/>
        <v>0</v>
      </c>
      <c r="DI92" s="3">
        <f t="shared" si="277"/>
        <v>0</v>
      </c>
      <c r="DJ92" s="3">
        <f t="shared" si="278"/>
        <v>0</v>
      </c>
      <c r="DK92" s="3">
        <f t="shared" si="279"/>
        <v>0</v>
      </c>
      <c r="DL92" s="3">
        <f t="shared" si="280"/>
        <v>0</v>
      </c>
      <c r="DM92" s="3">
        <f t="shared" si="281"/>
        <v>0</v>
      </c>
      <c r="DN92" s="64" t="str">
        <f t="shared" si="282"/>
        <v>UNKNOWN</v>
      </c>
      <c r="DO92" s="64" t="str">
        <f t="shared" si="283"/>
        <v>UNKNOWN</v>
      </c>
      <c r="DP92" s="3">
        <f t="shared" si="284"/>
        <v>0</v>
      </c>
      <c r="DQ92" s="3">
        <f t="shared" si="285"/>
        <v>0</v>
      </c>
      <c r="DR92" s="3">
        <f t="shared" ca="1" si="286"/>
        <v>0</v>
      </c>
      <c r="DS92" s="3">
        <f t="shared" si="287"/>
        <v>0</v>
      </c>
      <c r="DT92" s="3">
        <f t="shared" si="308"/>
        <v>0</v>
      </c>
      <c r="DU92" s="3">
        <f t="shared" si="309"/>
        <v>0</v>
      </c>
      <c r="DV92" s="3">
        <f t="shared" si="310"/>
        <v>-2300</v>
      </c>
      <c r="DW92" s="3">
        <f t="shared" si="311"/>
        <v>516</v>
      </c>
      <c r="DX92" s="3">
        <f t="shared" ca="1" si="320"/>
        <v>2.2827969642316486E-3</v>
      </c>
      <c r="DY92" s="3">
        <f t="shared" ca="1" si="288"/>
        <v>-4.7328890814025467E-3</v>
      </c>
      <c r="DZ92" s="3">
        <f t="shared" ca="1" si="312"/>
        <v>3.6208896280611872E-3</v>
      </c>
      <c r="EA92" s="3">
        <f t="shared" ca="1" si="313"/>
        <v>-2.8622994907302412E-3</v>
      </c>
      <c r="EB92" s="3">
        <f t="shared" ca="1" si="289"/>
        <v>3.6251599774193241E-3</v>
      </c>
      <c r="EC92" s="3">
        <f t="shared" ca="1" si="290"/>
        <v>-3.1946739928910709E-3</v>
      </c>
      <c r="ED92" s="63">
        <f t="shared" si="314"/>
        <v>-1784</v>
      </c>
      <c r="EE92" s="59">
        <f t="shared" si="291"/>
        <v>0.31659999999999999</v>
      </c>
      <c r="EF92" s="59">
        <f t="shared" si="292"/>
        <v>0.50070000000000003</v>
      </c>
      <c r="EG92" s="59">
        <f t="shared" si="293"/>
        <v>0.1363</v>
      </c>
      <c r="EH92" s="59">
        <f t="shared" si="294"/>
        <v>0.17979999999999999</v>
      </c>
      <c r="EI92" s="59">
        <f t="shared" si="295"/>
        <v>0.1361</v>
      </c>
      <c r="EJ92" s="59">
        <f t="shared" si="296"/>
        <v>0.1585</v>
      </c>
      <c r="EK92" s="63">
        <f t="shared" ca="1" si="315"/>
        <v>-272474735.73962986</v>
      </c>
      <c r="EL92" s="3" t="str">
        <f>RTD("tos.rtd",,EL$83,"."&amp;$B$82&amp;$AS$82&amp;"C"&amp;$A92)</f>
        <v>31.66%</v>
      </c>
      <c r="EM92" s="3" t="str">
        <f>RTD("tos.rtd",,EM$83,"."&amp;$B$82&amp;$AS$82&amp;"P"&amp;$A92)</f>
        <v>50.07%</v>
      </c>
      <c r="EN92" s="3" t="str">
        <f>RTD("tos.rtd",,EN$83,"."&amp;$C$82&amp;$AU$82&amp;"C"&amp;$A92)</f>
        <v>13.63%</v>
      </c>
      <c r="EO92" s="3" t="str">
        <f>RTD("tos.rtd",,EO$83,"."&amp;$C$82&amp;$AU$82&amp;"P"&amp;$A92)</f>
        <v>17.98%</v>
      </c>
      <c r="EP92" s="3" t="str">
        <f>RTD("tos.rtd",,EP$83,"."&amp;$D$82&amp;$AW$82&amp;"C"&amp;$A92)</f>
        <v>13.61%</v>
      </c>
      <c r="EQ92" s="3" t="str">
        <f>RTD("tos.rtd",,EQ$83,"."&amp;$D$82&amp;$AW$82&amp;"P"&amp;$A92)</f>
        <v>15.85%</v>
      </c>
      <c r="ES92" s="63" t="str">
        <f t="shared" si="297"/>
        <v>6000,-1784.00</v>
      </c>
      <c r="ET92" s="63" t="str">
        <f t="shared" ca="1" si="298"/>
        <v>6000,23782.21</v>
      </c>
      <c r="EU92" s="67">
        <v>590.04999999999995</v>
      </c>
      <c r="EV92" s="67" t="s">
        <v>756</v>
      </c>
      <c r="EW92" s="67">
        <v>516.29999999999995</v>
      </c>
      <c r="EX92" s="67" t="s">
        <v>757</v>
      </c>
      <c r="EY92" s="67">
        <v>5911</v>
      </c>
      <c r="EZ92" s="67" t="s">
        <v>758</v>
      </c>
      <c r="FA92" s="67">
        <v>21193</v>
      </c>
      <c r="FB92" s="67" t="s">
        <v>759</v>
      </c>
      <c r="FC92" s="67" t="s">
        <v>760</v>
      </c>
      <c r="FD92" s="67" t="s">
        <v>761</v>
      </c>
      <c r="FE92" s="68" t="s">
        <v>762</v>
      </c>
      <c r="FF92" s="68" t="s">
        <v>763</v>
      </c>
    </row>
    <row r="93" spans="1:162" s="63" customFormat="1" ht="12" customHeight="1" thickBot="1" x14ac:dyDescent="0.25">
      <c r="A93" s="2">
        <f t="shared" si="316"/>
        <v>5990</v>
      </c>
      <c r="B93" s="3">
        <f t="shared" si="260"/>
        <v>2433</v>
      </c>
      <c r="C93" s="3">
        <f t="shared" si="261"/>
        <v>958</v>
      </c>
      <c r="D93" s="3">
        <f t="shared" si="262"/>
        <v>816</v>
      </c>
      <c r="E93" s="3">
        <f t="shared" si="263"/>
        <v>4207</v>
      </c>
      <c r="F93" s="4">
        <f t="shared" ref="F93:F99" si="322">+$F$84/$A$84*A93</f>
        <v>6010.1293791481139</v>
      </c>
      <c r="G93" s="4">
        <f t="shared" si="299"/>
        <v>597.81236663026129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-3739</v>
      </c>
      <c r="AN93" s="20">
        <v>821</v>
      </c>
      <c r="AO93" s="20">
        <v>5990</v>
      </c>
      <c r="AP93" s="20">
        <v>32424</v>
      </c>
      <c r="AQ93" s="20">
        <v>-2263</v>
      </c>
      <c r="AR93" s="20"/>
      <c r="AS93" s="54">
        <f>IF(RTD("tos.rtd",,AS$83,"."&amp;$B$82&amp;$AS$82&amp;"C"&amp;$A93)="N/A",0,RTD("tos.rtd",,AS$83,"."&amp;$B$82&amp;$AS$82&amp;"C"&amp;$A93))</f>
        <v>2349</v>
      </c>
      <c r="AT93" s="3">
        <f>-IF(RTD("tos.rtd",,AT$83,"."&amp;$B$82&amp;$AS$82&amp;"P"&amp;$A93)="N/A",0,RTD("tos.rtd",,AT$83,"."&amp;$B$82&amp;$AS$82&amp;"P"&amp;$A93))</f>
        <v>-84</v>
      </c>
      <c r="AU93" s="54">
        <f>IF(RTD("tos.rtd",,AU$83,"."&amp;$C$82&amp;$AU$82&amp;"C"&amp;$A93)="N/A",0,RTD("tos.rtd",,AU$83,"."&amp;$C$82&amp;$AU$82&amp;"C"&amp;$A93))</f>
        <v>917</v>
      </c>
      <c r="AV93" s="3">
        <f>-IF(RTD("tos.rtd",,AV$83,"."&amp;$C$82&amp;$AU$82&amp;"P"&amp;$A93)="N/A",0,RTD("tos.rtd",,AV$83,"."&amp;$C$82&amp;$AU$82&amp;"P"&amp;$A93))</f>
        <v>-41</v>
      </c>
      <c r="AW93" s="54">
        <f>IF(RTD("tos.rtd",,AW$83,"."&amp;$D$82&amp;$AW$82&amp;"C"&amp;$A93)="N/A",0,RTD("tos.rtd",,AW$83,"."&amp;$D$82&amp;$AW$82&amp;"C"&amp;$A93))</f>
        <v>664</v>
      </c>
      <c r="AX93" s="3">
        <f>-IF(RTD("tos.rtd",,AX$83,"."&amp;$D$82&amp;$AW$82&amp;"P"&amp;$A93)="N/A",0,RTD("tos.rtd",,AX$83,"."&amp;$D$82&amp;$AW$82&amp;"P"&amp;$A93))</f>
        <v>-152</v>
      </c>
      <c r="AY93" s="79">
        <f t="shared" si="300"/>
        <v>3653</v>
      </c>
      <c r="AZ93" s="8">
        <f t="shared" si="264"/>
        <v>5990</v>
      </c>
      <c r="BA93" s="54">
        <f>IF(RTD("tos.rtd",,BA$83,"."&amp;$B$82&amp;$AS$82&amp;"C"&amp;$A93)="N/A",0,RTD("tos.rtd",,BA$83,"."&amp;$B$82&amp;$AS$82&amp;"C"&amp;$A93))</f>
        <v>32424</v>
      </c>
      <c r="BB93" s="3">
        <f>-IF(RTD("tos.rtd",,BB$83,"."&amp;$B$82&amp;$AS$82&amp;"P"&amp;$A93)="N/A",0,RTD("tos.rtd",,BB$83,"."&amp;$B$82&amp;$AS$82&amp;"P"&amp;$A93))</f>
        <v>-2263</v>
      </c>
      <c r="BC93" s="54">
        <f>IF(RTD("tos.rtd",,BC$83,"."&amp;$C$82&amp;$AU$82&amp;"C"&amp;$A93)="N/A",0,RTD("tos.rtd",,BC$83,"."&amp;$C$82&amp;$AU$82&amp;"C"&amp;$A93))</f>
        <v>534</v>
      </c>
      <c r="BD93" s="3">
        <f>-IF(RTD("tos.rtd",,BD$83,"."&amp;$C$82&amp;$AU$82&amp;"P"&amp;$A93)="N/A",0,RTD("tos.rtd",,BD$83,"."&amp;$C$82&amp;$AU$82&amp;"P"&amp;$A93))</f>
        <v>-58</v>
      </c>
      <c r="BE93" s="54">
        <f>IF(RTD("tos.rtd",,BE$83,"."&amp;$D$82&amp;$AW$82&amp;"C"&amp;$A93)="N/A",0,RTD("tos.rtd",,BE$83,"."&amp;$D$82&amp;$AW$82&amp;"C"&amp;$A93))</f>
        <v>9</v>
      </c>
      <c r="BF93" s="3">
        <f>-IF(RTD("tos.rtd",,BF$83,"."&amp;$D$82&amp;$AW$82&amp;"P"&amp;$A93)="N/A",0,RTD("tos.rtd",,BF$83,"."&amp;$D$82&amp;$AW$82&amp;"P"&amp;$A93))</f>
        <v>-163</v>
      </c>
      <c r="BG93" s="3">
        <f ca="1">+Hoja2!Y94</f>
        <v>5579</v>
      </c>
      <c r="BH93" s="55">
        <f t="shared" ca="1" si="301"/>
        <v>36062</v>
      </c>
      <c r="BI93" s="32" t="str">
        <f t="shared" ca="1" si="321"/>
        <v/>
      </c>
      <c r="BJ93" s="3">
        <f ca="1">IF($BP$1=1,DX93,IF(RTD("tos.rtd",,BJ$83,"."&amp;$B$82&amp;$AS$82&amp;"C"&amp;$A93)="N/A",0,RTD("tos.rtd",,BJ$83,"."&amp;$B$82&amp;$AS$82&amp;"C"&amp;$A93)))</f>
        <v>2.413240521172204E-3</v>
      </c>
      <c r="BK93" s="3">
        <f ca="1">IF($BP$1=1,DY93,-IF(RTD("tos.rtd",,BK$83,"."&amp;$B$82&amp;$AS$82&amp;"P"&amp;$A93)="N/A",0,RTD("tos.rtd",,BK$83,"."&amp;$B$82&amp;$AS$82&amp;"P"&amp;$A93)))</f>
        <v>-5.8796279772872582E-3</v>
      </c>
      <c r="BL93" s="3">
        <f ca="1">IF($BP$1=1,DZ93,IF(RTD("tos.rtd",,BL$83,"."&amp;$C$82&amp;$AU$82&amp;"C"&amp;$A93)="N/A",0,RTD("tos.rtd",,BL$83,"."&amp;$C$82&amp;$AU$82&amp;"C"&amp;$A93)))</f>
        <v>3.7378642527179174E-3</v>
      </c>
      <c r="BM93" s="3">
        <f ca="1">IF($BP$1=1,EA93,-IF(RTD("tos.rtd",,BM$83,"."&amp;$C$82&amp;$AU$82&amp;"P"&amp;$A93)="N/A",0,RTD("tos.rtd",,BM$83,"."&amp;$C$82&amp;$AU$82&amp;"P"&amp;$A93)))</f>
        <v>-2.9294143231057513E-3</v>
      </c>
      <c r="BN93" s="3">
        <f ca="1">IF($BP$1=1,EB93,IF(RTD("tos.rtd",,BN$83,"."&amp;$D$82&amp;$AW$82&amp;"C"&amp;$A93)="N/A",0,RTD("tos.rtd",,BN$83,"."&amp;$D$82&amp;$AW$82&amp;"C"&amp;$A93)))</f>
        <v>3.7450873850141944E-3</v>
      </c>
      <c r="BO93" s="3">
        <f ca="1">IF($BP$1=1,EC93,-IF(RTD("tos.rtd",,BO$83,"."&amp;$D$82&amp;$AW$82&amp;"P"&amp;$A93)="N/A",0,RTD("tos.rtd",,BO$83,"."&amp;$D$82&amp;$AW$82&amp;"P"&amp;$A93)))</f>
        <v>-3.2705327262045184E-3</v>
      </c>
      <c r="BQ93" s="3">
        <f t="shared" ca="1" si="265"/>
        <v>1405141.8149896546</v>
      </c>
      <c r="BR93" s="3" t="str">
        <f t="shared" ca="1" si="302"/>
        <v/>
      </c>
      <c r="BS93" s="3">
        <f t="shared" ca="1" si="266"/>
        <v>898105.52925348689</v>
      </c>
      <c r="BT93" s="3" t="str">
        <f t="shared" ca="1" si="302"/>
        <v/>
      </c>
      <c r="BU93" s="3">
        <f t="shared" ca="1" si="267"/>
        <v>540250.24387268256</v>
      </c>
      <c r="BV93" s="3" t="str">
        <f t="shared" ca="1" si="302"/>
        <v/>
      </c>
      <c r="BX93" s="3">
        <f t="shared" ca="1" si="268"/>
        <v>17633825.541083157</v>
      </c>
      <c r="BY93" s="3" t="str">
        <f t="shared" ca="1" si="318"/>
        <v/>
      </c>
      <c r="BZ93" s="3">
        <f t="shared" ca="1" si="269"/>
        <v>495853.33689571108</v>
      </c>
      <c r="CA93" s="3" t="str">
        <f t="shared" ca="1" si="318"/>
        <v/>
      </c>
      <c r="CB93" s="3">
        <f t="shared" ca="1" si="270"/>
        <v>-135602.04237224933</v>
      </c>
      <c r="CC93" s="3" t="str">
        <f t="shared" ca="1" si="318"/>
        <v>Cruce -</v>
      </c>
      <c r="CD93" s="3">
        <f>IF(RTD("tos.rtd",,CD$83,"."&amp;$B$82&amp;$AS$82&amp;"C"&amp;$A93)="N/A",0,RTD("tos.rtd",,CD$83,"."&amp;$B$82&amp;$AS$82&amp;"C"&amp;$A93))</f>
        <v>0.01</v>
      </c>
      <c r="CE93" s="3">
        <f>-IF(RTD("tos.rtd",,CE$83,"."&amp;$B$82&amp;$AS$82&amp;"P"&amp;$A93)="N/A",0,RTD("tos.rtd",,CE$83,"."&amp;$B$82&amp;$AS$82&amp;"P"&amp;$A93))</f>
        <v>0.93</v>
      </c>
      <c r="CF93" s="3">
        <f>IF(RTD("tos.rtd",,CF$83,"."&amp;$C$82&amp;$AU$82&amp;"C"&amp;$A93)="N/A",0,RTD("tos.rtd",,CF$83,"."&amp;$C$82&amp;$AU$82&amp;"C"&amp;$A93))</f>
        <v>0.4</v>
      </c>
      <c r="CG93" s="3">
        <f>-IF(RTD("tos.rtd",,CG$83,"."&amp;$C$82&amp;$AU$82&amp;"P"&amp;$A93)="N/A",0,RTD("tos.rtd",,CG$83,"."&amp;$C$82&amp;$AU$82&amp;"P"&amp;$A93))</f>
        <v>0.57999999999999996</v>
      </c>
      <c r="CH93" s="3">
        <f>IF(RTD("tos.rtd",,CH$83,"."&amp;$D$82&amp;$AW$82&amp;"C"&amp;$A93)="N/A",0,RTD("tos.rtd",,CH$83,"."&amp;$D$82&amp;$AW$82&amp;"C"&amp;$A93))</f>
        <v>0.5</v>
      </c>
      <c r="CI93" s="3">
        <f>-IF(RTD("tos.rtd",,CI$83,"."&amp;$D$82&amp;$AW$82&amp;"P"&amp;$A93)="N/A",0,RTD("tos.rtd",,CI$83,"."&amp;$D$82&amp;$AW$82&amp;"P"&amp;$A93))</f>
        <v>0.49</v>
      </c>
      <c r="CK93" s="3">
        <f t="shared" ref="CK93:CK98" si="323">+AS93*CD93*100+AT93*CE93*100</f>
        <v>-5463</v>
      </c>
      <c r="CL93" s="3"/>
      <c r="CM93" s="3">
        <f t="shared" ref="CM93:CM98" si="324">+AU93*CF93*100+AV93*CG93*100</f>
        <v>34302</v>
      </c>
      <c r="CN93" s="3"/>
      <c r="CO93" s="3">
        <f t="shared" ref="CO93:CO98" si="325">+AW93*CH93*100+AX93*CI93*100</f>
        <v>25752</v>
      </c>
      <c r="CP93" s="3">
        <f t="shared" si="271"/>
        <v>54591</v>
      </c>
      <c r="CQ93" s="3">
        <f t="shared" si="272"/>
        <v>30161</v>
      </c>
      <c r="CR93" s="3"/>
      <c r="CS93" s="3">
        <f t="shared" si="273"/>
        <v>476</v>
      </c>
      <c r="CT93" s="3"/>
      <c r="CU93" s="3">
        <f t="shared" si="274"/>
        <v>-154</v>
      </c>
      <c r="CV93" s="3"/>
      <c r="CW93" s="3">
        <f t="shared" ca="1" si="306"/>
        <v>2843497.5881158239</v>
      </c>
      <c r="CY93" s="3">
        <f t="shared" ca="1" si="275"/>
        <v>17994076.83560662</v>
      </c>
      <c r="CZ93" s="70" t="str">
        <f t="shared" ca="1" si="319"/>
        <v/>
      </c>
      <c r="DA93" s="3">
        <f>IF(RTD("tos.rtd",,DA$83,"."&amp;$B$82&amp;$AS$82&amp;"C"&amp;$A93)="N/A",0,RTD("tos.rtd",,DA$83,"."&amp;$B$82&amp;$AS$82&amp;"C"&amp;$A93))</f>
        <v>0.05</v>
      </c>
      <c r="DB93" s="3">
        <f>IF(RTD("tos.rtd",,DB$83,"."&amp;$B$82&amp;$AS$82&amp;"P"&amp;$A93)="N/A",0,RTD("tos.rtd",,DB$83,"."&amp;$B$82&amp;$AS$82&amp;"P"&amp;$A93))</f>
        <v>26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28.7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25.1</v>
      </c>
      <c r="DG93" s="86">
        <f t="shared" si="307"/>
        <v>38.5</v>
      </c>
      <c r="DH93" s="3">
        <f t="shared" si="276"/>
        <v>0</v>
      </c>
      <c r="DI93" s="3">
        <f t="shared" si="277"/>
        <v>0</v>
      </c>
      <c r="DJ93" s="3">
        <f t="shared" si="278"/>
        <v>0</v>
      </c>
      <c r="DK93" s="3">
        <f t="shared" si="279"/>
        <v>0</v>
      </c>
      <c r="DL93" s="3">
        <f t="shared" si="280"/>
        <v>0</v>
      </c>
      <c r="DM93" s="3">
        <f t="shared" si="281"/>
        <v>0</v>
      </c>
      <c r="DN93" s="64" t="str">
        <f t="shared" si="282"/>
        <v>UNKNOWN</v>
      </c>
      <c r="DO93" s="64" t="str">
        <f t="shared" si="283"/>
        <v>UNKNOWN</v>
      </c>
      <c r="DP93" s="3">
        <f t="shared" si="284"/>
        <v>0</v>
      </c>
      <c r="DQ93" s="3">
        <f t="shared" si="285"/>
        <v>0</v>
      </c>
      <c r="DR93" s="3">
        <f t="shared" ca="1" si="286"/>
        <v>0</v>
      </c>
      <c r="DS93" s="3">
        <f t="shared" si="287"/>
        <v>0</v>
      </c>
      <c r="DT93" s="3">
        <f t="shared" si="308"/>
        <v>0</v>
      </c>
      <c r="DU93" s="3">
        <f t="shared" si="309"/>
        <v>0</v>
      </c>
      <c r="DV93" s="3">
        <f t="shared" si="310"/>
        <v>-3739</v>
      </c>
      <c r="DW93" s="3">
        <f t="shared" si="311"/>
        <v>821</v>
      </c>
      <c r="DX93" s="3">
        <f t="shared" ca="1" si="320"/>
        <v>2.413240521172204E-3</v>
      </c>
      <c r="DY93" s="3">
        <f t="shared" ca="1" si="288"/>
        <v>-5.8796279772872582E-3</v>
      </c>
      <c r="DZ93" s="3">
        <f t="shared" ca="1" si="312"/>
        <v>3.7378642527179174E-3</v>
      </c>
      <c r="EA93" s="3">
        <f t="shared" ca="1" si="313"/>
        <v>-2.9294143231057513E-3</v>
      </c>
      <c r="EB93" s="3">
        <f t="shared" ca="1" si="289"/>
        <v>3.7450873850141944E-3</v>
      </c>
      <c r="EC93" s="3">
        <f t="shared" ca="1" si="290"/>
        <v>-3.2705327262045184E-3</v>
      </c>
      <c r="ED93" s="63">
        <f t="shared" si="314"/>
        <v>-2918</v>
      </c>
      <c r="EE93" s="59">
        <f t="shared" si="291"/>
        <v>0.23810000000000001</v>
      </c>
      <c r="EF93" s="59">
        <f t="shared" si="292"/>
        <v>0.38969999999999999</v>
      </c>
      <c r="EG93" s="59">
        <f t="shared" si="293"/>
        <v>0.13730000000000001</v>
      </c>
      <c r="EH93" s="59">
        <f t="shared" si="294"/>
        <v>0.17949999999999999</v>
      </c>
      <c r="EI93" s="59">
        <f t="shared" si="295"/>
        <v>0.13700000000000001</v>
      </c>
      <c r="EJ93" s="59">
        <f t="shared" si="296"/>
        <v>0.1593</v>
      </c>
      <c r="EK93" s="63">
        <f t="shared" ca="1" si="315"/>
        <v>-490581827.46075571</v>
      </c>
      <c r="EL93" s="3" t="str">
        <f>RTD("tos.rtd",,EL$83,"."&amp;$B$82&amp;$AS$82&amp;"C"&amp;$A93)</f>
        <v>23.81%</v>
      </c>
      <c r="EM93" s="3" t="str">
        <f>RTD("tos.rtd",,EM$83,"."&amp;$B$82&amp;$AS$82&amp;"P"&amp;$A93)</f>
        <v>38.97%</v>
      </c>
      <c r="EN93" s="3" t="str">
        <f>RTD("tos.rtd",,EN$83,"."&amp;$C$82&amp;$AU$82&amp;"C"&amp;$A93)</f>
        <v>13.73%</v>
      </c>
      <c r="EO93" s="3" t="str">
        <f>RTD("tos.rtd",,EO$83,"."&amp;$C$82&amp;$AU$82&amp;"P"&amp;$A93)</f>
        <v>17.95%</v>
      </c>
      <c r="EP93" s="3" t="str">
        <f>RTD("tos.rtd",,EP$83,"."&amp;$D$82&amp;$AW$82&amp;"C"&amp;$A93)</f>
        <v>13.70%</v>
      </c>
      <c r="EQ93" s="3" t="str">
        <f>RTD("tos.rtd",,EQ$83,"."&amp;$D$82&amp;$AW$82&amp;"P"&amp;$A93)</f>
        <v>15.93%</v>
      </c>
      <c r="ES93" s="63" t="str">
        <f t="shared" si="297"/>
        <v>5990,-2918.00</v>
      </c>
      <c r="ET93" s="63" t="str">
        <f t="shared" ca="1" si="298"/>
        <v>5990,17994.08</v>
      </c>
      <c r="EU93" s="67">
        <v>590.36</v>
      </c>
      <c r="EV93" s="67" t="s">
        <v>764</v>
      </c>
      <c r="EW93" s="67">
        <v>516.57000000000005</v>
      </c>
      <c r="EX93" s="67" t="s">
        <v>765</v>
      </c>
      <c r="EY93" s="67">
        <v>5914.25</v>
      </c>
      <c r="EZ93" s="67" t="s">
        <v>766</v>
      </c>
      <c r="FA93" s="67">
        <v>21204.75</v>
      </c>
      <c r="FB93" s="67" t="s">
        <v>767</v>
      </c>
      <c r="FC93" s="67" t="s">
        <v>768</v>
      </c>
      <c r="FD93" s="67" t="s">
        <v>769</v>
      </c>
      <c r="FE93" s="68" t="s">
        <v>770</v>
      </c>
      <c r="FF93" s="68" t="s">
        <v>771</v>
      </c>
    </row>
    <row r="94" spans="1:162" s="63" customFormat="1" ht="12" customHeight="1" thickBot="1" x14ac:dyDescent="0.25">
      <c r="A94" s="2">
        <f t="shared" si="316"/>
        <v>5980</v>
      </c>
      <c r="B94" s="3">
        <f t="shared" si="260"/>
        <v>1386</v>
      </c>
      <c r="C94" s="3">
        <f t="shared" si="261"/>
        <v>1462</v>
      </c>
      <c r="D94" s="3">
        <f t="shared" si="262"/>
        <v>607</v>
      </c>
      <c r="E94" s="3">
        <f t="shared" si="263"/>
        <v>3455</v>
      </c>
      <c r="F94" s="4">
        <f t="shared" si="322"/>
        <v>6000.0957741745779</v>
      </c>
      <c r="G94" s="4">
        <f t="shared" si="299"/>
        <v>596.81434932369996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-3764</v>
      </c>
      <c r="AN94" s="20">
        <v>-188</v>
      </c>
      <c r="AO94" s="20">
        <v>5980</v>
      </c>
      <c r="AP94" s="20">
        <v>53187</v>
      </c>
      <c r="AQ94" s="20">
        <v>-2937</v>
      </c>
      <c r="AR94" s="20"/>
      <c r="AS94" s="54">
        <f>IF(RTD("tos.rtd",,AS$83,"."&amp;$B$82&amp;$AS$82&amp;"C"&amp;$A94)="N/A",0,RTD("tos.rtd",,AS$83,"."&amp;$B$82&amp;$AS$82&amp;"C"&amp;$A94))</f>
        <v>1285</v>
      </c>
      <c r="AT94" s="3">
        <f>-IF(RTD("tos.rtd",,AT$83,"."&amp;$B$82&amp;$AS$82&amp;"P"&amp;$A94)="N/A",0,RTD("tos.rtd",,AT$83,"."&amp;$B$82&amp;$AS$82&amp;"P"&amp;$A94))</f>
        <v>-101</v>
      </c>
      <c r="AU94" s="54">
        <f>IF(RTD("tos.rtd",,AU$83,"."&amp;$C$82&amp;$AU$82&amp;"C"&amp;$A94)="N/A",0,RTD("tos.rtd",,AU$83,"."&amp;$C$82&amp;$AU$82&amp;"C"&amp;$A94))</f>
        <v>1379</v>
      </c>
      <c r="AV94" s="3">
        <f>-IF(RTD("tos.rtd",,AV$83,"."&amp;$C$82&amp;$AU$82&amp;"P"&amp;$A94)="N/A",0,RTD("tos.rtd",,AV$83,"."&amp;$C$82&amp;$AU$82&amp;"P"&amp;$A94))</f>
        <v>-83</v>
      </c>
      <c r="AW94" s="54">
        <f>IF(RTD("tos.rtd",,AW$83,"."&amp;$D$82&amp;$AW$82&amp;"C"&amp;$A94)="N/A",0,RTD("tos.rtd",,AW$83,"."&amp;$D$82&amp;$AW$82&amp;"C"&amp;$A94))</f>
        <v>411</v>
      </c>
      <c r="AX94" s="3">
        <f>-IF(RTD("tos.rtd",,AX$83,"."&amp;$D$82&amp;$AW$82&amp;"P"&amp;$A94)="N/A",0,RTD("tos.rtd",,AX$83,"."&amp;$D$82&amp;$AW$82&amp;"P"&amp;$A94))</f>
        <v>-196</v>
      </c>
      <c r="AY94" s="79">
        <f t="shared" si="300"/>
        <v>2695</v>
      </c>
      <c r="AZ94" s="8">
        <f t="shared" si="264"/>
        <v>5980</v>
      </c>
      <c r="BA94" s="54">
        <f>IF(RTD("tos.rtd",,BA$83,"."&amp;$B$82&amp;$AS$82&amp;"C"&amp;$A94)="N/A",0,RTD("tos.rtd",,BA$83,"."&amp;$B$82&amp;$AS$82&amp;"C"&amp;$A94))</f>
        <v>53187</v>
      </c>
      <c r="BB94" s="3">
        <f>-IF(RTD("tos.rtd",,BB$83,"."&amp;$B$82&amp;$AS$82&amp;"P"&amp;$A94)="N/A",0,RTD("tos.rtd",,BB$83,"."&amp;$B$82&amp;$AS$82&amp;"P"&amp;$A94))</f>
        <v>-2937</v>
      </c>
      <c r="BC94" s="54">
        <f>IF(RTD("tos.rtd",,BC$83,"."&amp;$C$82&amp;$AU$82&amp;"C"&amp;$A94)="N/A",0,RTD("tos.rtd",,BC$83,"."&amp;$C$82&amp;$AU$82&amp;"C"&amp;$A94))</f>
        <v>1281</v>
      </c>
      <c r="BD94" s="3">
        <f>-IF(RTD("tos.rtd",,BD$83,"."&amp;$C$82&amp;$AU$82&amp;"P"&amp;$A94)="N/A",0,RTD("tos.rtd",,BD$83,"."&amp;$C$82&amp;$AU$82&amp;"P"&amp;$A94))</f>
        <v>-77</v>
      </c>
      <c r="BE94" s="54">
        <f>IF(RTD("tos.rtd",,BE$83,"."&amp;$D$82&amp;$AW$82&amp;"C"&amp;$A94)="N/A",0,RTD("tos.rtd",,BE$83,"."&amp;$D$82&amp;$AW$82&amp;"C"&amp;$A94))</f>
        <v>1165</v>
      </c>
      <c r="BF94" s="3">
        <f>-IF(RTD("tos.rtd",,BF$83,"."&amp;$D$82&amp;$AW$82&amp;"P"&amp;$A94)="N/A",0,RTD("tos.rtd",,BF$83,"."&amp;$D$82&amp;$AW$82&amp;"P"&amp;$A94))</f>
        <v>-1157</v>
      </c>
      <c r="BG94" s="3">
        <f ca="1">+Hoja2!Y95</f>
        <v>5198</v>
      </c>
      <c r="BH94" s="55">
        <f t="shared" ca="1" si="301"/>
        <v>56660</v>
      </c>
      <c r="BI94" s="32" t="str">
        <f t="shared" ca="1" si="321"/>
        <v/>
      </c>
      <c r="BJ94" s="3">
        <f ca="1">IF($BP$1=1,DX94,IF(RTD("tos.rtd",,BJ$83,"."&amp;$B$82&amp;$AS$82&amp;"C"&amp;$A94)="N/A",0,RTD("tos.rtd",,BJ$83,"."&amp;$B$82&amp;$AS$82&amp;"C"&amp;$A94)))</f>
        <v>2.0592301902455021E-3</v>
      </c>
      <c r="BK94" s="3">
        <f ca="1">IF($BP$1=1,DY94,-IF(RTD("tos.rtd",,BK$83,"."&amp;$B$82&amp;$AS$82&amp;"P"&amp;$A94)="N/A",0,RTD("tos.rtd",,BK$83,"."&amp;$B$82&amp;$AS$82&amp;"P"&amp;$A94)))</f>
        <v>-7.4028126148051338E-3</v>
      </c>
      <c r="BL94" s="3">
        <f ca="1">IF($BP$1=1,DZ94,IF(RTD("tos.rtd",,BL$83,"."&amp;$C$82&amp;$AU$82&amp;"C"&amp;$A94)="N/A",0,RTD("tos.rtd",,BL$83,"."&amp;$C$82&amp;$AU$82&amp;"C"&amp;$A94)))</f>
        <v>3.8258126434910435E-3</v>
      </c>
      <c r="BM94" s="3">
        <f ca="1">IF($BP$1=1,EA94,-IF(RTD("tos.rtd",,BM$83,"."&amp;$C$82&amp;$AU$82&amp;"P"&amp;$A94)="N/A",0,RTD("tos.rtd",,BM$83,"."&amp;$C$82&amp;$AU$82&amp;"P"&amp;$A94)))</f>
        <v>-2.9704494075268105E-3</v>
      </c>
      <c r="BN94" s="3">
        <f ca="1">IF($BP$1=1,EB94,IF(RTD("tos.rtd",,BN$83,"."&amp;$D$82&amp;$AW$82&amp;"C"&amp;$A94)="N/A",0,RTD("tos.rtd",,BN$83,"."&amp;$D$82&amp;$AW$82&amp;"C"&amp;$A94)))</f>
        <v>3.8284236744252414E-3</v>
      </c>
      <c r="BO94" s="3">
        <f ca="1">IF($BP$1=1,EC94,-IF(RTD("tos.rtd",,BO$83,"."&amp;$D$82&amp;$AW$82&amp;"P"&amp;$A94)="N/A",0,RTD("tos.rtd",,BO$83,"."&amp;$D$82&amp;$AW$82&amp;"P"&amp;$A94)))</f>
        <v>-3.3187402866960022E-3</v>
      </c>
      <c r="BQ94" s="3">
        <f t="shared" ca="1" si="265"/>
        <v>515488.89723908715</v>
      </c>
      <c r="BR94" s="3" t="str">
        <f t="shared" ca="1" si="302"/>
        <v/>
      </c>
      <c r="BS94" s="3">
        <f t="shared" ca="1" si="266"/>
        <v>1365615.8808241559</v>
      </c>
      <c r="BT94" s="3" t="str">
        <f t="shared" ca="1" si="302"/>
        <v/>
      </c>
      <c r="BU94" s="3">
        <f t="shared" ca="1" si="267"/>
        <v>250629.06246058666</v>
      </c>
      <c r="BV94" s="3" t="str">
        <f t="shared" ca="1" si="302"/>
        <v/>
      </c>
      <c r="BX94" s="3">
        <f t="shared" ca="1" si="268"/>
        <v>23835925.279012967</v>
      </c>
      <c r="BY94" s="3" t="str">
        <f t="shared" ca="1" si="318"/>
        <v/>
      </c>
      <c r="BZ94" s="3">
        <f t="shared" ca="1" si="269"/>
        <v>1268648.9228316203</v>
      </c>
      <c r="CA94" s="3" t="str">
        <f t="shared" ca="1" si="318"/>
        <v/>
      </c>
      <c r="CB94" s="3">
        <f t="shared" ca="1" si="270"/>
        <v>168441.46537225414</v>
      </c>
      <c r="CC94" s="3" t="str">
        <f t="shared" ca="1" si="318"/>
        <v>Cruce +</v>
      </c>
      <c r="CD94" s="3">
        <f>IF(RTD("tos.rtd",,CD$83,"."&amp;$B$82&amp;$AS$82&amp;"C"&amp;$A94)="N/A",0,RTD("tos.rtd",,CD$83,"."&amp;$B$82&amp;$AS$82&amp;"C"&amp;$A94))</f>
        <v>0.01</v>
      </c>
      <c r="CE94" s="3">
        <f>-IF(RTD("tos.rtd",,CE$83,"."&amp;$B$82&amp;$AS$82&amp;"P"&amp;$A94)="N/A",0,RTD("tos.rtd",,CE$83,"."&amp;$B$82&amp;$AS$82&amp;"P"&amp;$A94))</f>
        <v>0.91</v>
      </c>
      <c r="CF94" s="3">
        <f>IF(RTD("tos.rtd",,CF$83,"."&amp;$C$82&amp;$AU$82&amp;"C"&amp;$A94)="N/A",0,RTD("tos.rtd",,CF$83,"."&amp;$C$82&amp;$AU$82&amp;"C"&amp;$A94))</f>
        <v>0.44</v>
      </c>
      <c r="CG94" s="3">
        <f>-IF(RTD("tos.rtd",,CG$83,"."&amp;$C$82&amp;$AU$82&amp;"P"&amp;$A94)="N/A",0,RTD("tos.rtd",,CG$83,"."&amp;$C$82&amp;$AU$82&amp;"P"&amp;$A94))</f>
        <v>0.54</v>
      </c>
      <c r="CH94" s="3">
        <f>IF(RTD("tos.rtd",,CH$83,"."&amp;$D$82&amp;$AW$82&amp;"C"&amp;$A94)="N/A",0,RTD("tos.rtd",,CH$83,"."&amp;$D$82&amp;$AW$82&amp;"C"&amp;$A94))</f>
        <v>0.52</v>
      </c>
      <c r="CI94" s="3">
        <f>-IF(RTD("tos.rtd",,CI$83,"."&amp;$D$82&amp;$AW$82&amp;"P"&amp;$A94)="N/A",0,RTD("tos.rtd",,CI$83,"."&amp;$D$82&amp;$AW$82&amp;"P"&amp;$A94))</f>
        <v>0.48</v>
      </c>
      <c r="CK94" s="3">
        <f t="shared" si="323"/>
        <v>-7906</v>
      </c>
      <c r="CL94" s="3"/>
      <c r="CM94" s="3">
        <f t="shared" si="324"/>
        <v>56194</v>
      </c>
      <c r="CN94" s="3"/>
      <c r="CO94" s="3">
        <f t="shared" si="325"/>
        <v>11964</v>
      </c>
      <c r="CP94" s="3">
        <f t="shared" si="271"/>
        <v>60252</v>
      </c>
      <c r="CQ94" s="3">
        <f t="shared" si="272"/>
        <v>50250</v>
      </c>
      <c r="CR94" s="3"/>
      <c r="CS94" s="3">
        <f t="shared" si="273"/>
        <v>1204</v>
      </c>
      <c r="CT94" s="3"/>
      <c r="CU94" s="3">
        <f t="shared" si="274"/>
        <v>8</v>
      </c>
      <c r="CV94" s="3"/>
      <c r="CW94" s="3">
        <f t="shared" ca="1" si="306"/>
        <v>2131733.8405238297</v>
      </c>
      <c r="CY94" s="3">
        <f t="shared" ca="1" si="275"/>
        <v>25273015.667216841</v>
      </c>
      <c r="CZ94" s="70" t="str">
        <f t="shared" ca="1" si="319"/>
        <v/>
      </c>
      <c r="DA94" s="3">
        <f>IF(RTD("tos.rtd",,DA$83,"."&amp;$B$82&amp;$AS$82&amp;"C"&amp;$A94)="N/A",0,RTD("tos.rtd",,DA$83,"."&amp;$B$82&amp;$AS$82&amp;"C"&amp;$A94))</f>
        <v>0.05</v>
      </c>
      <c r="DB94" s="3">
        <f>IF(RTD("tos.rtd",,DB$83,"."&amp;$B$82&amp;$AS$82&amp;"P"&amp;$A94)="N/A",0,RTD("tos.rtd",,DB$83,"."&amp;$B$82&amp;$AS$82&amp;"P"&amp;$A94))</f>
        <v>17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18.399999999999999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15.3</v>
      </c>
      <c r="DG94" s="86">
        <f t="shared" si="307"/>
        <v>28.5</v>
      </c>
      <c r="DH94" s="3">
        <f t="shared" si="276"/>
        <v>0</v>
      </c>
      <c r="DI94" s="3">
        <f t="shared" si="277"/>
        <v>0</v>
      </c>
      <c r="DJ94" s="3">
        <f t="shared" si="278"/>
        <v>0</v>
      </c>
      <c r="DK94" s="3">
        <f t="shared" si="279"/>
        <v>0</v>
      </c>
      <c r="DL94" s="3">
        <f t="shared" si="280"/>
        <v>0</v>
      </c>
      <c r="DM94" s="3">
        <f t="shared" si="281"/>
        <v>0</v>
      </c>
      <c r="DN94" s="64" t="str">
        <f t="shared" si="282"/>
        <v>UNKNOWN</v>
      </c>
      <c r="DO94" s="64" t="str">
        <f t="shared" si="283"/>
        <v>UNKNOWN</v>
      </c>
      <c r="DP94" s="3">
        <f t="shared" si="284"/>
        <v>0</v>
      </c>
      <c r="DQ94" s="3">
        <f t="shared" si="285"/>
        <v>0</v>
      </c>
      <c r="DR94" s="3">
        <f t="shared" ca="1" si="286"/>
        <v>0</v>
      </c>
      <c r="DS94" s="3">
        <f t="shared" si="287"/>
        <v>0</v>
      </c>
      <c r="DT94" s="3">
        <f t="shared" si="308"/>
        <v>0</v>
      </c>
      <c r="DU94" s="3">
        <f t="shared" si="309"/>
        <v>0</v>
      </c>
      <c r="DV94" s="3">
        <f t="shared" si="310"/>
        <v>-3764</v>
      </c>
      <c r="DW94" s="3">
        <f t="shared" si="311"/>
        <v>-188</v>
      </c>
      <c r="DX94" s="3">
        <f t="shared" ca="1" si="320"/>
        <v>2.0592301902455021E-3</v>
      </c>
      <c r="DY94" s="3">
        <f t="shared" ca="1" si="288"/>
        <v>-7.4028126148051338E-3</v>
      </c>
      <c r="DZ94" s="3">
        <f t="shared" ca="1" si="312"/>
        <v>3.8258126434910435E-3</v>
      </c>
      <c r="EA94" s="3">
        <f t="shared" ca="1" si="313"/>
        <v>-2.9704494075268105E-3</v>
      </c>
      <c r="EB94" s="3">
        <f t="shared" ca="1" si="289"/>
        <v>3.8284236744252414E-3</v>
      </c>
      <c r="EC94" s="3">
        <f t="shared" ca="1" si="290"/>
        <v>-3.3187402866960022E-3</v>
      </c>
      <c r="ED94" s="63">
        <f t="shared" si="314"/>
        <v>-3952</v>
      </c>
      <c r="EE94" s="59">
        <f t="shared" si="291"/>
        <v>0.15709999999999999</v>
      </c>
      <c r="EF94" s="59">
        <f t="shared" si="292"/>
        <v>0.26469999999999999</v>
      </c>
      <c r="EG94" s="59">
        <f t="shared" si="293"/>
        <v>0.13800000000000001</v>
      </c>
      <c r="EH94" s="59">
        <f t="shared" si="294"/>
        <v>0.1799</v>
      </c>
      <c r="EI94" s="59">
        <f t="shared" si="295"/>
        <v>0.13789999999999999</v>
      </c>
      <c r="EJ94" s="59">
        <f t="shared" si="296"/>
        <v>0.1603</v>
      </c>
      <c r="EK94" s="63">
        <f t="shared" ca="1" si="315"/>
        <v>-225245588.02962828</v>
      </c>
      <c r="EL94" s="3" t="str">
        <f>RTD("tos.rtd",,EL$83,"."&amp;$B$82&amp;$AS$82&amp;"C"&amp;$A94)</f>
        <v>15.71%</v>
      </c>
      <c r="EM94" s="3" t="str">
        <f>RTD("tos.rtd",,EM$83,"."&amp;$B$82&amp;$AS$82&amp;"P"&amp;$A94)</f>
        <v>26.47%</v>
      </c>
      <c r="EN94" s="3" t="str">
        <f>RTD("tos.rtd",,EN$83,"."&amp;$C$82&amp;$AU$82&amp;"C"&amp;$A94)</f>
        <v>13.80%</v>
      </c>
      <c r="EO94" s="3" t="str">
        <f>RTD("tos.rtd",,EO$83,"."&amp;$C$82&amp;$AU$82&amp;"P"&amp;$A94)</f>
        <v>17.99%</v>
      </c>
      <c r="EP94" s="3" t="str">
        <f>RTD("tos.rtd",,EP$83,"."&amp;$D$82&amp;$AW$82&amp;"C"&amp;$A94)</f>
        <v>13.79%</v>
      </c>
      <c r="EQ94" s="3" t="str">
        <f>RTD("tos.rtd",,EQ$83,"."&amp;$D$82&amp;$AW$82&amp;"P"&amp;$A94)</f>
        <v>16.03%</v>
      </c>
      <c r="ES94" s="63" t="str">
        <f t="shared" si="297"/>
        <v>5980,-3952.00</v>
      </c>
      <c r="ET94" s="63" t="str">
        <f t="shared" ca="1" si="298"/>
        <v>5980,25273.02</v>
      </c>
      <c r="EU94" s="67">
        <v>590.17999999999995</v>
      </c>
      <c r="EV94" s="67" t="s">
        <v>772</v>
      </c>
      <c r="EW94" s="67">
        <v>516.39</v>
      </c>
      <c r="EX94" s="67" t="s">
        <v>773</v>
      </c>
      <c r="EY94" s="67">
        <v>5912.75</v>
      </c>
      <c r="EZ94" s="67" t="s">
        <v>774</v>
      </c>
      <c r="FA94" s="67">
        <v>21195.5</v>
      </c>
      <c r="FB94" s="67" t="s">
        <v>775</v>
      </c>
      <c r="FC94" s="67" t="s">
        <v>776</v>
      </c>
      <c r="FD94" s="67" t="s">
        <v>777</v>
      </c>
      <c r="FE94" s="68" t="s">
        <v>778</v>
      </c>
      <c r="FF94" s="68" t="s">
        <v>779</v>
      </c>
    </row>
    <row r="95" spans="1:162" s="63" customFormat="1" ht="12" customHeight="1" thickBot="1" x14ac:dyDescent="0.25">
      <c r="A95" s="2">
        <f t="shared" si="316"/>
        <v>5970</v>
      </c>
      <c r="B95" s="3">
        <f t="shared" si="260"/>
        <v>899</v>
      </c>
      <c r="C95" s="3">
        <f t="shared" si="261"/>
        <v>1171</v>
      </c>
      <c r="D95" s="3">
        <f t="shared" si="262"/>
        <v>5066</v>
      </c>
      <c r="E95" s="3">
        <f t="shared" si="263"/>
        <v>7136</v>
      </c>
      <c r="F95" s="4">
        <f t="shared" si="322"/>
        <v>5990.0621692010418</v>
      </c>
      <c r="G95" s="4">
        <f t="shared" si="299"/>
        <v>595.81633201713851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-4772</v>
      </c>
      <c r="AN95" s="20">
        <v>-145</v>
      </c>
      <c r="AO95" s="20">
        <v>5970</v>
      </c>
      <c r="AP95" s="20">
        <v>103393</v>
      </c>
      <c r="AQ95" s="20">
        <v>-9003</v>
      </c>
      <c r="AR95" s="20"/>
      <c r="AS95" s="54">
        <f>IF(RTD("tos.rtd",,AS$83,"."&amp;$B$82&amp;$AS$82&amp;"C"&amp;$A95)="N/A",0,RTD("tos.rtd",,AS$83,"."&amp;$B$82&amp;$AS$82&amp;"C"&amp;$A95))</f>
        <v>802</v>
      </c>
      <c r="AT95" s="3">
        <f>-IF(RTD("tos.rtd",,AT$83,"."&amp;$B$82&amp;$AS$82&amp;"P"&amp;$A95)="N/A",0,RTD("tos.rtd",,AT$83,"."&amp;$B$82&amp;$AS$82&amp;"P"&amp;$A95))</f>
        <v>-97</v>
      </c>
      <c r="AU95" s="54">
        <f>IF(RTD("tos.rtd",,AU$83,"."&amp;$C$82&amp;$AU$82&amp;"C"&amp;$A95)="N/A",0,RTD("tos.rtd",,AU$83,"."&amp;$C$82&amp;$AU$82&amp;"C"&amp;$A95))</f>
        <v>1098</v>
      </c>
      <c r="AV95" s="3">
        <f>-IF(RTD("tos.rtd",,AV$83,"."&amp;$C$82&amp;$AU$82&amp;"P"&amp;$A95)="N/A",0,RTD("tos.rtd",,AV$83,"."&amp;$C$82&amp;$AU$82&amp;"P"&amp;$A95))</f>
        <v>-73</v>
      </c>
      <c r="AW95" s="54">
        <f>IF(RTD("tos.rtd",,AW$83,"."&amp;$D$82&amp;$AW$82&amp;"C"&amp;$A95)="N/A",0,RTD("tos.rtd",,AW$83,"."&amp;$D$82&amp;$AW$82&amp;"C"&amp;$A95))</f>
        <v>2650</v>
      </c>
      <c r="AX95" s="3">
        <f>-IF(RTD("tos.rtd",,AX$83,"."&amp;$D$82&amp;$AW$82&amp;"P"&amp;$A95)="N/A",0,RTD("tos.rtd",,AX$83,"."&amp;$D$82&amp;$AW$82&amp;"P"&amp;$A95))</f>
        <v>-2416</v>
      </c>
      <c r="AY95" s="79">
        <f t="shared" si="300"/>
        <v>1964</v>
      </c>
      <c r="AZ95" s="8">
        <f t="shared" si="264"/>
        <v>5970</v>
      </c>
      <c r="BA95" s="54">
        <f>IF(RTD("tos.rtd",,BA$83,"."&amp;$B$82&amp;$AS$82&amp;"C"&amp;$A95)="N/A",0,RTD("tos.rtd",,BA$83,"."&amp;$B$82&amp;$AS$82&amp;"C"&amp;$A95))</f>
        <v>103393</v>
      </c>
      <c r="BB95" s="3">
        <f>-IF(RTD("tos.rtd",,BB$83,"."&amp;$B$82&amp;$AS$82&amp;"P"&amp;$A95)="N/A",0,RTD("tos.rtd",,BB$83,"."&amp;$B$82&amp;$AS$82&amp;"P"&amp;$A95))</f>
        <v>-9003</v>
      </c>
      <c r="BC95" s="54">
        <f>IF(RTD("tos.rtd",,BC$83,"."&amp;$C$82&amp;$AU$82&amp;"C"&amp;$A95)="N/A",0,RTD("tos.rtd",,BC$83,"."&amp;$C$82&amp;$AU$82&amp;"C"&amp;$A95))</f>
        <v>473</v>
      </c>
      <c r="BD95" s="3">
        <f>-IF(RTD("tos.rtd",,BD$83,"."&amp;$C$82&amp;$AU$82&amp;"P"&amp;$A95)="N/A",0,RTD("tos.rtd",,BD$83,"."&amp;$C$82&amp;$AU$82&amp;"P"&amp;$A95))</f>
        <v>-154</v>
      </c>
      <c r="BE95" s="54">
        <f>IF(RTD("tos.rtd",,BE$83,"."&amp;$D$82&amp;$AW$82&amp;"C"&amp;$A95)="N/A",0,RTD("tos.rtd",,BE$83,"."&amp;$D$82&amp;$AW$82&amp;"C"&amp;$A95))</f>
        <v>3120</v>
      </c>
      <c r="BF95" s="3">
        <f>-IF(RTD("tos.rtd",,BF$83,"."&amp;$D$82&amp;$AW$82&amp;"P"&amp;$A95)="N/A",0,RTD("tos.rtd",,BF$83,"."&amp;$D$82&amp;$AW$82&amp;"P"&amp;$A95))</f>
        <v>-3091</v>
      </c>
      <c r="BG95" s="3">
        <f ca="1">+Hoja2!Y96</f>
        <v>3429</v>
      </c>
      <c r="BH95" s="55">
        <f t="shared" ca="1" si="301"/>
        <v>98167</v>
      </c>
      <c r="BI95" s="32" t="str">
        <f t="shared" ca="1" si="321"/>
        <v/>
      </c>
      <c r="BJ95" s="3">
        <f ca="1">IF($BP$1=1,DX95,IF(RTD("tos.rtd",,BJ$83,"."&amp;$B$82&amp;$AS$82&amp;"C"&amp;$A95)="N/A",0,RTD("tos.rtd",,BJ$83,"."&amp;$B$82&amp;$AS$82&amp;"C"&amp;$A95)))</f>
        <v>2.0676289670901952E-4</v>
      </c>
      <c r="BK95" s="3">
        <f ca="1">IF($BP$1=1,DY95,-IF(RTD("tos.rtd",,BK$83,"."&amp;$B$82&amp;$AS$82&amp;"P"&amp;$A95)="N/A",0,RTD("tos.rtd",,BK$83,"."&amp;$B$82&amp;$AS$82&amp;"P"&amp;$A95)))</f>
        <v>-1.9671038867016904E-3</v>
      </c>
      <c r="BL95" s="3">
        <f ca="1">IF($BP$1=1,DZ95,IF(RTD("tos.rtd",,BL$83,"."&amp;$C$82&amp;$AU$82&amp;"C"&amp;$A95)="N/A",0,RTD("tos.rtd",,BL$83,"."&amp;$C$82&amp;$AU$82&amp;"C"&amp;$A95)))</f>
        <v>3.8712203294002778E-3</v>
      </c>
      <c r="BM95" s="3">
        <f ca="1">IF($BP$1=1,EA95,-IF(RTD("tos.rtd",,BM$83,"."&amp;$C$82&amp;$AU$82&amp;"P"&amp;$A95)="N/A",0,RTD("tos.rtd",,BM$83,"."&amp;$C$82&amp;$AU$82&amp;"P"&amp;$A95)))</f>
        <v>-2.9898443000897375E-3</v>
      </c>
      <c r="BN95" s="3">
        <f ca="1">IF($BP$1=1,EB95,IF(RTD("tos.rtd",,BN$83,"."&amp;$D$82&amp;$AW$82&amp;"C"&amp;$A95)="N/A",0,RTD("tos.rtd",,BN$83,"."&amp;$D$82&amp;$AW$82&amp;"C"&amp;$A95)))</f>
        <v>3.8712203294002778E-3</v>
      </c>
      <c r="BO95" s="3">
        <f ca="1">IF($BP$1=1,EC95,-IF(RTD("tos.rtd",,BO$83,"."&amp;$D$82&amp;$AW$82&amp;"P"&amp;$A95)="N/A",0,RTD("tos.rtd",,BO$83,"."&amp;$D$82&amp;$AW$82&amp;"P"&amp;$A95)))</f>
        <v>-3.3424608933128553E-3</v>
      </c>
      <c r="BQ95" s="3">
        <f t="shared" ca="1" si="265"/>
        <v>-6784.36017893401</v>
      </c>
      <c r="BR95" s="3" t="str">
        <f t="shared" ca="1" si="302"/>
        <v>Cruce -</v>
      </c>
      <c r="BS95" s="3">
        <f t="shared" ca="1" si="266"/>
        <v>1094920.9371228532</v>
      </c>
      <c r="BT95" s="3" t="str">
        <f t="shared" ca="1" si="302"/>
        <v/>
      </c>
      <c r="BU95" s="3">
        <f t="shared" ca="1" si="267"/>
        <v>592855.03283295454</v>
      </c>
      <c r="BV95" s="3" t="str">
        <f t="shared" ca="1" si="302"/>
        <v/>
      </c>
      <c r="BX95" s="3">
        <f t="shared" ca="1" si="268"/>
        <v>995989.57219236717</v>
      </c>
      <c r="BY95" s="3" t="str">
        <f t="shared" ca="1" si="318"/>
        <v/>
      </c>
      <c r="BZ95" s="3">
        <f t="shared" ca="1" si="269"/>
        <v>372179.48141115479</v>
      </c>
      <c r="CA95" s="3" t="str">
        <f t="shared" ca="1" si="318"/>
        <v/>
      </c>
      <c r="CB95" s="3">
        <f t="shared" ca="1" si="270"/>
        <v>474279.17197523499</v>
      </c>
      <c r="CC95" s="3" t="str">
        <f t="shared" ca="1" si="318"/>
        <v/>
      </c>
      <c r="CD95" s="3">
        <f>IF(RTD("tos.rtd",,CD$83,"."&amp;$B$82&amp;$AS$82&amp;"C"&amp;$A95)="N/A",0,RTD("tos.rtd",,CD$83,"."&amp;$B$82&amp;$AS$82&amp;"C"&amp;$A95))</f>
        <v>0.02</v>
      </c>
      <c r="CE95" s="3">
        <f>-IF(RTD("tos.rtd",,CE$83,"."&amp;$B$82&amp;$AS$82&amp;"P"&amp;$A95)="N/A",0,RTD("tos.rtd",,CE$83,"."&amp;$B$82&amp;$AS$82&amp;"P"&amp;$A95))</f>
        <v>0.94</v>
      </c>
      <c r="CF95" s="3">
        <f>IF(RTD("tos.rtd",,CF$83,"."&amp;$C$82&amp;$AU$82&amp;"C"&amp;$A95)="N/A",0,RTD("tos.rtd",,CF$83,"."&amp;$C$82&amp;$AU$82&amp;"C"&amp;$A95))</f>
        <v>0.49</v>
      </c>
      <c r="CG95" s="3">
        <f>-IF(RTD("tos.rtd",,CG$83,"."&amp;$C$82&amp;$AU$82&amp;"P"&amp;$A95)="N/A",0,RTD("tos.rtd",,CG$83,"."&amp;$C$82&amp;$AU$82&amp;"P"&amp;$A95))</f>
        <v>0.51</v>
      </c>
      <c r="CH95" s="3">
        <f>IF(RTD("tos.rtd",,CH$83,"."&amp;$D$82&amp;$AW$82&amp;"C"&amp;$A95)="N/A",0,RTD("tos.rtd",,CH$83,"."&amp;$D$82&amp;$AW$82&amp;"C"&amp;$A95))</f>
        <v>0.54</v>
      </c>
      <c r="CI95" s="3">
        <f>-IF(RTD("tos.rtd",,CI$83,"."&amp;$D$82&amp;$AW$82&amp;"P"&amp;$A95)="N/A",0,RTD("tos.rtd",,CI$83,"."&amp;$D$82&amp;$AW$82&amp;"P"&amp;$A95))</f>
        <v>0.47</v>
      </c>
      <c r="CK95" s="3">
        <f t="shared" si="323"/>
        <v>-7514</v>
      </c>
      <c r="CL95" s="3"/>
      <c r="CM95" s="3">
        <f t="shared" si="324"/>
        <v>50079</v>
      </c>
      <c r="CN95" s="3"/>
      <c r="CO95" s="3">
        <f t="shared" si="325"/>
        <v>29548</v>
      </c>
      <c r="CP95" s="3">
        <f t="shared" si="271"/>
        <v>72113</v>
      </c>
      <c r="CQ95" s="3">
        <f t="shared" si="272"/>
        <v>94390</v>
      </c>
      <c r="CR95" s="3"/>
      <c r="CS95" s="3">
        <f t="shared" si="273"/>
        <v>319</v>
      </c>
      <c r="CT95" s="3"/>
      <c r="CU95" s="3">
        <f t="shared" si="274"/>
        <v>29</v>
      </c>
      <c r="CV95" s="3"/>
      <c r="CW95" s="3">
        <f t="shared" ca="1" si="306"/>
        <v>1680991.6097768738</v>
      </c>
      <c r="CY95" s="3">
        <f t="shared" ca="1" si="275"/>
        <v>1842448.225578757</v>
      </c>
      <c r="CZ95" s="70" t="str">
        <f t="shared" ca="1" si="319"/>
        <v/>
      </c>
      <c r="DA95" s="3">
        <f>IF(RTD("tos.rtd",,DA$83,"."&amp;$B$82&amp;$AS$82&amp;"C"&amp;$A95)="N/A",0,RTD("tos.rtd",,DA$83,"."&amp;$B$82&amp;$AS$82&amp;"C"&amp;$A95))</f>
        <v>0.04</v>
      </c>
      <c r="DB95" s="3">
        <f>IF(RTD("tos.rtd",,DB$83,"."&amp;$B$82&amp;$AS$82&amp;"P"&amp;$A95)="N/A",0,RTD("tos.rtd",,DB$83,"."&amp;$B$82&amp;$AS$82&amp;"P"&amp;$A95))</f>
        <v>6.5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7.7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5.3</v>
      </c>
      <c r="DG95" s="86">
        <f t="shared" si="307"/>
        <v>18.5</v>
      </c>
      <c r="DH95" s="3">
        <f t="shared" si="276"/>
        <v>0</v>
      </c>
      <c r="DI95" s="3">
        <f t="shared" si="277"/>
        <v>0</v>
      </c>
      <c r="DJ95" s="3">
        <f t="shared" si="278"/>
        <v>0</v>
      </c>
      <c r="DK95" s="3">
        <f t="shared" si="279"/>
        <v>0</v>
      </c>
      <c r="DL95" s="3">
        <f t="shared" si="280"/>
        <v>0</v>
      </c>
      <c r="DM95" s="3">
        <f t="shared" si="281"/>
        <v>0</v>
      </c>
      <c r="DN95" s="64" t="str">
        <f t="shared" si="282"/>
        <v>UNKNOWN</v>
      </c>
      <c r="DO95" s="64" t="str">
        <f t="shared" si="283"/>
        <v>UNKNOWN</v>
      </c>
      <c r="DP95" s="3">
        <f t="shared" si="284"/>
        <v>0</v>
      </c>
      <c r="DQ95" s="3">
        <f t="shared" si="285"/>
        <v>0</v>
      </c>
      <c r="DR95" s="3">
        <f t="shared" ca="1" si="286"/>
        <v>0</v>
      </c>
      <c r="DS95" s="3">
        <f t="shared" si="287"/>
        <v>0</v>
      </c>
      <c r="DT95" s="3">
        <f t="shared" si="308"/>
        <v>0</v>
      </c>
      <c r="DU95" s="3">
        <f t="shared" si="309"/>
        <v>0</v>
      </c>
      <c r="DV95" s="3">
        <f t="shared" si="310"/>
        <v>-4772</v>
      </c>
      <c r="DW95" s="3">
        <f t="shared" si="311"/>
        <v>-145</v>
      </c>
      <c r="DX95" s="3">
        <f t="shared" ca="1" si="320"/>
        <v>2.0676289670901952E-4</v>
      </c>
      <c r="DY95" s="3">
        <f t="shared" ca="1" si="288"/>
        <v>-1.9671038867016904E-3</v>
      </c>
      <c r="DZ95" s="3">
        <f t="shared" ca="1" si="312"/>
        <v>3.8712203294002778E-3</v>
      </c>
      <c r="EA95" s="3">
        <f t="shared" ca="1" si="313"/>
        <v>-2.9898443000897375E-3</v>
      </c>
      <c r="EB95" s="3">
        <f t="shared" ca="1" si="289"/>
        <v>3.8712203294002778E-3</v>
      </c>
      <c r="EC95" s="3">
        <f t="shared" ca="1" si="290"/>
        <v>-3.3424608933128553E-3</v>
      </c>
      <c r="ED95" s="63">
        <f t="shared" si="314"/>
        <v>-4917</v>
      </c>
      <c r="EE95" s="59">
        <f t="shared" si="291"/>
        <v>7.0099999999999996E-2</v>
      </c>
      <c r="EF95" s="59">
        <f t="shared" si="292"/>
        <v>9.2899999999999996E-2</v>
      </c>
      <c r="EG95" s="59">
        <f t="shared" si="293"/>
        <v>0.1389</v>
      </c>
      <c r="EH95" s="59">
        <f t="shared" si="294"/>
        <v>0.18060000000000001</v>
      </c>
      <c r="EI95" s="59">
        <f t="shared" si="295"/>
        <v>0.1389</v>
      </c>
      <c r="EJ95" s="59">
        <f t="shared" si="296"/>
        <v>0.1613</v>
      </c>
      <c r="EK95" s="63">
        <f t="shared" ca="1" si="315"/>
        <v>-24845339.70784273</v>
      </c>
      <c r="EL95" s="3" t="str">
        <f>RTD("tos.rtd",,EL$83,"."&amp;$B$82&amp;$AS$82&amp;"C"&amp;$A95)</f>
        <v>7.01%</v>
      </c>
      <c r="EM95" s="3" t="str">
        <f>RTD("tos.rtd",,EM$83,"."&amp;$B$82&amp;$AS$82&amp;"P"&amp;$A95)</f>
        <v>9.29%</v>
      </c>
      <c r="EN95" s="3" t="str">
        <f>RTD("tos.rtd",,EN$83,"."&amp;$C$82&amp;$AU$82&amp;"C"&amp;$A95)</f>
        <v>13.89%</v>
      </c>
      <c r="EO95" s="3" t="str">
        <f>RTD("tos.rtd",,EO$83,"."&amp;$C$82&amp;$AU$82&amp;"P"&amp;$A95)</f>
        <v>18.06%</v>
      </c>
      <c r="EP95" s="3" t="str">
        <f>RTD("tos.rtd",,EP$83,"."&amp;$D$82&amp;$AW$82&amp;"C"&amp;$A95)</f>
        <v>13.89%</v>
      </c>
      <c r="EQ95" s="3" t="str">
        <f>RTD("tos.rtd",,EQ$83,"."&amp;$D$82&amp;$AW$82&amp;"P"&amp;$A95)</f>
        <v>16.13%</v>
      </c>
      <c r="ES95" s="63" t="str">
        <f t="shared" si="297"/>
        <v>5970,-4917.00</v>
      </c>
      <c r="ET95" s="63" t="str">
        <f t="shared" ca="1" si="298"/>
        <v>5970,1842.45</v>
      </c>
      <c r="EU95" s="67">
        <v>590.04999999999995</v>
      </c>
      <c r="EV95" s="67" t="s">
        <v>780</v>
      </c>
      <c r="EW95" s="67">
        <v>516.25</v>
      </c>
      <c r="EX95" s="67" t="s">
        <v>781</v>
      </c>
      <c r="EY95" s="67">
        <v>5910.75</v>
      </c>
      <c r="EZ95" s="67" t="s">
        <v>782</v>
      </c>
      <c r="FA95" s="67">
        <v>21189</v>
      </c>
      <c r="FB95" s="67" t="s">
        <v>783</v>
      </c>
      <c r="FC95" s="67" t="s">
        <v>784</v>
      </c>
      <c r="FD95" s="67" t="s">
        <v>785</v>
      </c>
      <c r="FE95" s="68" t="s">
        <v>786</v>
      </c>
      <c r="FF95" s="68" t="s">
        <v>787</v>
      </c>
    </row>
    <row r="96" spans="1:162" s="63" customFormat="1" ht="12" customHeight="1" thickBot="1" x14ac:dyDescent="0.25">
      <c r="A96" s="2">
        <f t="shared" si="316"/>
        <v>5960</v>
      </c>
      <c r="B96" s="3">
        <f t="shared" si="260"/>
        <v>2064</v>
      </c>
      <c r="C96" s="3">
        <f t="shared" si="261"/>
        <v>2092</v>
      </c>
      <c r="D96" s="3">
        <f t="shared" si="262"/>
        <v>1908</v>
      </c>
      <c r="E96" s="3">
        <f t="shared" si="263"/>
        <v>6064</v>
      </c>
      <c r="F96" s="4">
        <f t="shared" si="322"/>
        <v>5980.0285642275057</v>
      </c>
      <c r="G96" s="4">
        <f t="shared" si="299"/>
        <v>594.81831471057717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14893</v>
      </c>
      <c r="AN96" s="20">
        <v>-5505</v>
      </c>
      <c r="AO96" s="20">
        <v>5960</v>
      </c>
      <c r="AP96" s="20">
        <v>151402</v>
      </c>
      <c r="AQ96" s="20">
        <v>-37474</v>
      </c>
      <c r="AR96" s="20"/>
      <c r="AS96" s="54">
        <f>IF(RTD("tos.rtd",,AS$83,"."&amp;$B$82&amp;$AS$82&amp;"C"&amp;$A96)="N/A",0,RTD("tos.rtd",,AS$83,"."&amp;$B$82&amp;$AS$82&amp;"C"&amp;$A96))</f>
        <v>1572</v>
      </c>
      <c r="AT96" s="3">
        <f>-IF(RTD("tos.rtd",,AT$83,"."&amp;$B$82&amp;$AS$82&amp;"P"&amp;$A96)="N/A",0,RTD("tos.rtd",,AT$83,"."&amp;$B$82&amp;$AS$82&amp;"P"&amp;$A96))</f>
        <v>-492</v>
      </c>
      <c r="AU96" s="54">
        <f>IF(RTD("tos.rtd",,AU$83,"."&amp;$C$82&amp;$AU$82&amp;"C"&amp;$A96)="N/A",0,RTD("tos.rtd",,AU$83,"."&amp;$C$82&amp;$AU$82&amp;"C"&amp;$A96))</f>
        <v>1729</v>
      </c>
      <c r="AV96" s="3">
        <f>-IF(RTD("tos.rtd",,AV$83,"."&amp;$C$82&amp;$AU$82&amp;"P"&amp;$A96)="N/A",0,RTD("tos.rtd",,AV$83,"."&amp;$C$82&amp;$AU$82&amp;"P"&amp;$A96))</f>
        <v>-363</v>
      </c>
      <c r="AW96" s="54">
        <f>IF(RTD("tos.rtd",,AW$83,"."&amp;$D$82&amp;$AW$82&amp;"C"&amp;$A96)="N/A",0,RTD("tos.rtd",,AW$83,"."&amp;$D$82&amp;$AW$82&amp;"C"&amp;$A96))</f>
        <v>1031</v>
      </c>
      <c r="AX96" s="3">
        <f>-IF(RTD("tos.rtd",,AX$83,"."&amp;$D$82&amp;$AW$82&amp;"P"&amp;$A96)="N/A",0,RTD("tos.rtd",,AX$83,"."&amp;$D$82&amp;$AW$82&amp;"P"&amp;$A96))</f>
        <v>-877</v>
      </c>
      <c r="AY96" s="79">
        <f t="shared" si="300"/>
        <v>2600</v>
      </c>
      <c r="AZ96" s="8">
        <f t="shared" si="264"/>
        <v>5960</v>
      </c>
      <c r="BA96" s="54">
        <f>IF(RTD("tos.rtd",,BA$83,"."&amp;$B$82&amp;$AS$82&amp;"C"&amp;$A96)="N/A",0,RTD("tos.rtd",,BA$83,"."&amp;$B$82&amp;$AS$82&amp;"C"&amp;$A96))</f>
        <v>151402</v>
      </c>
      <c r="BB96" s="3">
        <f>-IF(RTD("tos.rtd",,BB$83,"."&amp;$B$82&amp;$AS$82&amp;"P"&amp;$A96)="N/A",0,RTD("tos.rtd",,BB$83,"."&amp;$B$82&amp;$AS$82&amp;"P"&amp;$A96))</f>
        <v>-37474</v>
      </c>
      <c r="BC96" s="54">
        <f>IF(RTD("tos.rtd",,BC$83,"."&amp;$C$82&amp;$AU$82&amp;"C"&amp;$A96)="N/A",0,RTD("tos.rtd",,BC$83,"."&amp;$C$82&amp;$AU$82&amp;"C"&amp;$A96))</f>
        <v>1006</v>
      </c>
      <c r="BD96" s="3">
        <f>-IF(RTD("tos.rtd",,BD$83,"."&amp;$C$82&amp;$AU$82&amp;"P"&amp;$A96)="N/A",0,RTD("tos.rtd",,BD$83,"."&amp;$C$82&amp;$AU$82&amp;"P"&amp;$A96))</f>
        <v>-393</v>
      </c>
      <c r="BE96" s="54">
        <f>IF(RTD("tos.rtd",,BE$83,"."&amp;$D$82&amp;$AW$82&amp;"C"&amp;$A96)="N/A",0,RTD("tos.rtd",,BE$83,"."&amp;$D$82&amp;$AW$82&amp;"C"&amp;$A96))</f>
        <v>2922</v>
      </c>
      <c r="BF96" s="3">
        <f>-IF(RTD("tos.rtd",,BF$83,"."&amp;$D$82&amp;$AW$82&amp;"P"&amp;$A96)="N/A",0,RTD("tos.rtd",,BF$83,"."&amp;$D$82&amp;$AW$82&amp;"P"&amp;$A96))</f>
        <v>-2878</v>
      </c>
      <c r="BG96" s="3">
        <f ca="1">+Hoja2!Y97</f>
        <v>2948</v>
      </c>
      <c r="BH96" s="55">
        <f t="shared" ca="1" si="301"/>
        <v>117533</v>
      </c>
      <c r="BI96" s="32" t="str">
        <f t="shared" ca="1" si="321"/>
        <v/>
      </c>
      <c r="BJ96" s="3">
        <f ca="1">IF($BP$1=1,DX96,IF(RTD("tos.rtd",,BJ$83,"."&amp;$B$82&amp;$AS$82&amp;"C"&amp;$A96)="N/A",0,RTD("tos.rtd",,BJ$83,"."&amp;$B$82&amp;$AS$82&amp;"C"&amp;$A96)))</f>
        <v>1.330261441337929E-2</v>
      </c>
      <c r="BK96" s="3">
        <f ca="1">IF($BP$1=1,DY96,-IF(RTD("tos.rtd",,BK$83,"."&amp;$B$82&amp;$AS$82&amp;"P"&amp;$A96)="N/A",0,RTD("tos.rtd",,BK$83,"."&amp;$B$82&amp;$AS$82&amp;"P"&amp;$A96)))</f>
        <v>-4.8701773984769431E-3</v>
      </c>
      <c r="BL96" s="3">
        <f ca="1">IF($BP$1=1,DZ96,IF(RTD("tos.rtd",,BL$83,"."&amp;$C$82&amp;$AU$82&amp;"C"&amp;$A96)="N/A",0,RTD("tos.rtd",,BL$83,"."&amp;$C$82&amp;$AU$82&amp;"C"&amp;$A96)))</f>
        <v>3.8871644473467224E-3</v>
      </c>
      <c r="BM96" s="3">
        <f ca="1">IF($BP$1=1,EA96,-IF(RTD("tos.rtd",,BM$83,"."&amp;$C$82&amp;$AU$82&amp;"P"&amp;$A96)="N/A",0,RTD("tos.rtd",,BM$83,"."&amp;$C$82&amp;$AU$82&amp;"P"&amp;$A96)))</f>
        <v>-3.0020690548856269E-3</v>
      </c>
      <c r="BN96" s="3">
        <f ca="1">IF($BP$1=1,EB96,IF(RTD("tos.rtd",,BN$83,"."&amp;$D$82&amp;$AW$82&amp;"C"&amp;$A96)="N/A",0,RTD("tos.rtd",,BN$83,"."&amp;$D$82&amp;$AW$82&amp;"C"&amp;$A96)))</f>
        <v>3.876072536266525E-3</v>
      </c>
      <c r="BO96" s="3">
        <f ca="1">IF($BP$1=1,EC96,-IF(RTD("tos.rtd",,BO$83,"."&amp;$D$82&amp;$AW$82&amp;"P"&amp;$A96)="N/A",0,RTD("tos.rtd",,BO$83,"."&amp;$D$82&amp;$AW$82&amp;"P"&amp;$A96)))</f>
        <v>-3.3399031108321073E-3</v>
      </c>
      <c r="BQ96" s="3">
        <f t="shared" ca="1" si="265"/>
        <v>5027624.7918059751</v>
      </c>
      <c r="BR96" s="3" t="str">
        <f t="shared" ca="1" si="302"/>
        <v>Cruce +</v>
      </c>
      <c r="BS96" s="3">
        <f t="shared" ca="1" si="266"/>
        <v>1529054.8225065153</v>
      </c>
      <c r="BT96" s="3" t="str">
        <f t="shared" ca="1" si="302"/>
        <v/>
      </c>
      <c r="BU96" s="3">
        <f t="shared" ca="1" si="267"/>
        <v>289764.48156703194</v>
      </c>
      <c r="BV96" s="3" t="str">
        <f t="shared" ca="1" si="302"/>
        <v/>
      </c>
      <c r="BX96" s="3">
        <f t="shared" ca="1" si="268"/>
        <v>497326119.69324648</v>
      </c>
      <c r="BY96" s="3" t="str">
        <f t="shared" ca="1" si="318"/>
        <v/>
      </c>
      <c r="BZ96" s="3">
        <f t="shared" ca="1" si="269"/>
        <v>741473.06618805195</v>
      </c>
      <c r="CA96" s="3" t="str">
        <f t="shared" ca="1" si="318"/>
        <v/>
      </c>
      <c r="CB96" s="3">
        <f t="shared" ca="1" si="270"/>
        <v>465313.63403292932</v>
      </c>
      <c r="CC96" s="3" t="str">
        <f t="shared" ca="1" si="318"/>
        <v/>
      </c>
      <c r="CD96" s="3">
        <f>IF(RTD("tos.rtd",,CD$83,"."&amp;$B$82&amp;$AS$82&amp;"C"&amp;$A96)="N/A",0,RTD("tos.rtd",,CD$83,"."&amp;$B$82&amp;$AS$82&amp;"C"&amp;$A96))</f>
        <v>0.92</v>
      </c>
      <c r="CE96" s="3">
        <f>-IF(RTD("tos.rtd",,CE$83,"."&amp;$B$82&amp;$AS$82&amp;"P"&amp;$A96)="N/A",0,RTD("tos.rtd",,CE$83,"."&amp;$B$82&amp;$AS$82&amp;"P"&amp;$A96))</f>
        <v>0.03</v>
      </c>
      <c r="CF96" s="3">
        <f>IF(RTD("tos.rtd",,CF$83,"."&amp;$C$82&amp;$AU$82&amp;"C"&amp;$A96)="N/A",0,RTD("tos.rtd",,CF$83,"."&amp;$C$82&amp;$AU$82&amp;"C"&amp;$A96))</f>
        <v>0.53</v>
      </c>
      <c r="CG96" s="3">
        <f>-IF(RTD("tos.rtd",,CG$83,"."&amp;$C$82&amp;$AU$82&amp;"P"&amp;$A96)="N/A",0,RTD("tos.rtd",,CG$83,"."&amp;$C$82&amp;$AU$82&amp;"P"&amp;$A96))</f>
        <v>0.47</v>
      </c>
      <c r="CH96" s="3">
        <f>IF(RTD("tos.rtd",,CH$83,"."&amp;$D$82&amp;$AW$82&amp;"C"&amp;$A96)="N/A",0,RTD("tos.rtd",,CH$83,"."&amp;$D$82&amp;$AW$82&amp;"C"&amp;$A96))</f>
        <v>0.55000000000000004</v>
      </c>
      <c r="CI96" s="3">
        <f>-IF(RTD("tos.rtd",,CI$83,"."&amp;$D$82&amp;$AW$82&amp;"P"&amp;$A96)="N/A",0,RTD("tos.rtd",,CI$83,"."&amp;$D$82&amp;$AW$82&amp;"P"&amp;$A96))</f>
        <v>0.45</v>
      </c>
      <c r="CK96" s="3">
        <f t="shared" si="323"/>
        <v>143148</v>
      </c>
      <c r="CL96" s="3"/>
      <c r="CM96" s="3">
        <f t="shared" si="324"/>
        <v>74576</v>
      </c>
      <c r="CN96" s="3"/>
      <c r="CO96" s="3">
        <f t="shared" si="325"/>
        <v>17240.000000000007</v>
      </c>
      <c r="CP96" s="3">
        <f t="shared" si="271"/>
        <v>234964</v>
      </c>
      <c r="CQ96" s="3">
        <f t="shared" si="272"/>
        <v>113928</v>
      </c>
      <c r="CR96" s="3"/>
      <c r="CS96" s="3">
        <f t="shared" si="273"/>
        <v>613</v>
      </c>
      <c r="CT96" s="3"/>
      <c r="CU96" s="3">
        <f t="shared" si="274"/>
        <v>44</v>
      </c>
      <c r="CV96" s="3"/>
      <c r="CW96" s="3">
        <f t="shared" ca="1" si="306"/>
        <v>6846444.0958795222</v>
      </c>
      <c r="CY96" s="3">
        <f t="shared" ca="1" si="275"/>
        <v>498532906.39346743</v>
      </c>
      <c r="CZ96" s="70" t="str">
        <f t="shared" ca="1" si="319"/>
        <v/>
      </c>
      <c r="DA96" s="3">
        <f>IF(RTD("tos.rtd",,DA$83,"."&amp;$B$82&amp;$AS$82&amp;"C"&amp;$A96)="N/A",0,RTD("tos.rtd",,DA$83,"."&amp;$B$82&amp;$AS$82&amp;"C"&amp;$A96))</f>
        <v>3.5</v>
      </c>
      <c r="DB96" s="3">
        <f>IF(RTD("tos.rtd",,DB$83,"."&amp;$B$82&amp;$AS$82&amp;"P"&amp;$A96)="N/A",0,RTD("tos.rtd",,DB$83,"."&amp;$B$82&amp;$AS$82&amp;"P"&amp;$A96))</f>
        <v>0.05</v>
      </c>
      <c r="DC96" s="3">
        <f>IF(RTD("tos.rtd",,DC$83,"."&amp;$B$82&amp;$AS$82&amp;"C"&amp;$A96)="N/A",0,RTD("tos.rtd",,DC$83,"."&amp;$B$82&amp;$AS$82&amp;"C"&amp;$A96))</f>
        <v>3.9</v>
      </c>
      <c r="DD96" s="3">
        <f>IF(RTD("tos.rtd",,DD$83,"."&amp;$B$82&amp;$AS$82&amp;"P"&amp;$A96)="N/A",0,RTD("tos.rtd",,DD$83,"."&amp;$B$82&amp;$AS$82&amp;"P"&amp;$A96))</f>
        <v>0.05</v>
      </c>
      <c r="DE96" s="3">
        <f>IF(RTD("tos.rtd",,DE$83,"."&amp;$B$82&amp;$AS$82&amp;"C"&amp;$A96)="N/A",0,RTD("tos.rtd",,DE$83,"."&amp;$B$82&amp;$AS$82&amp;"C"&amp;$A96))</f>
        <v>3.5</v>
      </c>
      <c r="DF96" s="3">
        <f>IF(RTD("tos.rtd",,DF$83,"."&amp;$B$82&amp;$AS$82&amp;"P"&amp;$A96)="N/A",0,RTD("tos.rtd",,DF$83,"."&amp;$B$82&amp;$AS$82&amp;"P"&amp;$A96))</f>
        <v>0</v>
      </c>
      <c r="DG96" s="86">
        <f t="shared" si="307"/>
        <v>8.5</v>
      </c>
      <c r="DH96" s="3">
        <f t="shared" si="276"/>
        <v>0</v>
      </c>
      <c r="DI96" s="3">
        <f t="shared" si="277"/>
        <v>0</v>
      </c>
      <c r="DJ96" s="3">
        <f t="shared" si="278"/>
        <v>0</v>
      </c>
      <c r="DK96" s="3">
        <f t="shared" si="279"/>
        <v>0</v>
      </c>
      <c r="DL96" s="3">
        <f t="shared" si="280"/>
        <v>0</v>
      </c>
      <c r="DM96" s="3">
        <f t="shared" si="281"/>
        <v>0</v>
      </c>
      <c r="DN96" s="64" t="str">
        <f t="shared" si="282"/>
        <v>UNKNOWN</v>
      </c>
      <c r="DO96" s="64" t="str">
        <f t="shared" si="283"/>
        <v>UNKNOWN</v>
      </c>
      <c r="DP96" s="3">
        <f t="shared" si="284"/>
        <v>0</v>
      </c>
      <c r="DQ96" s="3">
        <f t="shared" si="285"/>
        <v>0</v>
      </c>
      <c r="DR96" s="3">
        <f t="shared" ca="1" si="286"/>
        <v>0</v>
      </c>
      <c r="DS96" s="3">
        <f t="shared" si="287"/>
        <v>0</v>
      </c>
      <c r="DT96" s="3">
        <f t="shared" si="308"/>
        <v>0</v>
      </c>
      <c r="DU96" s="3">
        <f t="shared" si="309"/>
        <v>0</v>
      </c>
      <c r="DV96" s="3">
        <f t="shared" si="310"/>
        <v>14893</v>
      </c>
      <c r="DW96" s="3">
        <f t="shared" si="311"/>
        <v>-5505</v>
      </c>
      <c r="DX96" s="3">
        <f t="shared" ca="1" si="320"/>
        <v>1.330261441337929E-2</v>
      </c>
      <c r="DY96" s="3">
        <f t="shared" ca="1" si="288"/>
        <v>-4.8701773984769431E-3</v>
      </c>
      <c r="DZ96" s="3">
        <f t="shared" ca="1" si="312"/>
        <v>3.8871644473467224E-3</v>
      </c>
      <c r="EA96" s="3">
        <f t="shared" ca="1" si="313"/>
        <v>-3.0020690548856269E-3</v>
      </c>
      <c r="EB96" s="3">
        <f t="shared" ca="1" si="289"/>
        <v>3.876072536266525E-3</v>
      </c>
      <c r="EC96" s="3">
        <f t="shared" ca="1" si="290"/>
        <v>-3.3399031108321073E-3</v>
      </c>
      <c r="ED96" s="63">
        <f t="shared" si="314"/>
        <v>9388</v>
      </c>
      <c r="EE96" s="59">
        <f t="shared" si="291"/>
        <v>5.5899999999999998E-2</v>
      </c>
      <c r="EF96" s="59">
        <f t="shared" si="292"/>
        <v>4.36E-2</v>
      </c>
      <c r="EG96" s="59">
        <f t="shared" si="293"/>
        <v>0.13950000000000001</v>
      </c>
      <c r="EH96" s="59">
        <f t="shared" si="294"/>
        <v>0.1807</v>
      </c>
      <c r="EI96" s="59">
        <f t="shared" si="295"/>
        <v>0.1399</v>
      </c>
      <c r="EJ96" s="59">
        <f t="shared" si="296"/>
        <v>0.16239999999999999</v>
      </c>
      <c r="EK96" s="63">
        <f t="shared" ca="1" si="315"/>
        <v>7966963925.0140686</v>
      </c>
      <c r="EL96" s="3" t="str">
        <f>RTD("tos.rtd",,EL$83,"."&amp;$B$82&amp;$AS$82&amp;"C"&amp;$A96)</f>
        <v>5.59%</v>
      </c>
      <c r="EM96" s="3" t="str">
        <f>RTD("tos.rtd",,EM$83,"."&amp;$B$82&amp;$AS$82&amp;"P"&amp;$A96)</f>
        <v>4.36%</v>
      </c>
      <c r="EN96" s="3" t="str">
        <f>RTD("tos.rtd",,EN$83,"."&amp;$C$82&amp;$AU$82&amp;"C"&amp;$A96)</f>
        <v>13.95%</v>
      </c>
      <c r="EO96" s="3" t="str">
        <f>RTD("tos.rtd",,EO$83,"."&amp;$C$82&amp;$AU$82&amp;"P"&amp;$A96)</f>
        <v>18.07%</v>
      </c>
      <c r="EP96" s="3" t="str">
        <f>RTD("tos.rtd",,EP$83,"."&amp;$D$82&amp;$AW$82&amp;"C"&amp;$A96)</f>
        <v>13.99%</v>
      </c>
      <c r="EQ96" s="3" t="str">
        <f>RTD("tos.rtd",,EQ$83,"."&amp;$D$82&amp;$AW$82&amp;"P"&amp;$A96)</f>
        <v>16.24%</v>
      </c>
      <c r="ES96" s="63" t="str">
        <f t="shared" si="297"/>
        <v>5960,9388.00</v>
      </c>
      <c r="ET96" s="63" t="str">
        <f t="shared" ca="1" si="298"/>
        <v>5960,498532.91</v>
      </c>
      <c r="EU96" s="67">
        <v>589.92999999999995</v>
      </c>
      <c r="EV96" s="67" t="s">
        <v>788</v>
      </c>
      <c r="EW96" s="67">
        <v>516.15</v>
      </c>
      <c r="EX96" s="67" t="s">
        <v>789</v>
      </c>
      <c r="EY96" s="67">
        <v>5910</v>
      </c>
      <c r="EZ96" s="67" t="s">
        <v>790</v>
      </c>
      <c r="FA96" s="67">
        <v>21187</v>
      </c>
      <c r="FB96" s="67" t="s">
        <v>791</v>
      </c>
      <c r="FC96" s="67" t="s">
        <v>792</v>
      </c>
      <c r="FD96" s="67" t="s">
        <v>793</v>
      </c>
      <c r="FE96" s="68" t="s">
        <v>794</v>
      </c>
      <c r="FF96" s="68" t="s">
        <v>795</v>
      </c>
    </row>
    <row r="97" spans="1:162" s="63" customFormat="1" ht="12" customHeight="1" thickBot="1" x14ac:dyDescent="0.25">
      <c r="A97" s="2">
        <f t="shared" si="316"/>
        <v>5950</v>
      </c>
      <c r="B97" s="3">
        <f t="shared" si="260"/>
        <v>4627</v>
      </c>
      <c r="C97" s="3">
        <f t="shared" si="261"/>
        <v>9987</v>
      </c>
      <c r="D97" s="3">
        <f t="shared" si="262"/>
        <v>23900</v>
      </c>
      <c r="E97" s="3">
        <f>SUM(B97:D97)</f>
        <v>38514</v>
      </c>
      <c r="F97" s="4">
        <f t="shared" si="322"/>
        <v>5969.9949592539697</v>
      </c>
      <c r="G97" s="4">
        <f t="shared" si="299"/>
        <v>593.82029740401583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6613</v>
      </c>
      <c r="AN97" s="20">
        <v>-805</v>
      </c>
      <c r="AO97" s="20">
        <v>5950</v>
      </c>
      <c r="AP97" s="20">
        <v>115175</v>
      </c>
      <c r="AQ97" s="20">
        <v>-103402</v>
      </c>
      <c r="AR97" s="20"/>
      <c r="AS97" s="54">
        <f>IF(RTD("tos.rtd",,AS$83,"."&amp;$B$82&amp;$AS$82&amp;"C"&amp;$A97)="N/A",0,RTD("tos.rtd",,AS$83,"."&amp;$B$82&amp;$AS$82&amp;"C"&amp;$A97))</f>
        <v>3374</v>
      </c>
      <c r="AT97" s="3">
        <f>-IF(RTD("tos.rtd",,AT$83,"."&amp;$B$82&amp;$AS$82&amp;"P"&amp;$A97)="N/A",0,RTD("tos.rtd",,AT$83,"."&amp;$B$82&amp;$AS$82&amp;"P"&amp;$A97))</f>
        <v>-1253</v>
      </c>
      <c r="AU97" s="54">
        <f>IF(RTD("tos.rtd",,AU$83,"."&amp;$C$82&amp;$AU$82&amp;"C"&amp;$A97)="N/A",0,RTD("tos.rtd",,AU$83,"."&amp;$C$82&amp;$AU$82&amp;"C"&amp;$A97))</f>
        <v>5593</v>
      </c>
      <c r="AV97" s="3">
        <f>-IF(RTD("tos.rtd",,AV$83,"."&amp;$C$82&amp;$AU$82&amp;"P"&amp;$A97)="N/A",0,RTD("tos.rtd",,AV$83,"."&amp;$C$82&amp;$AU$82&amp;"P"&amp;$A97))</f>
        <v>-4394</v>
      </c>
      <c r="AW97" s="54">
        <f>IF(RTD("tos.rtd",,AW$83,"."&amp;$D$82&amp;$AW$82&amp;"C"&amp;$A97)="N/A",0,RTD("tos.rtd",,AW$83,"."&amp;$D$82&amp;$AW$82&amp;"C"&amp;$A97))</f>
        <v>14123</v>
      </c>
      <c r="AX97" s="3">
        <f>-IF(RTD("tos.rtd",,AX$83,"."&amp;$D$82&amp;$AW$82&amp;"P"&amp;$A97)="N/A",0,RTD("tos.rtd",,AX$83,"."&amp;$D$82&amp;$AW$82&amp;"P"&amp;$A97))</f>
        <v>-9777</v>
      </c>
      <c r="AY97" s="79">
        <f t="shared" si="300"/>
        <v>7666</v>
      </c>
      <c r="AZ97" s="8">
        <f t="shared" si="264"/>
        <v>5950</v>
      </c>
      <c r="BA97" s="54">
        <f>IF(RTD("tos.rtd",,BA$83,"."&amp;$B$82&amp;$AS$82&amp;"C"&amp;$A97)="N/A",0,RTD("tos.rtd",,BA$83,"."&amp;$B$82&amp;$AS$82&amp;"C"&amp;$A97))</f>
        <v>115175</v>
      </c>
      <c r="BB97" s="3">
        <f>-IF(RTD("tos.rtd",,BB$83,"."&amp;$B$82&amp;$AS$82&amp;"P"&amp;$A97)="N/A",0,RTD("tos.rtd",,BB$83,"."&amp;$B$82&amp;$AS$82&amp;"P"&amp;$A97))</f>
        <v>-103402</v>
      </c>
      <c r="BC97" s="54">
        <f>IF(RTD("tos.rtd",,BC$83,"."&amp;$C$82&amp;$AU$82&amp;"C"&amp;$A97)="N/A",0,RTD("tos.rtd",,BC$83,"."&amp;$C$82&amp;$AU$82&amp;"C"&amp;$A97))</f>
        <v>2805</v>
      </c>
      <c r="BD97" s="3">
        <f>-IF(RTD("tos.rtd",,BD$83,"."&amp;$C$82&amp;$AU$82&amp;"P"&amp;$A97)="N/A",0,RTD("tos.rtd",,BD$83,"."&amp;$C$82&amp;$AU$82&amp;"P"&amp;$A97))</f>
        <v>-2152</v>
      </c>
      <c r="BE97" s="54">
        <f>IF(RTD("tos.rtd",,BE$83,"."&amp;$D$82&amp;$AW$82&amp;"C"&amp;$A97)="N/A",0,RTD("tos.rtd",,BE$83,"."&amp;$D$82&amp;$AW$82&amp;"C"&amp;$A97))</f>
        <v>8294</v>
      </c>
      <c r="BF97" s="3">
        <f>-IF(RTD("tos.rtd",,BF$83,"."&amp;$D$82&amp;$AW$82&amp;"P"&amp;$A97)="N/A",0,RTD("tos.rtd",,BF$83,"."&amp;$D$82&amp;$AW$82&amp;"P"&amp;$A97))</f>
        <v>-8725</v>
      </c>
      <c r="BG97" s="3">
        <f ca="1">+Hoja2!Y98</f>
        <v>2641</v>
      </c>
      <c r="BH97" s="55">
        <f t="shared" ca="1" si="301"/>
        <v>14636</v>
      </c>
      <c r="BI97" s="32" t="str">
        <f t="shared" ca="1" si="321"/>
        <v/>
      </c>
      <c r="BJ97" s="3">
        <f ca="1">IF($BP$1=1,DX97,IF(RTD("tos.rtd",,BJ$83,"."&amp;$B$82&amp;$AS$82&amp;"C"&amp;$A97)="N/A",0,RTD("tos.rtd",,BJ$83,"."&amp;$B$82&amp;$AS$82&amp;"C"&amp;$A97)))</f>
        <v>2.0754170288972761E-2</v>
      </c>
      <c r="BK97" s="3">
        <f ca="1">IF($BP$1=1,DY97,-IF(RTD("tos.rtd",,BK$83,"."&amp;$B$82&amp;$AS$82&amp;"P"&amp;$A97)="N/A",0,RTD("tos.rtd",,BK$83,"."&amp;$B$82&amp;$AS$82&amp;"P"&amp;$A97)))</f>
        <v>-3.8382744950739449E-2</v>
      </c>
      <c r="BL97" s="3">
        <f ca="1">IF($BP$1=1,DZ97,IF(RTD("tos.rtd",,BL$83,"."&amp;$C$82&amp;$AU$82&amp;"C"&amp;$A97)="N/A",0,RTD("tos.rtd",,BL$83,"."&amp;$C$82&amp;$AU$82&amp;"C"&amp;$A97)))</f>
        <v>3.857905261252099E-3</v>
      </c>
      <c r="BM97" s="3">
        <f ca="1">IF($BP$1=1,EA97,-IF(RTD("tos.rtd",,BM$83,"."&amp;$C$82&amp;$AU$82&amp;"P"&amp;$A97)="N/A",0,RTD("tos.rtd",,BM$83,"."&amp;$C$82&amp;$AU$82&amp;"P"&amp;$A97)))</f>
        <v>-2.9759870410662023E-3</v>
      </c>
      <c r="BN97" s="3">
        <f ca="1">IF($BP$1=1,EB97,IF(RTD("tos.rtd",,BN$83,"."&amp;$D$82&amp;$AW$82&amp;"C"&amp;$A97)="N/A",0,RTD("tos.rtd",,BN$83,"."&amp;$D$82&amp;$AW$82&amp;"C"&amp;$A97)))</f>
        <v>3.8524315909996346E-3</v>
      </c>
      <c r="BO97" s="3">
        <f ca="1">IF($BP$1=1,EC97,-IF(RTD("tos.rtd",,BO$83,"."&amp;$D$82&amp;$AW$82&amp;"P"&amp;$A97)="N/A",0,RTD("tos.rtd",,BO$83,"."&amp;$D$82&amp;$AW$82&amp;"P"&amp;$A97)))</f>
        <v>-3.3159767447376422E-3</v>
      </c>
      <c r="BQ97" s="3">
        <f t="shared" ca="1" si="265"/>
        <v>5955027.0297739077</v>
      </c>
      <c r="BR97" s="3" t="str">
        <f t="shared" ca="1" si="302"/>
        <v/>
      </c>
      <c r="BS97" s="3">
        <f t="shared" ca="1" si="266"/>
        <v>2308256.6997736036</v>
      </c>
      <c r="BT97" s="3" t="str">
        <f t="shared" ca="1" si="302"/>
        <v/>
      </c>
      <c r="BU97" s="3">
        <f t="shared" ca="1" si="267"/>
        <v>5970394.702580113</v>
      </c>
      <c r="BV97" s="3" t="str">
        <f t="shared" ca="1" si="302"/>
        <v/>
      </c>
      <c r="BX97" s="3">
        <f t="shared" ca="1" si="268"/>
        <v>-428615227.44761837</v>
      </c>
      <c r="BY97" s="3" t="str">
        <f t="shared" ca="1" si="318"/>
        <v>Cruce -</v>
      </c>
      <c r="BZ97" s="3">
        <f t="shared" ca="1" si="269"/>
        <v>1199396.3520078971</v>
      </c>
      <c r="CA97" s="3" t="str">
        <f t="shared" ca="1" si="318"/>
        <v/>
      </c>
      <c r="CB97" s="3">
        <f t="shared" ca="1" si="270"/>
        <v>820081.3616079269</v>
      </c>
      <c r="CC97" s="3" t="str">
        <f t="shared" ca="1" si="318"/>
        <v/>
      </c>
      <c r="CD97" s="3">
        <f>IF(RTD("tos.rtd",,CD$83,"."&amp;$B$82&amp;$AS$82&amp;"C"&amp;$A97)="N/A",0,RTD("tos.rtd",,CD$83,"."&amp;$B$82&amp;$AS$82&amp;"C"&amp;$A97))</f>
        <v>1</v>
      </c>
      <c r="CE97" s="3">
        <f>-IF(RTD("tos.rtd",,CE$83,"."&amp;$B$82&amp;$AS$82&amp;"P"&amp;$A97)="N/A",0,RTD("tos.rtd",,CE$83,"."&amp;$B$82&amp;$AS$82&amp;"P"&amp;$A97))</f>
        <v>0.01</v>
      </c>
      <c r="CF97" s="3">
        <f>IF(RTD("tos.rtd",,CF$83,"."&amp;$C$82&amp;$AU$82&amp;"C"&amp;$A97)="N/A",0,RTD("tos.rtd",,CF$83,"."&amp;$C$82&amp;$AU$82&amp;"C"&amp;$A97))</f>
        <v>0.57999999999999996</v>
      </c>
      <c r="CG97" s="3">
        <f>-IF(RTD("tos.rtd",,CG$83,"."&amp;$C$82&amp;$AU$82&amp;"P"&amp;$A97)="N/A",0,RTD("tos.rtd",,CG$83,"."&amp;$C$82&amp;$AU$82&amp;"P"&amp;$A97))</f>
        <v>0.44</v>
      </c>
      <c r="CH97" s="3">
        <f>IF(RTD("tos.rtd",,CH$83,"."&amp;$D$82&amp;$AW$82&amp;"C"&amp;$A97)="N/A",0,RTD("tos.rtd",,CH$83,"."&amp;$D$82&amp;$AW$82&amp;"C"&amp;$A97))</f>
        <v>0.56999999999999995</v>
      </c>
      <c r="CI97" s="3">
        <f>-IF(RTD("tos.rtd",,CI$83,"."&amp;$D$82&amp;$AW$82&amp;"P"&amp;$A97)="N/A",0,RTD("tos.rtd",,CI$83,"."&amp;$D$82&amp;$AW$82&amp;"P"&amp;$A97))</f>
        <v>0.44</v>
      </c>
      <c r="CK97" s="3">
        <f t="shared" si="323"/>
        <v>336147</v>
      </c>
      <c r="CL97" s="3"/>
      <c r="CM97" s="3">
        <f t="shared" si="324"/>
        <v>131057.99999999994</v>
      </c>
      <c r="CN97" s="3"/>
      <c r="CO97" s="3">
        <f t="shared" si="325"/>
        <v>374823</v>
      </c>
      <c r="CP97" s="3">
        <f t="shared" si="271"/>
        <v>842028</v>
      </c>
      <c r="CQ97" s="3">
        <f t="shared" si="272"/>
        <v>11773</v>
      </c>
      <c r="CR97" s="3"/>
      <c r="CS97" s="3">
        <f t="shared" si="273"/>
        <v>653</v>
      </c>
      <c r="CT97" s="3"/>
      <c r="CU97" s="3">
        <f t="shared" si="274"/>
        <v>-431</v>
      </c>
      <c r="CV97" s="3"/>
      <c r="CW97" s="3">
        <f t="shared" ca="1" si="306"/>
        <v>14233678.432127625</v>
      </c>
      <c r="CY97" s="3">
        <f t="shared" ca="1" si="275"/>
        <v>-426595749.73400253</v>
      </c>
      <c r="CZ97" s="70" t="str">
        <f t="shared" ca="1" si="319"/>
        <v>Cruce -</v>
      </c>
      <c r="DA97" s="3">
        <f>IF(RTD("tos.rtd",,DA$83,"."&amp;$B$82&amp;$AS$82&amp;"C"&amp;$A97)="N/A",0,RTD("tos.rtd",,DA$83,"."&amp;$B$82&amp;$AS$82&amp;"C"&amp;$A97))</f>
        <v>13.2</v>
      </c>
      <c r="DB97" s="3">
        <f>IF(RTD("tos.rtd",,DB$83,"."&amp;$B$82&amp;$AS$82&amp;"P"&amp;$A97)="N/A",0,RTD("tos.rtd",,DB$83,"."&amp;$B$82&amp;$AS$82&amp;"P"&amp;$A97))</f>
        <v>0.05</v>
      </c>
      <c r="DC97" s="3">
        <f>IF(RTD("tos.rtd",,DC$83,"."&amp;$B$82&amp;$AS$82&amp;"C"&amp;$A97)="N/A",0,RTD("tos.rtd",,DC$83,"."&amp;$B$82&amp;$AS$82&amp;"C"&amp;$A97))</f>
        <v>13.9</v>
      </c>
      <c r="DD97" s="3">
        <f>IF(RTD("tos.rtd",,DD$83,"."&amp;$B$82&amp;$AS$82&amp;"P"&amp;$A97)="N/A",0,RTD("tos.rtd",,DD$83,"."&amp;$B$82&amp;$AS$82&amp;"P"&amp;$A97))</f>
        <v>0.05</v>
      </c>
      <c r="DE97" s="3">
        <f>IF(RTD("tos.rtd",,DE$83,"."&amp;$B$82&amp;$AS$82&amp;"C"&amp;$A97)="N/A",0,RTD("tos.rtd",,DE$83,"."&amp;$B$82&amp;$AS$82&amp;"C"&amp;$A97))</f>
        <v>13</v>
      </c>
      <c r="DF97" s="3">
        <f>IF(RTD("tos.rtd",,DF$83,"."&amp;$B$82&amp;$AS$82&amp;"P"&amp;$A97)="N/A",0,RTD("tos.rtd",,DF$83,"."&amp;$B$82&amp;$AS$82&amp;"P"&amp;$A97))</f>
        <v>0</v>
      </c>
      <c r="DG97" s="86">
        <f t="shared" si="307"/>
        <v>-1.5</v>
      </c>
      <c r="DH97" s="3">
        <f t="shared" si="276"/>
        <v>0</v>
      </c>
      <c r="DI97" s="3">
        <f t="shared" si="277"/>
        <v>0</v>
      </c>
      <c r="DJ97" s="3">
        <f t="shared" si="278"/>
        <v>0</v>
      </c>
      <c r="DK97" s="3">
        <f t="shared" si="279"/>
        <v>0</v>
      </c>
      <c r="DL97" s="3">
        <f t="shared" si="280"/>
        <v>0</v>
      </c>
      <c r="DM97" s="3">
        <f t="shared" si="281"/>
        <v>0</v>
      </c>
      <c r="DN97" s="64" t="str">
        <f t="shared" si="282"/>
        <v>UNKNOWN</v>
      </c>
      <c r="DO97" s="64" t="str">
        <f t="shared" si="283"/>
        <v>UNKNOWN</v>
      </c>
      <c r="DP97" s="3">
        <f t="shared" si="284"/>
        <v>0</v>
      </c>
      <c r="DQ97" s="3">
        <f t="shared" si="285"/>
        <v>0</v>
      </c>
      <c r="DR97" s="3">
        <f t="shared" ca="1" si="286"/>
        <v>0</v>
      </c>
      <c r="DS97" s="3">
        <f t="shared" si="287"/>
        <v>0</v>
      </c>
      <c r="DT97" s="3">
        <f t="shared" si="308"/>
        <v>0</v>
      </c>
      <c r="DU97" s="3">
        <f t="shared" si="309"/>
        <v>0</v>
      </c>
      <c r="DV97" s="3">
        <f t="shared" si="310"/>
        <v>6613</v>
      </c>
      <c r="DW97" s="3">
        <f t="shared" si="311"/>
        <v>-805</v>
      </c>
      <c r="DX97" s="3">
        <f t="shared" ca="1" si="320"/>
        <v>2.0754170288972761E-2</v>
      </c>
      <c r="DY97" s="3">
        <f t="shared" ca="1" si="288"/>
        <v>-3.8382744950739449E-2</v>
      </c>
      <c r="DZ97" s="3">
        <f t="shared" ca="1" si="312"/>
        <v>3.857905261252099E-3</v>
      </c>
      <c r="EA97" s="3">
        <f t="shared" ca="1" si="313"/>
        <v>-2.9759870410662023E-3</v>
      </c>
      <c r="EB97" s="3">
        <f t="shared" ca="1" si="289"/>
        <v>3.8524315909996346E-3</v>
      </c>
      <c r="EC97" s="3">
        <f t="shared" ca="1" si="290"/>
        <v>-3.3159767447376422E-3</v>
      </c>
      <c r="ED97" s="63">
        <f t="shared" si="314"/>
        <v>5808</v>
      </c>
      <c r="EE97" s="59">
        <f t="shared" si="291"/>
        <v>0.25</v>
      </c>
      <c r="EF97" s="59">
        <f t="shared" si="292"/>
        <v>0.1341</v>
      </c>
      <c r="EG97" s="59">
        <f t="shared" si="293"/>
        <v>0.1404</v>
      </c>
      <c r="EH97" s="59">
        <f t="shared" si="294"/>
        <v>0.18210000000000001</v>
      </c>
      <c r="EI97" s="59">
        <f t="shared" si="295"/>
        <v>0.1406</v>
      </c>
      <c r="EJ97" s="59">
        <f t="shared" si="296"/>
        <v>0.16339999999999999</v>
      </c>
      <c r="EK97" s="63">
        <f t="shared" ca="1" si="315"/>
        <v>5955770636.3303967</v>
      </c>
      <c r="EL97" s="3" t="str">
        <f>RTD("tos.rtd",,EL$83,"."&amp;$B$82&amp;$AS$82&amp;"C"&amp;$A97)</f>
        <v>--</v>
      </c>
      <c r="EM97" s="3" t="str">
        <f>RTD("tos.rtd",,EM$83,"."&amp;$B$82&amp;$AS$82&amp;"P"&amp;$A97)</f>
        <v>13.41%</v>
      </c>
      <c r="EN97" s="3" t="str">
        <f>RTD("tos.rtd",,EN$83,"."&amp;$C$82&amp;$AU$82&amp;"C"&amp;$A97)</f>
        <v>14.04%</v>
      </c>
      <c r="EO97" s="3" t="str">
        <f>RTD("tos.rtd",,EO$83,"."&amp;$C$82&amp;$AU$82&amp;"P"&amp;$A97)</f>
        <v>18.21%</v>
      </c>
      <c r="EP97" s="3" t="str">
        <f>RTD("tos.rtd",,EP$83,"."&amp;$D$82&amp;$AW$82&amp;"C"&amp;$A97)</f>
        <v>14.06%</v>
      </c>
      <c r="EQ97" s="3" t="str">
        <f>RTD("tos.rtd",,EQ$83,"."&amp;$D$82&amp;$AW$82&amp;"P"&amp;$A97)</f>
        <v>16.34%</v>
      </c>
      <c r="ES97" s="63" t="str">
        <f t="shared" si="297"/>
        <v>5950,5808.00</v>
      </c>
      <c r="ET97" s="63" t="str">
        <f t="shared" ca="1" si="298"/>
        <v>5950,-426595.75</v>
      </c>
      <c r="EU97" s="67">
        <v>589.83000000000004</v>
      </c>
      <c r="EV97" s="67" t="s">
        <v>796</v>
      </c>
      <c r="EW97" s="67">
        <v>516.05999999999995</v>
      </c>
      <c r="EX97" s="67" t="s">
        <v>797</v>
      </c>
      <c r="EY97" s="67">
        <v>5908.75</v>
      </c>
      <c r="EZ97" s="67" t="s">
        <v>798</v>
      </c>
      <c r="FA97" s="67">
        <v>21183.5</v>
      </c>
      <c r="FB97" s="67" t="s">
        <v>799</v>
      </c>
      <c r="FC97" s="67" t="s">
        <v>800</v>
      </c>
      <c r="FD97" s="67" t="s">
        <v>801</v>
      </c>
      <c r="FE97" s="68" t="s">
        <v>802</v>
      </c>
      <c r="FF97" s="68" t="s">
        <v>803</v>
      </c>
    </row>
    <row r="98" spans="1:162" s="63" customFormat="1" ht="12" customHeight="1" thickBot="1" x14ac:dyDescent="0.25">
      <c r="A98" s="2">
        <f t="shared" si="316"/>
        <v>5940</v>
      </c>
      <c r="B98" s="3">
        <f t="shared" si="260"/>
        <v>1903</v>
      </c>
      <c r="C98" s="3">
        <f t="shared" si="261"/>
        <v>1058</v>
      </c>
      <c r="D98" s="3">
        <f t="shared" si="262"/>
        <v>10547</v>
      </c>
      <c r="E98" s="3">
        <f>SUM(B98:D98)</f>
        <v>13508</v>
      </c>
      <c r="F98" s="4">
        <f t="shared" si="322"/>
        <v>5959.9613542804336</v>
      </c>
      <c r="G98" s="4">
        <f t="shared" si="299"/>
        <v>592.82228009745438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5495</v>
      </c>
      <c r="AN98" s="20">
        <v>-3922</v>
      </c>
      <c r="AO98" s="20">
        <v>5940</v>
      </c>
      <c r="AP98" s="20">
        <v>46528</v>
      </c>
      <c r="AQ98" s="20">
        <v>-83817</v>
      </c>
      <c r="AR98" s="20"/>
      <c r="AS98" s="54">
        <f>IF(RTD("tos.rtd",,AS$83,"."&amp;$B$82&amp;$AS$82&amp;"C"&amp;$A98)="N/A",0,RTD("tos.rtd",,AS$83,"."&amp;$B$82&amp;$AS$82&amp;"C"&amp;$A98))</f>
        <v>1323</v>
      </c>
      <c r="AT98" s="3">
        <f>-IF(RTD("tos.rtd",,AT$83,"."&amp;$B$82&amp;$AS$82&amp;"P"&amp;$A98)="N/A",0,RTD("tos.rtd",,AT$83,"."&amp;$B$82&amp;$AS$82&amp;"P"&amp;$A98))</f>
        <v>-580</v>
      </c>
      <c r="AU98" s="54">
        <f>IF(RTD("tos.rtd",,AU$83,"."&amp;$C$82&amp;$AU$82&amp;"C"&amp;$A98)="N/A",0,RTD("tos.rtd",,AU$83,"."&amp;$C$82&amp;$AU$82&amp;"C"&amp;$A98))</f>
        <v>675</v>
      </c>
      <c r="AV98" s="3">
        <f>-IF(RTD("tos.rtd",,AV$83,"."&amp;$C$82&amp;$AU$82&amp;"P"&amp;$A98)="N/A",0,RTD("tos.rtd",,AV$83,"."&amp;$C$82&amp;$AU$82&amp;"P"&amp;$A98))</f>
        <v>-383</v>
      </c>
      <c r="AW98" s="54">
        <f>IF(RTD("tos.rtd",,AW$83,"."&amp;$D$82&amp;$AW$82&amp;"C"&amp;$A98)="N/A",0,RTD("tos.rtd",,AW$83,"."&amp;$D$82&amp;$AW$82&amp;"C"&amp;$A98))</f>
        <v>5173</v>
      </c>
      <c r="AX98" s="3">
        <f>-IF(RTD("tos.rtd",,AX$83,"."&amp;$D$82&amp;$AW$82&amp;"P"&amp;$A98)="N/A",0,RTD("tos.rtd",,AX$83,"."&amp;$D$82&amp;$AW$82&amp;"P"&amp;$A98))</f>
        <v>-5374</v>
      </c>
      <c r="AY98" s="79">
        <f t="shared" si="300"/>
        <v>834</v>
      </c>
      <c r="AZ98" s="8">
        <f t="shared" si="264"/>
        <v>5940</v>
      </c>
      <c r="BA98" s="54">
        <f>IF(RTD("tos.rtd",,BA$83,"."&amp;$B$82&amp;$AS$82&amp;"C"&amp;$A98)="N/A",0,RTD("tos.rtd",,BA$83,"."&amp;$B$82&amp;$AS$82&amp;"C"&amp;$A98))</f>
        <v>46528</v>
      </c>
      <c r="BB98" s="3">
        <f>-IF(RTD("tos.rtd",,BB$83,"."&amp;$B$82&amp;$AS$82&amp;"P"&amp;$A98)="N/A",0,RTD("tos.rtd",,BB$83,"."&amp;$B$82&amp;$AS$82&amp;"P"&amp;$A98))</f>
        <v>-83817</v>
      </c>
      <c r="BC98" s="54">
        <f>IF(RTD("tos.rtd",,BC$83,"."&amp;$C$82&amp;$AU$82&amp;"C"&amp;$A98)="N/A",0,RTD("tos.rtd",,BC$83,"."&amp;$C$82&amp;$AU$82&amp;"C"&amp;$A98))</f>
        <v>844</v>
      </c>
      <c r="BD98" s="3">
        <f>-IF(RTD("tos.rtd",,BD$83,"."&amp;$C$82&amp;$AU$82&amp;"P"&amp;$A98)="N/A",0,RTD("tos.rtd",,BD$83,"."&amp;$C$82&amp;$AU$82&amp;"P"&amp;$A98))</f>
        <v>-920</v>
      </c>
      <c r="BE98" s="54">
        <f>IF(RTD("tos.rtd",,BE$83,"."&amp;$D$82&amp;$AW$82&amp;"C"&amp;$A98)="N/A",0,RTD("tos.rtd",,BE$83,"."&amp;$D$82&amp;$AW$82&amp;"C"&amp;$A98))</f>
        <v>727</v>
      </c>
      <c r="BF98" s="3">
        <f>-IF(RTD("tos.rtd",,BF$83,"."&amp;$D$82&amp;$AW$82&amp;"P"&amp;$A98)="N/A",0,RTD("tos.rtd",,BF$83,"."&amp;$D$82&amp;$AW$82&amp;"P"&amp;$A98))</f>
        <v>-694</v>
      </c>
      <c r="BG98" s="3">
        <f ca="1">+Hoja2!Y99</f>
        <v>-1821</v>
      </c>
      <c r="BH98" s="55">
        <f t="shared" ca="1" si="301"/>
        <v>-39153</v>
      </c>
      <c r="BI98" s="32" t="str">
        <f t="shared" ca="1" si="321"/>
        <v>Cruce -</v>
      </c>
      <c r="BJ98" s="3">
        <f ca="1">IF($BP$1=1,DX98,IF(RTD("tos.rtd",,BJ$83,"."&amp;$B$82&amp;$AS$82&amp;"C"&amp;$A98)="N/A",0,RTD("tos.rtd",,BJ$83,"."&amp;$B$82&amp;$AS$82&amp;"C"&amp;$A98)))</f>
        <v>1.398027420664706E-2</v>
      </c>
      <c r="BK98" s="3">
        <f ca="1">IF($BP$1=1,DY98,-IF(RTD("tos.rtd",,BK$83,"."&amp;$B$82&amp;$AS$82&amp;"P"&amp;$A98)="N/A",0,RTD("tos.rtd",,BK$83,"."&amp;$B$82&amp;$AS$82&amp;"P"&amp;$A98)))</f>
        <v>-1.8801745960540947E-2</v>
      </c>
      <c r="BL98" s="3">
        <f ca="1">IF($BP$1=1,DZ98,IF(RTD("tos.rtd",,BL$83,"."&amp;$C$82&amp;$AU$82&amp;"C"&amp;$A98)="N/A",0,RTD("tos.rtd",,BL$83,"."&amp;$C$82&amp;$AU$82&amp;"C"&amp;$A98)))</f>
        <v>3.8121547041764878E-3</v>
      </c>
      <c r="BM98" s="3">
        <f ca="1">IF($BP$1=1,EA98,-IF(RTD("tos.rtd",,BM$83,"."&amp;$C$82&amp;$AU$82&amp;"P"&amp;$A98)="N/A",0,RTD("tos.rtd",,BM$83,"."&amp;$C$82&amp;$AU$82&amp;"P"&amp;$A98)))</f>
        <v>-2.9325511396807377E-3</v>
      </c>
      <c r="BN98" s="3">
        <f ca="1">IF($BP$1=1,EB98,IF(RTD("tos.rtd",,BN$83,"."&amp;$D$82&amp;$AW$82&amp;"C"&amp;$A98)="N/A",0,RTD("tos.rtd",,BN$83,"."&amp;$D$82&amp;$AW$82&amp;"C"&amp;$A98)))</f>
        <v>3.7858162407494352E-3</v>
      </c>
      <c r="BO98" s="3">
        <f ca="1">IF($BP$1=1,EC98,-IF(RTD("tos.rtd",,BO$83,"."&amp;$D$82&amp;$AW$82&amp;"P"&amp;$A98)="N/A",0,RTD("tos.rtd",,BO$83,"."&amp;$D$82&amp;$AW$82&amp;"P"&amp;$A98)))</f>
        <v>-3.265956491294672E-3</v>
      </c>
      <c r="BQ98" s="3">
        <f t="shared" ca="1" si="265"/>
        <v>2061190.7397576286</v>
      </c>
      <c r="BR98" s="3" t="str">
        <f t="shared" ca="1" si="302"/>
        <v/>
      </c>
      <c r="BS98" s="3">
        <f t="shared" ca="1" si="266"/>
        <v>393735.58153395855</v>
      </c>
      <c r="BT98" s="3" t="str">
        <f t="shared" ca="1" si="302"/>
        <v/>
      </c>
      <c r="BU98" s="3">
        <f t="shared" ca="1" si="267"/>
        <v>551969.73417969514</v>
      </c>
      <c r="BV98" s="3" t="str">
        <f t="shared" ca="1" si="302"/>
        <v/>
      </c>
      <c r="BX98" s="3">
        <f t="shared" ca="1" si="268"/>
        <v>-251286912.2060487</v>
      </c>
      <c r="BY98" s="3" t="str">
        <f t="shared" ca="1" si="318"/>
        <v/>
      </c>
      <c r="BZ98" s="3">
        <f t="shared" ca="1" si="269"/>
        <v>141065.4509925429</v>
      </c>
      <c r="CA98" s="3" t="str">
        <f t="shared" ca="1" si="318"/>
        <v/>
      </c>
      <c r="CB98" s="3">
        <f t="shared" ca="1" si="270"/>
        <v>131888.41154915863</v>
      </c>
      <c r="CC98" s="3" t="str">
        <f t="shared" ca="1" si="318"/>
        <v/>
      </c>
      <c r="CD98" s="3">
        <f>IF(RTD("tos.rtd",,CD$83,"."&amp;$B$82&amp;$AS$82&amp;"C"&amp;$A98)="N/A",0,RTD("tos.rtd",,CD$83,"."&amp;$B$82&amp;$AS$82&amp;"C"&amp;$A98))</f>
        <v>0.94</v>
      </c>
      <c r="CE98" s="3">
        <f>-IF(RTD("tos.rtd",,CE$83,"."&amp;$B$82&amp;$AS$82&amp;"P"&amp;$A98)="N/A",0,RTD("tos.rtd",,CE$83,"."&amp;$B$82&amp;$AS$82&amp;"P"&amp;$A98))</f>
        <v>0.01</v>
      </c>
      <c r="CF98" s="3">
        <f>IF(RTD("tos.rtd",,CF$83,"."&amp;$C$82&amp;$AU$82&amp;"C"&amp;$A98)="N/A",0,RTD("tos.rtd",,CF$83,"."&amp;$C$82&amp;$AU$82&amp;"C"&amp;$A98))</f>
        <v>0.62</v>
      </c>
      <c r="CG98" s="3">
        <f>-IF(RTD("tos.rtd",,CG$83,"."&amp;$C$82&amp;$AU$82&amp;"P"&amp;$A98)="N/A",0,RTD("tos.rtd",,CG$83,"."&amp;$C$82&amp;$AU$82&amp;"P"&amp;$A98))</f>
        <v>0.4</v>
      </c>
      <c r="CH98" s="3">
        <f>IF(RTD("tos.rtd",,CH$83,"."&amp;$D$82&amp;$AW$82&amp;"C"&amp;$A98)="N/A",0,RTD("tos.rtd",,CH$83,"."&amp;$D$82&amp;$AW$82&amp;"C"&amp;$A98))</f>
        <v>0.57999999999999996</v>
      </c>
      <c r="CI98" s="3">
        <f>-IF(RTD("tos.rtd",,CI$83,"."&amp;$D$82&amp;$AW$82&amp;"P"&amp;$A98)="N/A",0,RTD("tos.rtd",,CI$83,"."&amp;$D$82&amp;$AW$82&amp;"P"&amp;$A98))</f>
        <v>0.43</v>
      </c>
      <c r="CK98" s="3">
        <f t="shared" si="323"/>
        <v>123781.99999999999</v>
      </c>
      <c r="CL98" s="3"/>
      <c r="CM98" s="3">
        <f t="shared" si="324"/>
        <v>26530</v>
      </c>
      <c r="CN98" s="3"/>
      <c r="CO98" s="3">
        <f t="shared" si="325"/>
        <v>68951.999999999913</v>
      </c>
      <c r="CP98" s="3">
        <f t="shared" si="271"/>
        <v>219263.99999999991</v>
      </c>
      <c r="CQ98" s="3">
        <f t="shared" si="272"/>
        <v>-37289</v>
      </c>
      <c r="CR98" s="3"/>
      <c r="CS98" s="3">
        <f t="shared" si="273"/>
        <v>-76</v>
      </c>
      <c r="CT98" s="3"/>
      <c r="CU98" s="3">
        <f t="shared" si="274"/>
        <v>33</v>
      </c>
      <c r="CV98" s="3"/>
      <c r="CW98" s="3">
        <f t="shared" ca="1" si="306"/>
        <v>3006896.0554712825</v>
      </c>
      <c r="CY98" s="3">
        <f t="shared" ca="1" si="275"/>
        <v>-251013958.34350699</v>
      </c>
      <c r="CZ98" s="70" t="str">
        <f t="shared" ca="1" si="319"/>
        <v/>
      </c>
      <c r="DA98" s="3">
        <f>IF(RTD("tos.rtd",,DA$83,"."&amp;$B$82&amp;$AS$82&amp;"C"&amp;$A98)="N/A",0,RTD("tos.rtd",,DA$83,"."&amp;$B$82&amp;$AS$82&amp;"C"&amp;$A98))</f>
        <v>23</v>
      </c>
      <c r="DB98" s="3">
        <f>IF(RTD("tos.rtd",,DB$83,"."&amp;$B$82&amp;$AS$82&amp;"P"&amp;$A98)="N/A",0,RTD("tos.rtd",,DB$83,"."&amp;$B$82&amp;$AS$82&amp;"P"&amp;$A98))</f>
        <v>0.05</v>
      </c>
      <c r="DC98" s="3">
        <f>IF(RTD("tos.rtd",,DC$83,"."&amp;$B$82&amp;$AS$82&amp;"C"&amp;$A98)="N/A",0,RTD("tos.rtd",,DC$83,"."&amp;$B$82&amp;$AS$82&amp;"C"&amp;$A98))</f>
        <v>24.9</v>
      </c>
      <c r="DD98" s="3">
        <f>IF(RTD("tos.rtd",,DD$83,"."&amp;$B$82&amp;$AS$82&amp;"P"&amp;$A98)="N/A",0,RTD("tos.rtd",,DD$83,"."&amp;$B$82&amp;$AS$82&amp;"P"&amp;$A98))</f>
        <v>0.05</v>
      </c>
      <c r="DE98" s="3">
        <f>IF(RTD("tos.rtd",,DE$83,"."&amp;$B$82&amp;$AS$82&amp;"C"&amp;$A98)="N/A",0,RTD("tos.rtd",,DE$83,"."&amp;$B$82&amp;$AS$82&amp;"C"&amp;$A98))</f>
        <v>23.1</v>
      </c>
      <c r="DF98" s="3">
        <f>IF(RTD("tos.rtd",,DF$83,"."&amp;$B$82&amp;$AS$82&amp;"P"&amp;$A98)="N/A",0,RTD("tos.rtd",,DF$83,"."&amp;$B$82&amp;$AS$82&amp;"P"&amp;$A98))</f>
        <v>0</v>
      </c>
      <c r="DG98" s="86">
        <f t="shared" si="307"/>
        <v>-11.5</v>
      </c>
      <c r="DH98" s="3">
        <f t="shared" si="276"/>
        <v>0</v>
      </c>
      <c r="DI98" s="3">
        <f t="shared" si="277"/>
        <v>0</v>
      </c>
      <c r="DJ98" s="3">
        <f t="shared" si="278"/>
        <v>0</v>
      </c>
      <c r="DK98" s="3">
        <f t="shared" si="279"/>
        <v>0</v>
      </c>
      <c r="DL98" s="3">
        <f t="shared" si="280"/>
        <v>0</v>
      </c>
      <c r="DM98" s="3">
        <f t="shared" si="281"/>
        <v>0</v>
      </c>
      <c r="DN98" s="64" t="str">
        <f t="shared" si="282"/>
        <v>UNKNOWN</v>
      </c>
      <c r="DO98" s="64" t="str">
        <f t="shared" si="283"/>
        <v>UNKNOWN</v>
      </c>
      <c r="DP98" s="3">
        <f t="shared" si="284"/>
        <v>0</v>
      </c>
      <c r="DQ98" s="3">
        <f t="shared" si="285"/>
        <v>0</v>
      </c>
      <c r="DR98" s="3">
        <f t="shared" ca="1" si="286"/>
        <v>0</v>
      </c>
      <c r="DS98" s="3">
        <f t="shared" si="287"/>
        <v>0</v>
      </c>
      <c r="DT98" s="3">
        <f t="shared" si="308"/>
        <v>0</v>
      </c>
      <c r="DU98" s="3">
        <f t="shared" si="309"/>
        <v>0</v>
      </c>
      <c r="DV98" s="3">
        <f>AM98+IF(DN98="BUY",DT98,IF(DN98="SELL",-DT98,0))</f>
        <v>5495</v>
      </c>
      <c r="DW98" s="3">
        <f t="shared" si="311"/>
        <v>-3922</v>
      </c>
      <c r="DX98" s="3">
        <f t="shared" ca="1" si="320"/>
        <v>1.398027420664706E-2</v>
      </c>
      <c r="DY98" s="3">
        <f t="shared" ca="1" si="288"/>
        <v>-1.8801745960540947E-2</v>
      </c>
      <c r="DZ98" s="3">
        <f t="shared" ca="1" si="312"/>
        <v>3.8121547041764878E-3</v>
      </c>
      <c r="EA98" s="3">
        <f t="shared" ca="1" si="313"/>
        <v>-2.9325511396807377E-3</v>
      </c>
      <c r="EB98" s="3">
        <f t="shared" ca="1" si="289"/>
        <v>3.7858162407494352E-3</v>
      </c>
      <c r="EC98" s="3">
        <f t="shared" ca="1" si="290"/>
        <v>-3.265956491294672E-3</v>
      </c>
      <c r="ED98" s="63">
        <f t="shared" si="314"/>
        <v>1573</v>
      </c>
      <c r="EE98" s="59">
        <f t="shared" si="291"/>
        <v>0.33650000000000002</v>
      </c>
      <c r="EF98" s="59">
        <f t="shared" si="292"/>
        <v>0.21759999999999999</v>
      </c>
      <c r="EG98" s="59">
        <f t="shared" si="293"/>
        <v>0.1406</v>
      </c>
      <c r="EH98" s="59">
        <f t="shared" si="294"/>
        <v>0.18360000000000001</v>
      </c>
      <c r="EI98" s="59">
        <f t="shared" si="295"/>
        <v>0.1416</v>
      </c>
      <c r="EJ98" s="59">
        <f t="shared" si="296"/>
        <v>0.1646</v>
      </c>
      <c r="EK98" s="63">
        <f t="shared" ca="1" si="315"/>
        <v>5332961003.1380844</v>
      </c>
      <c r="EL98" s="3" t="str">
        <f>RTD("tos.rtd",,EL$83,"."&amp;$B$82&amp;$AS$82&amp;"C"&amp;$A98)</f>
        <v>33.65%</v>
      </c>
      <c r="EM98" s="3" t="str">
        <f>RTD("tos.rtd",,EM$83,"."&amp;$B$82&amp;$AS$82&amp;"P"&amp;$A98)</f>
        <v>21.76%</v>
      </c>
      <c r="EN98" s="3" t="str">
        <f>RTD("tos.rtd",,EN$83,"."&amp;$C$82&amp;$AU$82&amp;"C"&amp;$A98)</f>
        <v>14.06%</v>
      </c>
      <c r="EO98" s="3" t="str">
        <f>RTD("tos.rtd",,EO$83,"."&amp;$C$82&amp;$AU$82&amp;"P"&amp;$A98)</f>
        <v>18.36%</v>
      </c>
      <c r="EP98" s="3" t="str">
        <f>RTD("tos.rtd",,EP$83,"."&amp;$D$82&amp;$AW$82&amp;"C"&amp;$A98)</f>
        <v>14.16%</v>
      </c>
      <c r="EQ98" s="3" t="str">
        <f>RTD("tos.rtd",,EQ$83,"."&amp;$D$82&amp;$AW$82&amp;"P"&amp;$A98)</f>
        <v>16.46%</v>
      </c>
      <c r="ES98" s="63" t="str">
        <f t="shared" si="297"/>
        <v>5940,1573.00</v>
      </c>
      <c r="ET98" s="63" t="str">
        <f t="shared" ca="1" si="298"/>
        <v>5940,-251013.96</v>
      </c>
      <c r="EU98" s="67">
        <v>589.82000000000005</v>
      </c>
      <c r="EV98" s="67" t="s">
        <v>804</v>
      </c>
      <c r="EW98" s="67">
        <v>516.08000000000004</v>
      </c>
      <c r="EX98" s="67" t="s">
        <v>805</v>
      </c>
      <c r="EY98" s="67">
        <v>5908.5</v>
      </c>
      <c r="EZ98" s="67" t="s">
        <v>806</v>
      </c>
      <c r="FA98" s="67">
        <v>21184.25</v>
      </c>
      <c r="FB98" s="67" t="s">
        <v>807</v>
      </c>
      <c r="FC98" s="67" t="s">
        <v>808</v>
      </c>
      <c r="FD98" s="67" t="s">
        <v>809</v>
      </c>
      <c r="FE98" s="68" t="s">
        <v>810</v>
      </c>
      <c r="FF98" s="68" t="s">
        <v>811</v>
      </c>
    </row>
    <row r="99" spans="1:162" s="63" customFormat="1" ht="12" customHeight="1" thickBot="1" x14ac:dyDescent="0.25">
      <c r="A99" s="2">
        <f t="shared" si="316"/>
        <v>5930</v>
      </c>
      <c r="B99" s="3">
        <f t="shared" si="260"/>
        <v>2427</v>
      </c>
      <c r="C99" s="3">
        <f t="shared" si="261"/>
        <v>1018</v>
      </c>
      <c r="D99" s="3">
        <f t="shared" si="262"/>
        <v>7952</v>
      </c>
      <c r="E99" s="3">
        <f t="shared" ref="E99:E129" si="326">SUM(B99:D99)</f>
        <v>11397</v>
      </c>
      <c r="F99" s="4">
        <f t="shared" si="322"/>
        <v>5949.9277493068976</v>
      </c>
      <c r="G99" s="4">
        <f t="shared" ref="G99:G130" si="327">+$G$84/$A$84*A99</f>
        <v>591.82426279089304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2397</v>
      </c>
      <c r="AN99" s="20">
        <v>-3318</v>
      </c>
      <c r="AO99" s="20">
        <v>5930</v>
      </c>
      <c r="AP99" s="20">
        <v>24842</v>
      </c>
      <c r="AQ99" s="20">
        <v>-50912</v>
      </c>
      <c r="AR99" s="20"/>
      <c r="AS99" s="54">
        <f>IF(RTD("tos.rtd",,AS$83,"."&amp;$B$82&amp;$AS$82&amp;"C"&amp;$A99)="N/A",0,RTD("tos.rtd",,AS$83,"."&amp;$B$82&amp;$AS$82&amp;"C"&amp;$A99))</f>
        <v>940</v>
      </c>
      <c r="AT99" s="3">
        <f>-IF(RTD("tos.rtd",,AT$83,"."&amp;$B$82&amp;$AS$82&amp;"P"&amp;$A99)="N/A",0,RTD("tos.rtd",,AT$83,"."&amp;$B$82&amp;$AS$82&amp;"P"&amp;$A99))</f>
        <v>-1487</v>
      </c>
      <c r="AU99" s="54">
        <f>IF(RTD("tos.rtd",,AU$83,"."&amp;$C$82&amp;$AU$82&amp;"C"&amp;$A99)="N/A",0,RTD("tos.rtd",,AU$83,"."&amp;$C$82&amp;$AU$82&amp;"C"&amp;$A99))</f>
        <v>502</v>
      </c>
      <c r="AV99" s="3">
        <f>-IF(RTD("tos.rtd",,AV$83,"."&amp;$C$82&amp;$AU$82&amp;"P"&amp;$A99)="N/A",0,RTD("tos.rtd",,AV$83,"."&amp;$C$82&amp;$AU$82&amp;"P"&amp;$A99))</f>
        <v>-516</v>
      </c>
      <c r="AW99" s="54">
        <f>IF(RTD("tos.rtd",,AW$83,"."&amp;$D$82&amp;$AW$82&amp;"C"&amp;$A99)="N/A",0,RTD("tos.rtd",,AW$83,"."&amp;$D$82&amp;$AW$82&amp;"C"&amp;$A99))</f>
        <v>3961</v>
      </c>
      <c r="AX99" s="3">
        <f>-IF(RTD("tos.rtd",,AX$83,"."&amp;$D$82&amp;$AW$82&amp;"P"&amp;$A99)="N/A",0,RTD("tos.rtd",,AX$83,"."&amp;$D$82&amp;$AW$82&amp;"P"&amp;$A99))</f>
        <v>-3991</v>
      </c>
      <c r="AY99" s="79">
        <f t="shared" ref="AY99:AY130" si="328">SUM(AS99:AX99)</f>
        <v>-591</v>
      </c>
      <c r="AZ99" s="8">
        <f t="shared" si="264"/>
        <v>5930</v>
      </c>
      <c r="BA99" s="54">
        <f>IF(RTD("tos.rtd",,BA$83,"."&amp;$B$82&amp;$AS$82&amp;"C"&amp;$A99)="N/A",0,RTD("tos.rtd",,BA$83,"."&amp;$B$82&amp;$AS$82&amp;"C"&amp;$A99))</f>
        <v>24842</v>
      </c>
      <c r="BB99" s="3">
        <f>-IF(RTD("tos.rtd",,BB$83,"."&amp;$B$82&amp;$AS$82&amp;"P"&amp;$A99)="N/A",0,RTD("tos.rtd",,BB$83,"."&amp;$B$82&amp;$AS$82&amp;"P"&amp;$A99))</f>
        <v>-50912</v>
      </c>
      <c r="BC99" s="54">
        <f>IF(RTD("tos.rtd",,BC$83,"."&amp;$C$82&amp;$AU$82&amp;"C"&amp;$A99)="N/A",0,RTD("tos.rtd",,BC$83,"."&amp;$C$82&amp;$AU$82&amp;"C"&amp;$A99))</f>
        <v>337</v>
      </c>
      <c r="BD99" s="3">
        <f>-IF(RTD("tos.rtd",,BD$83,"."&amp;$C$82&amp;$AU$82&amp;"P"&amp;$A99)="N/A",0,RTD("tos.rtd",,BD$83,"."&amp;$C$82&amp;$AU$82&amp;"P"&amp;$A99))</f>
        <v>-641</v>
      </c>
      <c r="BE99" s="54">
        <f>IF(RTD("tos.rtd",,BE$83,"."&amp;$D$82&amp;$AW$82&amp;"C"&amp;$A99)="N/A",0,RTD("tos.rtd",,BE$83,"."&amp;$D$82&amp;$AW$82&amp;"C"&amp;$A99))</f>
        <v>528</v>
      </c>
      <c r="BF99" s="3">
        <f>-IF(RTD("tos.rtd",,BF$83,"."&amp;$D$82&amp;$AW$82&amp;"P"&amp;$A99)="N/A",0,RTD("tos.rtd",,BF$83,"."&amp;$D$82&amp;$AW$82&amp;"P"&amp;$A99))</f>
        <v>-496</v>
      </c>
      <c r="BG99" s="3">
        <f ca="1">+Hoja2!Y100</f>
        <v>200</v>
      </c>
      <c r="BH99" s="55">
        <f t="shared" ca="1" si="301"/>
        <v>-26142</v>
      </c>
      <c r="BI99" s="32" t="str">
        <f t="shared" ca="1" si="321"/>
        <v/>
      </c>
      <c r="BJ99" s="3">
        <f ca="1">IF($BP$1=1,DX99,IF(RTD("tos.rtd",,BJ$83,"."&amp;$B$82&amp;$AS$82&amp;"C"&amp;$A99)="N/A",0,RTD("tos.rtd",,BJ$83,"."&amp;$B$82&amp;$AS$82&amp;"C"&amp;$A99)))</f>
        <v>1.1021428545421591E-2</v>
      </c>
      <c r="BK99" s="3">
        <f ca="1">IF($BP$1=1,DY99,-IF(RTD("tos.rtd",,BK$83,"."&amp;$B$82&amp;$AS$82&amp;"P"&amp;$A99)="N/A",0,RTD("tos.rtd",,BK$83,"."&amp;$B$82&amp;$AS$82&amp;"P"&amp;$A99)))</f>
        <v>-1.1164646267645736E-2</v>
      </c>
      <c r="BL99" s="3">
        <f ca="1">IF($BP$1=1,DZ99,IF(RTD("tos.rtd",,BL$83,"."&amp;$C$82&amp;$AU$82&amp;"C"&amp;$A99)="N/A",0,RTD("tos.rtd",,BL$83,"."&amp;$C$82&amp;$AU$82&amp;"C"&amp;$A99)))</f>
        <v>3.7344316572100506E-3</v>
      </c>
      <c r="BM99" s="3">
        <f ca="1">IF($BP$1=1,EA99,-IF(RTD("tos.rtd",,BM$83,"."&amp;$C$82&amp;$AU$82&amp;"P"&amp;$A99)="N/A",0,RTD("tos.rtd",,BM$83,"."&amp;$C$82&amp;$AU$82&amp;"P"&amp;$A99)))</f>
        <v>-2.873301363014009E-3</v>
      </c>
      <c r="BN99" s="3">
        <f ca="1">IF($BP$1=1,EB99,IF(RTD("tos.rtd",,BN$83,"."&amp;$D$82&amp;$AW$82&amp;"C"&amp;$A99)="N/A",0,RTD("tos.rtd",,BN$83,"."&amp;$D$82&amp;$AW$82&amp;"C"&amp;$A99)))</f>
        <v>3.6876010971981796E-3</v>
      </c>
      <c r="BO99" s="3">
        <f ca="1">IF($BP$1=1,EC99,-IF(RTD("tos.rtd",,BO$83,"."&amp;$D$82&amp;$AW$82&amp;"P"&amp;$A99)="N/A",0,RTD("tos.rtd",,BO$83,"."&amp;$D$82&amp;$AW$82&amp;"P"&amp;$A99)))</f>
        <v>-3.1957904855025093E-3</v>
      </c>
      <c r="BQ99" s="3">
        <f t="shared" ca="1" si="265"/>
        <v>-1694834.930822582</v>
      </c>
      <c r="BR99" s="3" t="str">
        <f t="shared" ca="1" si="302"/>
        <v>Cruce -</v>
      </c>
      <c r="BS99" s="3">
        <f t="shared" ca="1" si="266"/>
        <v>106458.25176988012</v>
      </c>
      <c r="BT99" s="3" t="str">
        <f t="shared" ca="1" si="302"/>
        <v/>
      </c>
      <c r="BU99" s="3">
        <f t="shared" ca="1" si="267"/>
        <v>502933.50824062061</v>
      </c>
      <c r="BV99" s="3" t="str">
        <f t="shared" ca="1" si="302"/>
        <v/>
      </c>
      <c r="BX99" s="3">
        <f t="shared" ca="1" si="268"/>
        <v>-79999618.059585571</v>
      </c>
      <c r="BY99" s="3" t="str">
        <f t="shared" ca="1" si="318"/>
        <v/>
      </c>
      <c r="BZ99" s="3">
        <f t="shared" ca="1" si="269"/>
        <v>-158381.54576218751</v>
      </c>
      <c r="CA99" s="3" t="str">
        <f t="shared" ca="1" si="318"/>
        <v>Cruce -</v>
      </c>
      <c r="CB99" s="3">
        <f t="shared" ca="1" si="270"/>
        <v>98279.653795930324</v>
      </c>
      <c r="CC99" s="3" t="str">
        <f t="shared" ca="1" si="318"/>
        <v/>
      </c>
      <c r="CD99" s="3">
        <f>IF(RTD("tos.rtd",,CD$83,"."&amp;$B$82&amp;$AS$82&amp;"C"&amp;$A99)="N/A",0,RTD("tos.rtd",,CD$83,"."&amp;$B$82&amp;$AS$82&amp;"C"&amp;$A99))</f>
        <v>1</v>
      </c>
      <c r="CE99" s="3">
        <f>-IF(RTD("tos.rtd",,CE$83,"."&amp;$B$82&amp;$AS$82&amp;"P"&amp;$A99)="N/A",0,RTD("tos.rtd",,CE$83,"."&amp;$B$82&amp;$AS$82&amp;"P"&amp;$A99))</f>
        <v>0.01</v>
      </c>
      <c r="CF99" s="3">
        <f>IF(RTD("tos.rtd",,CF$83,"."&amp;$C$82&amp;$AU$82&amp;"C"&amp;$A99)="N/A",0,RTD("tos.rtd",,CF$83,"."&amp;$C$82&amp;$AU$82&amp;"C"&amp;$A99))</f>
        <v>0.66</v>
      </c>
      <c r="CG99" s="3">
        <f>-IF(RTD("tos.rtd",,CG$83,"."&amp;$C$82&amp;$AU$82&amp;"P"&amp;$A99)="N/A",0,RTD("tos.rtd",,CG$83,"."&amp;$C$82&amp;$AU$82&amp;"P"&amp;$A99))</f>
        <v>0.37</v>
      </c>
      <c r="CH99" s="3">
        <f>IF(RTD("tos.rtd",,CH$83,"."&amp;$D$82&amp;$AW$82&amp;"C"&amp;$A99)="N/A",0,RTD("tos.rtd",,CH$83,"."&amp;$D$82&amp;$AW$82&amp;"C"&amp;$A99))</f>
        <v>0.6</v>
      </c>
      <c r="CI99" s="3">
        <f>-IF(RTD("tos.rtd",,CI$83,"."&amp;$D$82&amp;$AW$82&amp;"P"&amp;$A99)="N/A",0,RTD("tos.rtd",,CI$83,"."&amp;$D$82&amp;$AW$82&amp;"P"&amp;$A99))</f>
        <v>0.41</v>
      </c>
      <c r="CK99" s="3">
        <f t="shared" si="303"/>
        <v>92513</v>
      </c>
      <c r="CL99" s="3"/>
      <c r="CM99" s="3">
        <f t="shared" si="304"/>
        <v>14040</v>
      </c>
      <c r="CN99" s="3"/>
      <c r="CO99" s="3">
        <f t="shared" si="305"/>
        <v>74029</v>
      </c>
      <c r="CP99" s="3">
        <f t="shared" si="271"/>
        <v>180582</v>
      </c>
      <c r="CQ99" s="3">
        <f t="shared" si="272"/>
        <v>-26070</v>
      </c>
      <c r="CR99" s="3"/>
      <c r="CS99" s="3">
        <f t="shared" si="273"/>
        <v>-304</v>
      </c>
      <c r="CT99" s="3"/>
      <c r="CU99" s="3">
        <f t="shared" si="274"/>
        <v>32</v>
      </c>
      <c r="CV99" s="3"/>
      <c r="CW99" s="3">
        <f t="shared" ref="CW99:CW111" ca="1" si="329">+BQ99+BS99+BU99</f>
        <v>-1085443.1708120813</v>
      </c>
      <c r="CY99" s="3">
        <f t="shared" ca="1" si="275"/>
        <v>-80059719.951551825</v>
      </c>
      <c r="CZ99" s="70" t="str">
        <f t="shared" ca="1" si="319"/>
        <v/>
      </c>
      <c r="DA99" s="3">
        <f>IF(RTD("tos.rtd",,DA$83,"."&amp;$B$82&amp;$AS$82&amp;"C"&amp;$A99)="N/A",0,RTD("tos.rtd",,DA$83,"."&amp;$B$82&amp;$AS$82&amp;"C"&amp;$A99))</f>
        <v>32.64</v>
      </c>
      <c r="DB99" s="3">
        <f>IF(RTD("tos.rtd",,DB$83,"."&amp;$B$82&amp;$AS$82&amp;"P"&amp;$A99)="N/A",0,RTD("tos.rtd",,DB$83,"."&amp;$B$82&amp;$AS$82&amp;"P"&amp;$A99))</f>
        <v>0.05</v>
      </c>
      <c r="DC99" s="3">
        <f>IF(RTD("tos.rtd",,DC$83,"."&amp;$B$82&amp;$AS$82&amp;"C"&amp;$A99)="N/A",0,RTD("tos.rtd",,DC$83,"."&amp;$B$82&amp;$AS$82&amp;"C"&amp;$A99))</f>
        <v>34.9</v>
      </c>
      <c r="DD99" s="3">
        <f>IF(RTD("tos.rtd",,DD$83,"."&amp;$B$82&amp;$AS$82&amp;"P"&amp;$A99)="N/A",0,RTD("tos.rtd",,DD$83,"."&amp;$B$82&amp;$AS$82&amp;"P"&amp;$A99))</f>
        <v>0.05</v>
      </c>
      <c r="DE99" s="3">
        <f>IF(RTD("tos.rtd",,DE$83,"."&amp;$B$82&amp;$AS$82&amp;"C"&amp;$A99)="N/A",0,RTD("tos.rtd",,DE$83,"."&amp;$B$82&amp;$AS$82&amp;"C"&amp;$A99))</f>
        <v>31.6</v>
      </c>
      <c r="DF99" s="3">
        <f>IF(RTD("tos.rtd",,DF$83,"."&amp;$B$82&amp;$AS$82&amp;"P"&amp;$A99)="N/A",0,RTD("tos.rtd",,DF$83,"."&amp;$B$82&amp;$AS$82&amp;"P"&amp;$A99))</f>
        <v>0</v>
      </c>
      <c r="DG99" s="86">
        <f t="shared" si="307"/>
        <v>-21.5</v>
      </c>
      <c r="DH99" s="3">
        <f t="shared" si="276"/>
        <v>0</v>
      </c>
      <c r="DI99" s="3">
        <f t="shared" si="277"/>
        <v>0</v>
      </c>
      <c r="DJ99" s="3">
        <f t="shared" si="278"/>
        <v>0</v>
      </c>
      <c r="DK99" s="3">
        <f t="shared" si="279"/>
        <v>0</v>
      </c>
      <c r="DL99" s="3">
        <f t="shared" si="280"/>
        <v>0</v>
      </c>
      <c r="DM99" s="3">
        <f t="shared" si="281"/>
        <v>0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283"/>
        <v>UNKNOWN</v>
      </c>
      <c r="DP99" s="3">
        <f t="shared" si="284"/>
        <v>0</v>
      </c>
      <c r="DQ99" s="3">
        <f t="shared" si="285"/>
        <v>0</v>
      </c>
      <c r="DR99" s="3">
        <f t="shared" ca="1" si="286"/>
        <v>0</v>
      </c>
      <c r="DS99" s="3">
        <f t="shared" si="287"/>
        <v>0</v>
      </c>
      <c r="DT99" s="3">
        <f t="shared" si="308"/>
        <v>0</v>
      </c>
      <c r="DU99" s="3">
        <f t="shared" si="309"/>
        <v>0</v>
      </c>
      <c r="DV99" s="3">
        <f t="shared" si="310"/>
        <v>2397</v>
      </c>
      <c r="DW99" s="3">
        <f t="shared" si="311"/>
        <v>-3318</v>
      </c>
      <c r="DX99" s="3">
        <f t="shared" ca="1" si="320"/>
        <v>1.1021428545421591E-2</v>
      </c>
      <c r="DY99" s="3">
        <f t="shared" ca="1" si="288"/>
        <v>-1.1164646267645736E-2</v>
      </c>
      <c r="DZ99" s="3">
        <f t="shared" ca="1" si="312"/>
        <v>3.7344316572100506E-3</v>
      </c>
      <c r="EA99" s="3">
        <f t="shared" ca="1" si="313"/>
        <v>-2.873301363014009E-3</v>
      </c>
      <c r="EB99" s="3">
        <f t="shared" ca="1" si="289"/>
        <v>3.6876010971981796E-3</v>
      </c>
      <c r="EC99" s="3">
        <f t="shared" ca="1" si="290"/>
        <v>-3.1957904855025093E-3</v>
      </c>
      <c r="ED99" s="63">
        <f t="shared" si="314"/>
        <v>-921</v>
      </c>
      <c r="EE99" s="59">
        <f t="shared" si="291"/>
        <v>0.25</v>
      </c>
      <c r="EF99" s="59">
        <f t="shared" si="292"/>
        <v>0.29620000000000002</v>
      </c>
      <c r="EG99" s="59">
        <f t="shared" si="293"/>
        <v>0.14069999999999999</v>
      </c>
      <c r="EH99" s="59">
        <f t="shared" si="294"/>
        <v>0.1852</v>
      </c>
      <c r="EI99" s="59">
        <f t="shared" si="295"/>
        <v>0.1426</v>
      </c>
      <c r="EJ99" s="59">
        <f t="shared" si="296"/>
        <v>0.1658</v>
      </c>
      <c r="EK99" s="63">
        <f t="shared" ca="1" si="315"/>
        <v>2247869791.0285769</v>
      </c>
      <c r="EL99" s="3" t="str">
        <f>RTD("tos.rtd",,EL$83,"."&amp;$B$82&amp;$AS$82&amp;"C"&amp;$A99)</f>
        <v>--</v>
      </c>
      <c r="EM99" s="3" t="str">
        <f>RTD("tos.rtd",,EM$83,"."&amp;$B$82&amp;$AS$82&amp;"P"&amp;$A99)</f>
        <v>29.62%</v>
      </c>
      <c r="EN99" s="3" t="str">
        <f>RTD("tos.rtd",,EN$83,"."&amp;$C$82&amp;$AU$82&amp;"C"&amp;$A99)</f>
        <v>14.07%</v>
      </c>
      <c r="EO99" s="3" t="str">
        <f>RTD("tos.rtd",,EO$83,"."&amp;$C$82&amp;$AU$82&amp;"P"&amp;$A99)</f>
        <v>18.52%</v>
      </c>
      <c r="EP99" s="3" t="str">
        <f>RTD("tos.rtd",,EP$83,"."&amp;$D$82&amp;$AW$82&amp;"C"&amp;$A99)</f>
        <v>14.26%</v>
      </c>
      <c r="EQ99" s="3" t="str">
        <f>RTD("tos.rtd",,EQ$83,"."&amp;$D$82&amp;$AW$82&amp;"P"&amp;$A99)</f>
        <v>16.58%</v>
      </c>
      <c r="ES99" s="63" t="str">
        <f t="shared" si="297"/>
        <v>5930,-921.00</v>
      </c>
      <c r="ET99" s="63" t="str">
        <f t="shared" ca="1" si="298"/>
        <v>5930,-80059.72</v>
      </c>
      <c r="EU99" s="67">
        <v>589.91</v>
      </c>
      <c r="EV99" s="67" t="s">
        <v>812</v>
      </c>
      <c r="EW99" s="67">
        <v>516.16</v>
      </c>
      <c r="EX99" s="67" t="s">
        <v>813</v>
      </c>
      <c r="EY99" s="67">
        <v>5909.25</v>
      </c>
      <c r="EZ99" s="67" t="s">
        <v>814</v>
      </c>
      <c r="FA99" s="67">
        <v>21188</v>
      </c>
      <c r="FB99" s="67" t="s">
        <v>815</v>
      </c>
      <c r="FC99" s="67" t="s">
        <v>816</v>
      </c>
      <c r="FD99" s="67" t="s">
        <v>817</v>
      </c>
      <c r="FE99" s="68" t="s">
        <v>818</v>
      </c>
      <c r="FF99" s="68" t="s">
        <v>819</v>
      </c>
    </row>
    <row r="100" spans="1:162" s="63" customFormat="1" ht="12" customHeight="1" thickBot="1" x14ac:dyDescent="0.25">
      <c r="A100" s="2">
        <f t="shared" si="316"/>
        <v>5920</v>
      </c>
      <c r="B100" s="3">
        <f t="shared" si="260"/>
        <v>2105</v>
      </c>
      <c r="C100" s="3">
        <f t="shared" si="261"/>
        <v>1284</v>
      </c>
      <c r="D100" s="3">
        <f t="shared" si="262"/>
        <v>15839</v>
      </c>
      <c r="E100" s="3">
        <f t="shared" si="326"/>
        <v>19228</v>
      </c>
      <c r="F100" s="4">
        <f t="shared" ref="F100:F129" si="330">+$F$84/$A$84*A100</f>
        <v>5939.8941443333615</v>
      </c>
      <c r="G100" s="4">
        <f t="shared" si="327"/>
        <v>590.82624548433171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-1168</v>
      </c>
      <c r="AN100" s="20">
        <v>6870</v>
      </c>
      <c r="AO100" s="20">
        <v>5920</v>
      </c>
      <c r="AP100" s="20">
        <v>12344</v>
      </c>
      <c r="AQ100" s="20">
        <v>-36899</v>
      </c>
      <c r="AR100" s="20"/>
      <c r="AS100" s="54">
        <f>IF(RTD("tos.rtd",,AS$83,"."&amp;$B$82&amp;$AS$82&amp;"C"&amp;$A100)="N/A",0,RTD("tos.rtd",,AS$83,"."&amp;$B$82&amp;$AS$82&amp;"C"&amp;$A100))</f>
        <v>806</v>
      </c>
      <c r="AT100" s="3">
        <f>-IF(RTD("tos.rtd",,AT$83,"."&amp;$B$82&amp;$AS$82&amp;"P"&amp;$A100)="N/A",0,RTD("tos.rtd",,AT$83,"."&amp;$B$82&amp;$AS$82&amp;"P"&amp;$A100))</f>
        <v>-1299</v>
      </c>
      <c r="AU100" s="54">
        <f>IF(RTD("tos.rtd",,AU$83,"."&amp;$C$82&amp;$AU$82&amp;"C"&amp;$A100)="N/A",0,RTD("tos.rtd",,AU$83,"."&amp;$C$82&amp;$AU$82&amp;"C"&amp;$A100))</f>
        <v>432</v>
      </c>
      <c r="AV100" s="3">
        <f>-IF(RTD("tos.rtd",,AV$83,"."&amp;$C$82&amp;$AU$82&amp;"P"&amp;$A100)="N/A",0,RTD("tos.rtd",,AV$83,"."&amp;$C$82&amp;$AU$82&amp;"P"&amp;$A100))</f>
        <v>-852</v>
      </c>
      <c r="AW100" s="54">
        <f>IF(RTD("tos.rtd",,AW$83,"."&amp;$D$82&amp;$AW$82&amp;"C"&amp;$A100)="N/A",0,RTD("tos.rtd",,AW$83,"."&amp;$D$82&amp;$AW$82&amp;"C"&amp;$A100))</f>
        <v>10944</v>
      </c>
      <c r="AX100" s="3">
        <f>-IF(RTD("tos.rtd",,AX$83,"."&amp;$D$82&amp;$AW$82&amp;"P"&amp;$A100)="N/A",0,RTD("tos.rtd",,AX$83,"."&amp;$D$82&amp;$AW$82&amp;"P"&amp;$A100))</f>
        <v>-4895</v>
      </c>
      <c r="AY100" s="79">
        <f t="shared" si="328"/>
        <v>5136</v>
      </c>
      <c r="AZ100" s="8">
        <f t="shared" si="264"/>
        <v>5920</v>
      </c>
      <c r="BA100" s="54">
        <f>IF(RTD("tos.rtd",,BA$83,"."&amp;$B$82&amp;$AS$82&amp;"C"&amp;$A100)="N/A",0,RTD("tos.rtd",,BA$83,"."&amp;$B$82&amp;$AS$82&amp;"C"&amp;$A100))</f>
        <v>12344</v>
      </c>
      <c r="BB100" s="3">
        <f>-IF(RTD("tos.rtd",,BB$83,"."&amp;$B$82&amp;$AS$82&amp;"P"&amp;$A100)="N/A",0,RTD("tos.rtd",,BB$83,"."&amp;$B$82&amp;$AS$82&amp;"P"&amp;$A100))</f>
        <v>-36899</v>
      </c>
      <c r="BC100" s="54">
        <f>IF(RTD("tos.rtd",,BC$83,"."&amp;$C$82&amp;$AU$82&amp;"C"&amp;$A100)="N/A",0,RTD("tos.rtd",,BC$83,"."&amp;$C$82&amp;$AU$82&amp;"C"&amp;$A100))</f>
        <v>723</v>
      </c>
      <c r="BD100" s="3">
        <f>-IF(RTD("tos.rtd",,BD$83,"."&amp;$C$82&amp;$AU$82&amp;"P"&amp;$A100)="N/A",0,RTD("tos.rtd",,BD$83,"."&amp;$C$82&amp;$AU$82&amp;"P"&amp;$A100))</f>
        <v>-892</v>
      </c>
      <c r="BE100" s="54">
        <f>IF(RTD("tos.rtd",,BE$83,"."&amp;$D$82&amp;$AW$82&amp;"C"&amp;$A100)="N/A",0,RTD("tos.rtd",,BE$83,"."&amp;$D$82&amp;$AW$82&amp;"C"&amp;$A100))</f>
        <v>1093</v>
      </c>
      <c r="BF100" s="3">
        <f>-IF(RTD("tos.rtd",,BF$83,"."&amp;$D$82&amp;$AW$82&amp;"P"&amp;$A100)="N/A",0,RTD("tos.rtd",,BF$83,"."&amp;$D$82&amp;$AW$82&amp;"P"&amp;$A100))</f>
        <v>-419</v>
      </c>
      <c r="BG100" s="3">
        <f ca="1">+Hoja2!Y101</f>
        <v>-2319</v>
      </c>
      <c r="BH100" s="55">
        <f t="shared" ca="1" si="301"/>
        <v>-26369</v>
      </c>
      <c r="BI100" s="32" t="str">
        <f t="shared" ca="1" si="321"/>
        <v/>
      </c>
      <c r="BJ100" s="3">
        <f ca="1">IF($BP$1=1,DX100,IF(RTD("tos.rtd",,BJ$83,"."&amp;$B$82&amp;$AS$82&amp;"C"&amp;$A100)="N/A",0,RTD("tos.rtd",,BJ$83,"."&amp;$B$82&amp;$AS$82&amp;"C"&amp;$A100)))</f>
        <v>5.3170274214060847E-3</v>
      </c>
      <c r="BK100" s="3">
        <f ca="1">IF($BP$1=1,DY100,-IF(RTD("tos.rtd",,BK$83,"."&amp;$B$82&amp;$AS$82&amp;"P"&amp;$A100)="N/A",0,RTD("tos.rtd",,BK$83,"."&amp;$B$82&amp;$AS$82&amp;"P"&amp;$A100)))</f>
        <v>-7.5544155971742988E-3</v>
      </c>
      <c r="BL100" s="3">
        <f ca="1">IF($BP$1=1,DZ100,IF(RTD("tos.rtd",,BL$83,"."&amp;$C$82&amp;$AU$82&amp;"C"&amp;$A100)="N/A",0,RTD("tos.rtd",,BL$83,"."&amp;$C$82&amp;$AU$82&amp;"C"&amp;$A100)))</f>
        <v>3.615042219625695E-3</v>
      </c>
      <c r="BM100" s="3">
        <f ca="1">IF($BP$1=1,EA100,-IF(RTD("tos.rtd",,BM$83,"."&amp;$C$82&amp;$AU$82&amp;"P"&amp;$A100)="N/A",0,RTD("tos.rtd",,BM$83,"."&amp;$C$82&amp;$AU$82&amp;"P"&amp;$A100)))</f>
        <v>-2.8014385602575715E-3</v>
      </c>
      <c r="BN100" s="3">
        <f ca="1">IF($BP$1=1,EB100,IF(RTD("tos.rtd",,BN$83,"."&amp;$D$82&amp;$AW$82&amp;"C"&amp;$A100)="N/A",0,RTD("tos.rtd",,BN$83,"."&amp;$D$82&amp;$AW$82&amp;"C"&amp;$A100)))</f>
        <v>3.5614755763014316E-3</v>
      </c>
      <c r="BO100" s="3">
        <f ca="1">IF($BP$1=1,EC100,-IF(RTD("tos.rtd",,BO$83,"."&amp;$D$82&amp;$AW$82&amp;"P"&amp;$A100)="N/A",0,RTD("tos.rtd",,BO$83,"."&amp;$D$82&amp;$AW$82&amp;"P"&amp;$A100)))</f>
        <v>-3.1075899433414835E-3</v>
      </c>
      <c r="BQ100" s="3">
        <f t="shared" ca="1" si="265"/>
        <v>-1500952.4644392047</v>
      </c>
      <c r="BR100" s="3" t="str">
        <f t="shared" ca="1" si="302"/>
        <v/>
      </c>
      <c r="BS100" s="3">
        <f t="shared" ca="1" si="266"/>
        <v>-224050.7976412095</v>
      </c>
      <c r="BT100" s="3" t="str">
        <f t="shared" ca="1" si="302"/>
        <v>Cruce -</v>
      </c>
      <c r="BU100" s="3">
        <f t="shared" ca="1" si="267"/>
        <v>6453061.1501112804</v>
      </c>
      <c r="BV100" s="3" t="str">
        <f t="shared" ca="1" si="302"/>
        <v/>
      </c>
      <c r="BX100" s="3">
        <f t="shared" ca="1" si="268"/>
        <v>-57868677.977446735</v>
      </c>
      <c r="BY100" s="3" t="str">
        <f t="shared" ca="1" si="318"/>
        <v/>
      </c>
      <c r="BZ100" s="3">
        <f t="shared" ca="1" si="269"/>
        <v>31170.11074127967</v>
      </c>
      <c r="CA100" s="3" t="str">
        <f t="shared" ca="1" si="318"/>
        <v>Cruce +</v>
      </c>
      <c r="CB100" s="3">
        <f t="shared" ca="1" si="270"/>
        <v>703441.44845088804</v>
      </c>
      <c r="CC100" s="3" t="str">
        <f t="shared" ca="1" si="318"/>
        <v/>
      </c>
      <c r="CD100" s="3">
        <f>IF(RTD("tos.rtd",,CD$83,"."&amp;$B$82&amp;$AS$82&amp;"C"&amp;$A100)="N/A",0,RTD("tos.rtd",,CD$83,"."&amp;$B$82&amp;$AS$82&amp;"C"&amp;$A100))</f>
        <v>1</v>
      </c>
      <c r="CE100" s="3">
        <f>-IF(RTD("tos.rtd",,CE$83,"."&amp;$B$82&amp;$AS$82&amp;"P"&amp;$A100)="N/A",0,RTD("tos.rtd",,CE$83,"."&amp;$B$82&amp;$AS$82&amp;"P"&amp;$A100))</f>
        <v>0</v>
      </c>
      <c r="CF100" s="3">
        <f>IF(RTD("tos.rtd",,CF$83,"."&amp;$C$82&amp;$AU$82&amp;"C"&amp;$A100)="N/A",0,RTD("tos.rtd",,CF$83,"."&amp;$C$82&amp;$AU$82&amp;"C"&amp;$A100))</f>
        <v>0.7</v>
      </c>
      <c r="CG100" s="3">
        <f>-IF(RTD("tos.rtd",,CG$83,"."&amp;$C$82&amp;$AU$82&amp;"P"&amp;$A100)="N/A",0,RTD("tos.rtd",,CG$83,"."&amp;$C$82&amp;$AU$82&amp;"P"&amp;$A100))</f>
        <v>0.34</v>
      </c>
      <c r="CH100" s="3">
        <f>IF(RTD("tos.rtd",,CH$83,"."&amp;$D$82&amp;$AW$82&amp;"C"&amp;$A100)="N/A",0,RTD("tos.rtd",,CH$83,"."&amp;$D$82&amp;$AW$82&amp;"C"&amp;$A100))</f>
        <v>0.61</v>
      </c>
      <c r="CI100" s="3">
        <f>-IF(RTD("tos.rtd",,CI$83,"."&amp;$D$82&amp;$AW$82&amp;"P"&amp;$A100)="N/A",0,RTD("tos.rtd",,CI$83,"."&amp;$D$82&amp;$AW$82&amp;"P"&amp;$A100))</f>
        <v>0.4</v>
      </c>
      <c r="CK100" s="3">
        <f t="shared" si="303"/>
        <v>80600</v>
      </c>
      <c r="CL100" s="3"/>
      <c r="CM100" s="3">
        <f t="shared" si="304"/>
        <v>1271.9999999999964</v>
      </c>
      <c r="CN100" s="3"/>
      <c r="CO100" s="3">
        <f t="shared" si="305"/>
        <v>471784</v>
      </c>
      <c r="CP100" s="3">
        <f t="shared" si="271"/>
        <v>553656</v>
      </c>
      <c r="CQ100" s="3">
        <f t="shared" si="272"/>
        <v>-24555</v>
      </c>
      <c r="CR100" s="3"/>
      <c r="CS100" s="3">
        <f t="shared" si="273"/>
        <v>-169</v>
      </c>
      <c r="CT100" s="3"/>
      <c r="CU100" s="3">
        <f t="shared" si="274"/>
        <v>674</v>
      </c>
      <c r="CV100" s="3"/>
      <c r="CW100" s="3">
        <f t="shared" ca="1" si="329"/>
        <v>4728057.8880308662</v>
      </c>
      <c r="CY100" s="3">
        <f t="shared" ca="1" si="275"/>
        <v>-57134066.418254569</v>
      </c>
      <c r="CZ100" s="70" t="str">
        <f t="shared" ca="1" si="319"/>
        <v/>
      </c>
      <c r="DA100" s="3">
        <f>IF(RTD("tos.rtd",,DA$83,"."&amp;$B$82&amp;$AS$82&amp;"C"&amp;$A100)="N/A",0,RTD("tos.rtd",,DA$83,"."&amp;$B$82&amp;$AS$82&amp;"C"&amp;$A100))</f>
        <v>38.299999999999997</v>
      </c>
      <c r="DB100" s="3">
        <f>IF(RTD("tos.rtd",,DB$83,"."&amp;$B$82&amp;$AS$82&amp;"P"&amp;$A100)="N/A",0,RTD("tos.rtd",,DB$83,"."&amp;$B$82&amp;$AS$82&amp;"P"&amp;$A100))</f>
        <v>0.05</v>
      </c>
      <c r="DC100" s="3">
        <f>IF(RTD("tos.rtd",,DC$83,"."&amp;$B$82&amp;$AS$82&amp;"C"&amp;$A100)="N/A",0,RTD("tos.rtd",,DC$83,"."&amp;$B$82&amp;$AS$82&amp;"C"&amp;$A100))</f>
        <v>44.9</v>
      </c>
      <c r="DD100" s="3">
        <f>IF(RTD("tos.rtd",,DD$83,"."&amp;$B$82&amp;$AS$82&amp;"P"&amp;$A100)="N/A",0,RTD("tos.rtd",,DD$83,"."&amp;$B$82&amp;$AS$82&amp;"P"&amp;$A100))</f>
        <v>0.05</v>
      </c>
      <c r="DE100" s="3">
        <f>IF(RTD("tos.rtd",,DE$83,"."&amp;$B$82&amp;$AS$82&amp;"C"&amp;$A100)="N/A",0,RTD("tos.rtd",,DE$83,"."&amp;$B$82&amp;$AS$82&amp;"C"&amp;$A100))</f>
        <v>41.3</v>
      </c>
      <c r="DF100" s="3">
        <f>IF(RTD("tos.rtd",,DF$83,"."&amp;$B$82&amp;$AS$82&amp;"P"&amp;$A100)="N/A",0,RTD("tos.rtd",,DF$83,"."&amp;$B$82&amp;$AS$82&amp;"P"&amp;$A100))</f>
        <v>0</v>
      </c>
      <c r="DG100" s="86">
        <f t="shared" si="307"/>
        <v>-31.5</v>
      </c>
      <c r="DH100" s="3">
        <f t="shared" si="276"/>
        <v>0</v>
      </c>
      <c r="DI100" s="3">
        <f t="shared" si="277"/>
        <v>0</v>
      </c>
      <c r="DJ100" s="3">
        <f t="shared" si="278"/>
        <v>0</v>
      </c>
      <c r="DK100" s="3">
        <f t="shared" si="279"/>
        <v>0</v>
      </c>
      <c r="DL100" s="3">
        <f t="shared" si="280"/>
        <v>0</v>
      </c>
      <c r="DM100" s="3">
        <f t="shared" si="281"/>
        <v>0</v>
      </c>
      <c r="DN100" s="64" t="str">
        <f t="shared" si="282"/>
        <v>UNKNOWN</v>
      </c>
      <c r="DO100" s="64" t="str">
        <f t="shared" si="283"/>
        <v>UNKNOWN</v>
      </c>
      <c r="DP100" s="3">
        <f t="shared" si="284"/>
        <v>0</v>
      </c>
      <c r="DQ100" s="3">
        <f t="shared" si="285"/>
        <v>0</v>
      </c>
      <c r="DR100" s="3">
        <f t="shared" ca="1" si="286"/>
        <v>0</v>
      </c>
      <c r="DS100" s="3">
        <f t="shared" si="287"/>
        <v>0</v>
      </c>
      <c r="DT100" s="3">
        <f t="shared" si="308"/>
        <v>0</v>
      </c>
      <c r="DU100" s="3">
        <f t="shared" si="309"/>
        <v>0</v>
      </c>
      <c r="DV100" s="3">
        <f t="shared" si="310"/>
        <v>-1168</v>
      </c>
      <c r="DW100" s="3">
        <f t="shared" si="311"/>
        <v>6870</v>
      </c>
      <c r="DX100" s="3">
        <f t="shared" ca="1" si="320"/>
        <v>5.3170274214060847E-3</v>
      </c>
      <c r="DY100" s="3">
        <f t="shared" ca="1" si="288"/>
        <v>-7.5544155971742988E-3</v>
      </c>
      <c r="DZ100" s="3">
        <f t="shared" ca="1" si="312"/>
        <v>3.615042219625695E-3</v>
      </c>
      <c r="EA100" s="3">
        <f t="shared" ca="1" si="313"/>
        <v>-2.8014385602575715E-3</v>
      </c>
      <c r="EB100" s="3">
        <f t="shared" ca="1" si="289"/>
        <v>3.5614755763014316E-3</v>
      </c>
      <c r="EC100" s="3">
        <f t="shared" ca="1" si="290"/>
        <v>-3.1075899433414835E-3</v>
      </c>
      <c r="ED100" s="63">
        <f t="shared" si="314"/>
        <v>5702</v>
      </c>
      <c r="EE100" s="59">
        <f t="shared" si="291"/>
        <v>0.25</v>
      </c>
      <c r="EF100" s="59">
        <f t="shared" si="292"/>
        <v>0.3745</v>
      </c>
      <c r="EG100" s="59">
        <f t="shared" si="293"/>
        <v>0.14119999999999999</v>
      </c>
      <c r="EH100" s="59">
        <f t="shared" si="294"/>
        <v>0.18679999999999999</v>
      </c>
      <c r="EI100" s="59">
        <f t="shared" si="295"/>
        <v>0.14360000000000001</v>
      </c>
      <c r="EJ100" s="59">
        <f t="shared" si="296"/>
        <v>0.16700000000000001</v>
      </c>
      <c r="EK100" s="63">
        <f t="shared" ca="1" si="315"/>
        <v>-2058245612.002213</v>
      </c>
      <c r="EL100" s="3" t="str">
        <f>RTD("tos.rtd",,EL$83,"."&amp;$B$82&amp;$AS$82&amp;"C"&amp;$A100)</f>
        <v>--</v>
      </c>
      <c r="EM100" s="3" t="str">
        <f>RTD("tos.rtd",,EM$83,"."&amp;$B$82&amp;$AS$82&amp;"P"&amp;$A100)</f>
        <v>37.45%</v>
      </c>
      <c r="EN100" s="3" t="str">
        <f>RTD("tos.rtd",,EN$83,"."&amp;$C$82&amp;$AU$82&amp;"C"&amp;$A100)</f>
        <v>14.12%</v>
      </c>
      <c r="EO100" s="3" t="str">
        <f>RTD("tos.rtd",,EO$83,"."&amp;$C$82&amp;$AU$82&amp;"P"&amp;$A100)</f>
        <v>18.68%</v>
      </c>
      <c r="EP100" s="3" t="str">
        <f>RTD("tos.rtd",,EP$83,"."&amp;$D$82&amp;$AW$82&amp;"C"&amp;$A100)</f>
        <v>14.36%</v>
      </c>
      <c r="EQ100" s="3" t="str">
        <f>RTD("tos.rtd",,EQ$83,"."&amp;$D$82&amp;$AW$82&amp;"P"&amp;$A100)</f>
        <v>16.70%</v>
      </c>
      <c r="ES100" s="63" t="str">
        <f t="shared" si="297"/>
        <v>5920,5702.00</v>
      </c>
      <c r="ET100" s="63" t="str">
        <f t="shared" ca="1" si="298"/>
        <v>5920,-57134.07</v>
      </c>
      <c r="EU100" s="67">
        <v>589.77</v>
      </c>
      <c r="EV100" s="67" t="s">
        <v>820</v>
      </c>
      <c r="EW100" s="67">
        <v>516</v>
      </c>
      <c r="EX100" s="67" t="s">
        <v>821</v>
      </c>
      <c r="EY100" s="67">
        <v>5908.25</v>
      </c>
      <c r="EZ100" s="67" t="s">
        <v>822</v>
      </c>
      <c r="FA100" s="67">
        <v>21180.5</v>
      </c>
      <c r="FB100" s="67" t="s">
        <v>823</v>
      </c>
      <c r="FC100" s="67" t="s">
        <v>824</v>
      </c>
      <c r="FD100" s="67" t="s">
        <v>825</v>
      </c>
      <c r="FE100" s="68" t="s">
        <v>826</v>
      </c>
      <c r="FF100" s="68" t="s">
        <v>827</v>
      </c>
    </row>
    <row r="101" spans="1:162" s="63" customFormat="1" ht="12" customHeight="1" thickBot="1" x14ac:dyDescent="0.25">
      <c r="A101" s="2">
        <f t="shared" si="316"/>
        <v>5910</v>
      </c>
      <c r="B101" s="3">
        <f t="shared" si="260"/>
        <v>2723</v>
      </c>
      <c r="C101" s="3">
        <f t="shared" si="261"/>
        <v>2138</v>
      </c>
      <c r="D101" s="3">
        <f t="shared" si="262"/>
        <v>15822</v>
      </c>
      <c r="E101" s="3">
        <f t="shared" si="326"/>
        <v>20683</v>
      </c>
      <c r="F101" s="4">
        <f t="shared" si="330"/>
        <v>5929.8605393598255</v>
      </c>
      <c r="G101" s="4">
        <f t="shared" si="327"/>
        <v>589.82822817777026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822</v>
      </c>
      <c r="AN101" s="20">
        <v>1049</v>
      </c>
      <c r="AO101" s="20">
        <v>5910</v>
      </c>
      <c r="AP101" s="20">
        <v>7166</v>
      </c>
      <c r="AQ101" s="20">
        <v>-28916</v>
      </c>
      <c r="AR101" s="20"/>
      <c r="AS101" s="54">
        <f>IF(RTD("tos.rtd",,AS$83,"."&amp;$B$82&amp;$AS$82&amp;"C"&amp;$A101)="N/A",0,RTD("tos.rtd",,AS$83,"."&amp;$B$82&amp;$AS$82&amp;"C"&amp;$A101))</f>
        <v>1594</v>
      </c>
      <c r="AT101" s="3">
        <f>-IF(RTD("tos.rtd",,AT$83,"."&amp;$B$82&amp;$AS$82&amp;"P"&amp;$A101)="N/A",0,RTD("tos.rtd",,AT$83,"."&amp;$B$82&amp;$AS$82&amp;"P"&amp;$A101))</f>
        <v>-1129</v>
      </c>
      <c r="AU101" s="54">
        <f>IF(RTD("tos.rtd",,AU$83,"."&amp;$C$82&amp;$AU$82&amp;"C"&amp;$A101)="N/A",0,RTD("tos.rtd",,AU$83,"."&amp;$C$82&amp;$AU$82&amp;"C"&amp;$A101))</f>
        <v>1206</v>
      </c>
      <c r="AV101" s="3">
        <f>-IF(RTD("tos.rtd",,AV$83,"."&amp;$C$82&amp;$AU$82&amp;"P"&amp;$A101)="N/A",0,RTD("tos.rtd",,AV$83,"."&amp;$C$82&amp;$AU$82&amp;"P"&amp;$A101))</f>
        <v>-932</v>
      </c>
      <c r="AW101" s="54">
        <f>IF(RTD("tos.rtd",,AW$83,"."&amp;$D$82&amp;$AW$82&amp;"C"&amp;$A101)="N/A",0,RTD("tos.rtd",,AW$83,"."&amp;$D$82&amp;$AW$82&amp;"C"&amp;$A101))</f>
        <v>8106</v>
      </c>
      <c r="AX101" s="3">
        <f>-IF(RTD("tos.rtd",,AX$83,"."&amp;$D$82&amp;$AW$82&amp;"P"&amp;$A101)="N/A",0,RTD("tos.rtd",,AX$83,"."&amp;$D$82&amp;$AW$82&amp;"P"&amp;$A101))</f>
        <v>-7716</v>
      </c>
      <c r="AY101" s="79">
        <f t="shared" si="328"/>
        <v>1129</v>
      </c>
      <c r="AZ101" s="8">
        <f t="shared" si="264"/>
        <v>5910</v>
      </c>
      <c r="BA101" s="54">
        <f>IF(RTD("tos.rtd",,BA$83,"."&amp;$B$82&amp;$AS$82&amp;"C"&amp;$A101)="N/A",0,RTD("tos.rtd",,BA$83,"."&amp;$B$82&amp;$AS$82&amp;"C"&amp;$A101))</f>
        <v>7166</v>
      </c>
      <c r="BB101" s="3">
        <f>-IF(RTD("tos.rtd",,BB$83,"."&amp;$B$82&amp;$AS$82&amp;"P"&amp;$A101)="N/A",0,RTD("tos.rtd",,BB$83,"."&amp;$B$82&amp;$AS$82&amp;"P"&amp;$A101))</f>
        <v>-28916</v>
      </c>
      <c r="BC101" s="54">
        <f>IF(RTD("tos.rtd",,BC$83,"."&amp;$C$82&amp;$AU$82&amp;"C"&amp;$A101)="N/A",0,RTD("tos.rtd",,BC$83,"."&amp;$C$82&amp;$AU$82&amp;"C"&amp;$A101))</f>
        <v>455</v>
      </c>
      <c r="BD101" s="3">
        <f>-IF(RTD("tos.rtd",,BD$83,"."&amp;$C$82&amp;$AU$82&amp;"P"&amp;$A101)="N/A",0,RTD("tos.rtd",,BD$83,"."&amp;$C$82&amp;$AU$82&amp;"P"&amp;$A101))</f>
        <v>-1002</v>
      </c>
      <c r="BE101" s="54">
        <f>IF(RTD("tos.rtd",,BE$83,"."&amp;$D$82&amp;$AW$82&amp;"C"&amp;$A101)="N/A",0,RTD("tos.rtd",,BE$83,"."&amp;$D$82&amp;$AW$82&amp;"C"&amp;$A101))</f>
        <v>475</v>
      </c>
      <c r="BF101" s="3">
        <f>-IF(RTD("tos.rtd",,BF$83,"."&amp;$D$82&amp;$AW$82&amp;"P"&amp;$A101)="N/A",0,RTD("tos.rtd",,BF$83,"."&amp;$D$82&amp;$AW$82&amp;"P"&amp;$A101))</f>
        <v>-443</v>
      </c>
      <c r="BG101" s="3">
        <f ca="1">+Hoja2!Y102</f>
        <v>-3337</v>
      </c>
      <c r="BH101" s="55">
        <f t="shared" ca="1" si="301"/>
        <v>-25602</v>
      </c>
      <c r="BI101" s="32" t="str">
        <f t="shared" ca="1" si="321"/>
        <v/>
      </c>
      <c r="BJ101" s="3">
        <f ca="1">IF($BP$1=1,DX101,IF(RTD("tos.rtd",,BJ$83,"."&amp;$B$82&amp;$AS$82&amp;"C"&amp;$A101)="N/A",0,RTD("tos.rtd",,BJ$83,"."&amp;$B$82&amp;$AS$82&amp;"C"&amp;$A101)))</f>
        <v>1.9447743783763661E-3</v>
      </c>
      <c r="BK101" s="3">
        <f ca="1">IF($BP$1=1,DY101,-IF(RTD("tos.rtd",,BK$83,"."&amp;$B$82&amp;$AS$82&amp;"P"&amp;$A101)="N/A",0,RTD("tos.rtd",,BK$83,"."&amp;$B$82&amp;$AS$82&amp;"P"&amp;$A101)))</f>
        <v>-5.5568937399504414E-3</v>
      </c>
      <c r="BL101" s="3">
        <f ca="1">IF($BP$1=1,DZ101,IF(RTD("tos.rtd",,BL$83,"."&amp;$C$82&amp;$AU$82&amp;"C"&amp;$A101)="N/A",0,RTD("tos.rtd",,BL$83,"."&amp;$C$82&amp;$AU$82&amp;"C"&amp;$A101)))</f>
        <v>3.4861661399060349E-3</v>
      </c>
      <c r="BM101" s="3">
        <f ca="1">IF($BP$1=1,EA101,-IF(RTD("tos.rtd",,BM$83,"."&amp;$C$82&amp;$AU$82&amp;"P"&amp;$A101)="N/A",0,RTD("tos.rtd",,BM$83,"."&amp;$C$82&amp;$AU$82&amp;"P"&amp;$A101)))</f>
        <v>-2.7147412719967907E-3</v>
      </c>
      <c r="BN101" s="3">
        <f ca="1">IF($BP$1=1,EB101,IF(RTD("tos.rtd",,BN$83,"."&amp;$D$82&amp;$AW$82&amp;"C"&amp;$A101)="N/A",0,RTD("tos.rtd",,BN$83,"."&amp;$D$82&amp;$AW$82&amp;"C"&amp;$A101)))</f>
        <v>3.4077130081697298E-3</v>
      </c>
      <c r="BO101" s="3">
        <f ca="1">IF($BP$1=1,EC101,-IF(RTD("tos.rtd",,BO$83,"."&amp;$D$82&amp;$AW$82&amp;"P"&amp;$A101)="N/A",0,RTD("tos.rtd",,BO$83,"."&amp;$D$82&amp;$AW$82&amp;"P"&amp;$A101)))</f>
        <v>-3.0021149423990171E-3</v>
      </c>
      <c r="BQ101" s="3">
        <f t="shared" ca="1" si="265"/>
        <v>-861786.974966635</v>
      </c>
      <c r="BR101" s="3" t="str">
        <f t="shared" ca="1" si="302"/>
        <v/>
      </c>
      <c r="BS101" s="3">
        <f t="shared" ca="1" si="266"/>
        <v>454597.43249402987</v>
      </c>
      <c r="BT101" s="3" t="str">
        <f t="shared" ca="1" si="302"/>
        <v>Cruce +</v>
      </c>
      <c r="BU101" s="3">
        <f t="shared" ca="1" si="267"/>
        <v>1210665.7525830055</v>
      </c>
      <c r="BV101" s="3" t="str">
        <f t="shared" ca="1" si="302"/>
        <v/>
      </c>
      <c r="BX101" s="3">
        <f t="shared" ca="1" si="268"/>
        <v>-39846884.645654596</v>
      </c>
      <c r="BY101" s="3" t="str">
        <f t="shared" ca="1" si="318"/>
        <v/>
      </c>
      <c r="BZ101" s="3">
        <f t="shared" ca="1" si="269"/>
        <v>-307910.98967329413</v>
      </c>
      <c r="CA101" s="3" t="str">
        <f t="shared" ca="1" si="318"/>
        <v>Cruce -</v>
      </c>
      <c r="CB101" s="3">
        <f t="shared" ca="1" si="270"/>
        <v>78399.359431896824</v>
      </c>
      <c r="CC101" s="3" t="str">
        <f t="shared" ca="1" si="318"/>
        <v/>
      </c>
      <c r="CD101" s="3">
        <f>IF(RTD("tos.rtd",,CD$83,"."&amp;$B$82&amp;$AS$82&amp;"C"&amp;$A101)="N/A",0,RTD("tos.rtd",,CD$83,"."&amp;$B$82&amp;$AS$82&amp;"C"&amp;$A101))</f>
        <v>1</v>
      </c>
      <c r="CE101" s="3">
        <f>-IF(RTD("tos.rtd",,CE$83,"."&amp;$B$82&amp;$AS$82&amp;"P"&amp;$A101)="N/A",0,RTD("tos.rtd",,CE$83,"."&amp;$B$82&amp;$AS$82&amp;"P"&amp;$A101))</f>
        <v>0</v>
      </c>
      <c r="CF101" s="3">
        <f>IF(RTD("tos.rtd",,CF$83,"."&amp;$C$82&amp;$AU$82&amp;"C"&amp;$A101)="N/A",0,RTD("tos.rtd",,CF$83,"."&amp;$C$82&amp;$AU$82&amp;"C"&amp;$A101))</f>
        <v>0.74</v>
      </c>
      <c r="CG101" s="3">
        <f>-IF(RTD("tos.rtd",,CG$83,"."&amp;$C$82&amp;$AU$82&amp;"P"&amp;$A101)="N/A",0,RTD("tos.rtd",,CG$83,"."&amp;$C$82&amp;$AU$82&amp;"P"&amp;$A101))</f>
        <v>0.31</v>
      </c>
      <c r="CH101" s="3">
        <f>IF(RTD("tos.rtd",,CH$83,"."&amp;$D$82&amp;$AW$82&amp;"C"&amp;$A101)="N/A",0,RTD("tos.rtd",,CH$83,"."&amp;$D$82&amp;$AW$82&amp;"C"&amp;$A101))</f>
        <v>0.63</v>
      </c>
      <c r="CI101" s="3">
        <f>-IF(RTD("tos.rtd",,CI$83,"."&amp;$D$82&amp;$AW$82&amp;"P"&amp;$A101)="N/A",0,RTD("tos.rtd",,CI$83,"."&amp;$D$82&amp;$AW$82&amp;"P"&amp;$A101))</f>
        <v>0.39</v>
      </c>
      <c r="CK101" s="3">
        <f t="shared" si="303"/>
        <v>159400</v>
      </c>
      <c r="CL101" s="3"/>
      <c r="CM101" s="3">
        <f t="shared" si="304"/>
        <v>60352</v>
      </c>
      <c r="CN101" s="3"/>
      <c r="CO101" s="3">
        <f t="shared" si="305"/>
        <v>209754</v>
      </c>
      <c r="CP101" s="3">
        <f t="shared" si="271"/>
        <v>429506</v>
      </c>
      <c r="CQ101" s="3">
        <f t="shared" si="272"/>
        <v>-21750</v>
      </c>
      <c r="CR101" s="3"/>
      <c r="CS101" s="3">
        <f t="shared" si="273"/>
        <v>-547</v>
      </c>
      <c r="CT101" s="3"/>
      <c r="CU101" s="3">
        <f t="shared" si="274"/>
        <v>32</v>
      </c>
      <c r="CV101" s="3"/>
      <c r="CW101" s="3">
        <f t="shared" ca="1" si="329"/>
        <v>803476.21011040034</v>
      </c>
      <c r="CY101" s="3">
        <f t="shared" ca="1" si="275"/>
        <v>-40076396.27589599</v>
      </c>
      <c r="CZ101" s="70" t="str">
        <f t="shared" ca="1" si="319"/>
        <v/>
      </c>
      <c r="DA101" s="3">
        <f>IF(RTD("tos.rtd",,DA$83,"."&amp;$B$82&amp;$AS$82&amp;"C"&amp;$A101)="N/A",0,RTD("tos.rtd",,DA$83,"."&amp;$B$82&amp;$AS$82&amp;"C"&amp;$A101))</f>
        <v>53</v>
      </c>
      <c r="DB101" s="3">
        <f>IF(RTD("tos.rtd",,DB$83,"."&amp;$B$82&amp;$AS$82&amp;"P"&amp;$A101)="N/A",0,RTD("tos.rtd",,DB$83,"."&amp;$B$82&amp;$AS$82&amp;"P"&amp;$A101))</f>
        <v>0.05</v>
      </c>
      <c r="DC101" s="3">
        <f>IF(RTD("tos.rtd",,DC$83,"."&amp;$B$82&amp;$AS$82&amp;"C"&amp;$A101)="N/A",0,RTD("tos.rtd",,DC$83,"."&amp;$B$82&amp;$AS$82&amp;"C"&amp;$A101))</f>
        <v>54.9</v>
      </c>
      <c r="DD101" s="3">
        <f>IF(RTD("tos.rtd",,DD$83,"."&amp;$B$82&amp;$AS$82&amp;"P"&amp;$A101)="N/A",0,RTD("tos.rtd",,DD$83,"."&amp;$B$82&amp;$AS$82&amp;"P"&amp;$A101))</f>
        <v>0.05</v>
      </c>
      <c r="DE101" s="3">
        <f>IF(RTD("tos.rtd",,DE$83,"."&amp;$B$82&amp;$AS$82&amp;"C"&amp;$A101)="N/A",0,RTD("tos.rtd",,DE$83,"."&amp;$B$82&amp;$AS$82&amp;"C"&amp;$A101))</f>
        <v>51.3</v>
      </c>
      <c r="DF101" s="3">
        <f>IF(RTD("tos.rtd",,DF$83,"."&amp;$B$82&amp;$AS$82&amp;"P"&amp;$A101)="N/A",0,RTD("tos.rtd",,DF$83,"."&amp;$B$82&amp;$AS$82&amp;"P"&amp;$A101))</f>
        <v>0</v>
      </c>
      <c r="DG101" s="86">
        <f t="shared" si="307"/>
        <v>-41.5</v>
      </c>
      <c r="DH101" s="3">
        <f t="shared" si="276"/>
        <v>0</v>
      </c>
      <c r="DI101" s="3">
        <f t="shared" si="277"/>
        <v>0</v>
      </c>
      <c r="DJ101" s="3">
        <f t="shared" si="278"/>
        <v>0</v>
      </c>
      <c r="DK101" s="3">
        <f t="shared" si="279"/>
        <v>0</v>
      </c>
      <c r="DL101" s="3">
        <f t="shared" si="280"/>
        <v>0</v>
      </c>
      <c r="DM101" s="3">
        <f t="shared" si="281"/>
        <v>0</v>
      </c>
      <c r="DN101" s="64" t="str">
        <f t="shared" si="282"/>
        <v>UNKNOWN</v>
      </c>
      <c r="DO101" s="64" t="str">
        <f t="shared" si="283"/>
        <v>UNKNOWN</v>
      </c>
      <c r="DP101" s="3">
        <f t="shared" si="284"/>
        <v>0</v>
      </c>
      <c r="DQ101" s="3">
        <f t="shared" si="285"/>
        <v>0</v>
      </c>
      <c r="DR101" s="3">
        <f t="shared" ca="1" si="286"/>
        <v>0</v>
      </c>
      <c r="DS101" s="3">
        <f t="shared" si="287"/>
        <v>0</v>
      </c>
      <c r="DT101" s="3">
        <f t="shared" si="308"/>
        <v>0</v>
      </c>
      <c r="DU101" s="3">
        <f t="shared" si="309"/>
        <v>0</v>
      </c>
      <c r="DV101" s="3">
        <f t="shared" si="310"/>
        <v>822</v>
      </c>
      <c r="DW101" s="3">
        <f t="shared" si="311"/>
        <v>1049</v>
      </c>
      <c r="DX101" s="3">
        <f t="shared" ca="1" si="320"/>
        <v>1.9447743783763661E-3</v>
      </c>
      <c r="DY101" s="3">
        <f t="shared" ca="1" si="288"/>
        <v>-5.5568937399504414E-3</v>
      </c>
      <c r="DZ101" s="3">
        <f t="shared" ca="1" si="312"/>
        <v>3.4861661399060349E-3</v>
      </c>
      <c r="EA101" s="3">
        <f t="shared" ca="1" si="313"/>
        <v>-2.7147412719967907E-3</v>
      </c>
      <c r="EB101" s="3">
        <f t="shared" ca="1" si="289"/>
        <v>3.4077130081697298E-3</v>
      </c>
      <c r="EC101" s="3">
        <f t="shared" ca="1" si="290"/>
        <v>-3.0021149423990171E-3</v>
      </c>
      <c r="ED101" s="63">
        <f t="shared" si="314"/>
        <v>1871</v>
      </c>
      <c r="EE101" s="59">
        <f t="shared" si="291"/>
        <v>0.25</v>
      </c>
      <c r="EF101" s="59">
        <f t="shared" si="292"/>
        <v>0.45090000000000002</v>
      </c>
      <c r="EG101" s="59">
        <f t="shared" si="293"/>
        <v>0.14080000000000001</v>
      </c>
      <c r="EH101" s="59">
        <f t="shared" si="294"/>
        <v>0.18870000000000001</v>
      </c>
      <c r="EI101" s="59">
        <f t="shared" si="295"/>
        <v>0.14480000000000001</v>
      </c>
      <c r="EJ101" s="59">
        <f t="shared" si="296"/>
        <v>0.16830000000000001</v>
      </c>
      <c r="EK101" s="63">
        <f t="shared" ca="1" si="315"/>
        <v>-149848527.35469529</v>
      </c>
      <c r="EL101" s="3" t="str">
        <f>RTD("tos.rtd",,EL$83,"."&amp;$B$82&amp;$AS$82&amp;"C"&amp;$A101)</f>
        <v>--</v>
      </c>
      <c r="EM101" s="3" t="str">
        <f>RTD("tos.rtd",,EM$83,"."&amp;$B$82&amp;$AS$82&amp;"P"&amp;$A101)</f>
        <v>45.09%</v>
      </c>
      <c r="EN101" s="3" t="str">
        <f>RTD("tos.rtd",,EN$83,"."&amp;$C$82&amp;$AU$82&amp;"C"&amp;$A101)</f>
        <v>14.08%</v>
      </c>
      <c r="EO101" s="3" t="str">
        <f>RTD("tos.rtd",,EO$83,"."&amp;$C$82&amp;$AU$82&amp;"P"&amp;$A101)</f>
        <v>18.87%</v>
      </c>
      <c r="EP101" s="3" t="str">
        <f>RTD("tos.rtd",,EP$83,"."&amp;$D$82&amp;$AW$82&amp;"C"&amp;$A101)</f>
        <v>14.48%</v>
      </c>
      <c r="EQ101" s="3" t="str">
        <f>RTD("tos.rtd",,EQ$83,"."&amp;$D$82&amp;$AW$82&amp;"P"&amp;$A101)</f>
        <v>16.83%</v>
      </c>
      <c r="ES101" s="63" t="str">
        <f t="shared" si="297"/>
        <v>5910,1871.00</v>
      </c>
      <c r="ET101" s="63" t="str">
        <f t="shared" ca="1" si="298"/>
        <v>5910,-40076.40</v>
      </c>
      <c r="EU101" s="67">
        <v>589.77</v>
      </c>
      <c r="EV101" s="67" t="s">
        <v>828</v>
      </c>
      <c r="EW101" s="67">
        <v>516.01</v>
      </c>
      <c r="EX101" s="67" t="s">
        <v>829</v>
      </c>
      <c r="EY101" s="67">
        <v>5908.25</v>
      </c>
      <c r="EZ101" s="67" t="s">
        <v>830</v>
      </c>
      <c r="FA101" s="67">
        <v>21181.5</v>
      </c>
      <c r="FB101" s="67" t="s">
        <v>831</v>
      </c>
      <c r="FC101" s="67" t="s">
        <v>832</v>
      </c>
      <c r="FD101" s="67" t="s">
        <v>833</v>
      </c>
      <c r="FE101" s="68" t="s">
        <v>834</v>
      </c>
      <c r="FF101" s="68" t="s">
        <v>835</v>
      </c>
    </row>
    <row r="102" spans="1:162" s="63" customFormat="1" ht="12" customHeight="1" thickBot="1" x14ac:dyDescent="0.25">
      <c r="A102" s="2">
        <f t="shared" si="316"/>
        <v>5900</v>
      </c>
      <c r="B102" s="3">
        <f t="shared" si="260"/>
        <v>7423</v>
      </c>
      <c r="C102" s="3">
        <f t="shared" si="261"/>
        <v>20296</v>
      </c>
      <c r="D102" s="3">
        <f t="shared" si="262"/>
        <v>89029</v>
      </c>
      <c r="E102" s="3">
        <f t="shared" si="326"/>
        <v>116748</v>
      </c>
      <c r="F102" s="4">
        <f t="shared" si="330"/>
        <v>5919.8269343862894</v>
      </c>
      <c r="G102" s="4">
        <f t="shared" si="327"/>
        <v>588.83021087120892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1806</v>
      </c>
      <c r="AN102" s="20">
        <v>11864</v>
      </c>
      <c r="AO102" s="20">
        <v>5900</v>
      </c>
      <c r="AP102" s="20">
        <v>8318</v>
      </c>
      <c r="AQ102" s="20">
        <v>-48566</v>
      </c>
      <c r="AR102" s="20"/>
      <c r="AS102" s="54">
        <f>IF(RTD("tos.rtd",,AS$83,"."&amp;$B$82&amp;$AS$82&amp;"C"&amp;$A102)="N/A",0,RTD("tos.rtd",,AS$83,"."&amp;$B$82&amp;$AS$82&amp;"C"&amp;$A102))</f>
        <v>3884</v>
      </c>
      <c r="AT102" s="3">
        <f>-IF(RTD("tos.rtd",,AT$83,"."&amp;$B$82&amp;$AS$82&amp;"P"&amp;$A102)="N/A",0,RTD("tos.rtd",,AT$83,"."&amp;$B$82&amp;$AS$82&amp;"P"&amp;$A102))</f>
        <v>-3539</v>
      </c>
      <c r="AU102" s="54">
        <f>IF(RTD("tos.rtd",,AU$83,"."&amp;$C$82&amp;$AU$82&amp;"C"&amp;$A102)="N/A",0,RTD("tos.rtd",,AU$83,"."&amp;$C$82&amp;$AU$82&amp;"C"&amp;$A102))</f>
        <v>4122</v>
      </c>
      <c r="AV102" s="3">
        <f>-IF(RTD("tos.rtd",,AV$83,"."&amp;$C$82&amp;$AU$82&amp;"P"&amp;$A102)="N/A",0,RTD("tos.rtd",,AV$83,"."&amp;$C$82&amp;$AU$82&amp;"P"&amp;$A102))</f>
        <v>-16174</v>
      </c>
      <c r="AW102" s="54">
        <f>IF(RTD("tos.rtd",,AW$83,"."&amp;$D$82&amp;$AW$82&amp;"C"&amp;$A102)="N/A",0,RTD("tos.rtd",,AW$83,"."&amp;$D$82&amp;$AW$82&amp;"C"&amp;$A102))</f>
        <v>47948</v>
      </c>
      <c r="AX102" s="3">
        <f>-IF(RTD("tos.rtd",,AX$83,"."&amp;$D$82&amp;$AW$82&amp;"P"&amp;$A102)="N/A",0,RTD("tos.rtd",,AX$83,"."&amp;$D$82&amp;$AW$82&amp;"P"&amp;$A102))</f>
        <v>-41081</v>
      </c>
      <c r="AY102" s="79">
        <f t="shared" si="328"/>
        <v>-4840</v>
      </c>
      <c r="AZ102" s="8">
        <f t="shared" si="264"/>
        <v>5900</v>
      </c>
      <c r="BA102" s="54">
        <f>IF(RTD("tos.rtd",,BA$83,"."&amp;$B$82&amp;$AS$82&amp;"C"&amp;$A102)="N/A",0,RTD("tos.rtd",,BA$83,"."&amp;$B$82&amp;$AS$82&amp;"C"&amp;$A102))</f>
        <v>8318</v>
      </c>
      <c r="BB102" s="3">
        <f>-IF(RTD("tos.rtd",,BB$83,"."&amp;$B$82&amp;$AS$82&amp;"P"&amp;$A102)="N/A",0,RTD("tos.rtd",,BB$83,"."&amp;$B$82&amp;$AS$82&amp;"P"&amp;$A102))</f>
        <v>-48566</v>
      </c>
      <c r="BC102" s="54">
        <f>IF(RTD("tos.rtd",,BC$83,"."&amp;$C$82&amp;$AU$82&amp;"C"&amp;$A102)="N/A",0,RTD("tos.rtd",,BC$83,"."&amp;$C$82&amp;$AU$82&amp;"C"&amp;$A102))</f>
        <v>1611</v>
      </c>
      <c r="BD102" s="3">
        <f>-IF(RTD("tos.rtd",,BD$83,"."&amp;$C$82&amp;$AU$82&amp;"P"&amp;$A102)="N/A",0,RTD("tos.rtd",,BD$83,"."&amp;$C$82&amp;$AU$82&amp;"P"&amp;$A102))</f>
        <v>-2237</v>
      </c>
      <c r="BE102" s="54">
        <f>IF(RTD("tos.rtd",,BE$83,"."&amp;$D$82&amp;$AW$82&amp;"C"&amp;$A102)="N/A",0,RTD("tos.rtd",,BE$83,"."&amp;$D$82&amp;$AW$82&amp;"C"&amp;$A102))</f>
        <v>2193</v>
      </c>
      <c r="BF102" s="3">
        <f>-IF(RTD("tos.rtd",,BF$83,"."&amp;$D$82&amp;$AW$82&amp;"P"&amp;$A102)="N/A",0,RTD("tos.rtd",,BF$83,"."&amp;$D$82&amp;$AW$82&amp;"P"&amp;$A102))</f>
        <v>-5743</v>
      </c>
      <c r="BG102" s="3">
        <f ca="1">+Hoja2!Y103</f>
        <v>-14272</v>
      </c>
      <c r="BH102" s="55">
        <f t="shared" ca="1" si="301"/>
        <v>-58696</v>
      </c>
      <c r="BI102" s="32" t="str">
        <f t="shared" ca="1" si="321"/>
        <v/>
      </c>
      <c r="BJ102" s="3">
        <f ca="1">IF($BP$1=1,DX102,IF(RTD("tos.rtd",,BJ$83,"."&amp;$B$82&amp;$AS$82&amp;"C"&amp;$A102)="N/A",0,RTD("tos.rtd",,BJ$83,"."&amp;$B$82&amp;$AS$82&amp;"C"&amp;$A102)))</f>
        <v>5.3855339892774066E-4</v>
      </c>
      <c r="BK102" s="3">
        <f ca="1">IF($BP$1=1,DY102,-IF(RTD("tos.rtd",,BK$83,"."&amp;$B$82&amp;$AS$82&amp;"P"&amp;$A102)="N/A",0,RTD("tos.rtd",,BK$83,"."&amp;$B$82&amp;$AS$82&amp;"P"&amp;$A102)))</f>
        <v>-4.321073127240122E-3</v>
      </c>
      <c r="BL102" s="3">
        <f ca="1">IF($BP$1=1,DZ102,IF(RTD("tos.rtd",,BL$83,"."&amp;$C$82&amp;$AU$82&amp;"C"&amp;$A102)="N/A",0,RTD("tos.rtd",,BL$83,"."&amp;$C$82&amp;$AU$82&amp;"C"&amp;$A102)))</f>
        <v>3.3401849616974829E-3</v>
      </c>
      <c r="BM102" s="3">
        <f ca="1">IF($BP$1=1,EA102,-IF(RTD("tos.rtd",,BM$83,"."&amp;$C$82&amp;$AU$82&amp;"P"&amp;$A102)="N/A",0,RTD("tos.rtd",,BM$83,"."&amp;$C$82&amp;$AU$82&amp;"P"&amp;$A102)))</f>
        <v>-2.6206370912118977E-3</v>
      </c>
      <c r="BN102" s="3">
        <f ca="1">IF($BP$1=1,EB102,IF(RTD("tos.rtd",,BN$83,"."&amp;$D$82&amp;$AW$82&amp;"C"&amp;$A102)="N/A",0,RTD("tos.rtd",,BN$83,"."&amp;$D$82&amp;$AW$82&amp;"C"&amp;$A102)))</f>
        <v>3.240617659547862E-3</v>
      </c>
      <c r="BO102" s="3">
        <f ca="1">IF($BP$1=1,EC102,-IF(RTD("tos.rtd",,BO$83,"."&amp;$D$82&amp;$AW$82&amp;"P"&amp;$A102)="N/A",0,RTD("tos.rtd",,BO$83,"."&amp;$D$82&amp;$AW$82&amp;"P"&amp;$A102)))</f>
        <v>-2.8823232388932329E-3</v>
      </c>
      <c r="BQ102" s="3">
        <f t="shared" ca="1" si="265"/>
        <v>-3584404.853058205</v>
      </c>
      <c r="BR102" s="3" t="str">
        <f t="shared" ca="1" si="302"/>
        <v/>
      </c>
      <c r="BS102" s="3">
        <f t="shared" ca="1" si="266"/>
        <v>-7770766.7899853028</v>
      </c>
      <c r="BT102" s="3" t="str">
        <f t="shared" ca="1" si="302"/>
        <v>Cruce -</v>
      </c>
      <c r="BU102" s="3">
        <f t="shared" ca="1" si="267"/>
        <v>10039296.753917154</v>
      </c>
      <c r="BV102" s="3" t="str">
        <f t="shared" ca="1" si="302"/>
        <v/>
      </c>
      <c r="BX102" s="3">
        <f t="shared" ca="1" si="268"/>
        <v>-55767149.608067334</v>
      </c>
      <c r="BY102" s="3" t="str">
        <f t="shared" ca="1" si="318"/>
        <v/>
      </c>
      <c r="BZ102" s="3">
        <f t="shared" ca="1" si="269"/>
        <v>-130697.07918989705</v>
      </c>
      <c r="CA102" s="3" t="str">
        <f t="shared" ca="1" si="318"/>
        <v/>
      </c>
      <c r="CB102" s="3">
        <f t="shared" ca="1" si="270"/>
        <v>-2565055.5028748801</v>
      </c>
      <c r="CC102" s="3" t="str">
        <f t="shared" ca="1" si="318"/>
        <v>Cruce -</v>
      </c>
      <c r="CD102" s="3">
        <f>IF(RTD("tos.rtd",,CD$83,"."&amp;$B$82&amp;$AS$82&amp;"C"&amp;$A102)="N/A",0,RTD("tos.rtd",,CD$83,"."&amp;$B$82&amp;$AS$82&amp;"C"&amp;$A102))</f>
        <v>1</v>
      </c>
      <c r="CE102" s="3">
        <f>-IF(RTD("tos.rtd",,CE$83,"."&amp;$B$82&amp;$AS$82&amp;"P"&amp;$A102)="N/A",0,RTD("tos.rtd",,CE$83,"."&amp;$B$82&amp;$AS$82&amp;"P"&amp;$A102))</f>
        <v>0</v>
      </c>
      <c r="CF102" s="3">
        <f>IF(RTD("tos.rtd",,CF$83,"."&amp;$C$82&amp;$AU$82&amp;"C"&amp;$A102)="N/A",0,RTD("tos.rtd",,CF$83,"."&amp;$C$82&amp;$AU$82&amp;"C"&amp;$A102))</f>
        <v>0.78</v>
      </c>
      <c r="CG102" s="3">
        <f>-IF(RTD("tos.rtd",,CG$83,"."&amp;$C$82&amp;$AU$82&amp;"P"&amp;$A102)="N/A",0,RTD("tos.rtd",,CG$83,"."&amp;$C$82&amp;$AU$82&amp;"P"&amp;$A102))</f>
        <v>0.28000000000000003</v>
      </c>
      <c r="CH102" s="3">
        <f>IF(RTD("tos.rtd",,CH$83,"."&amp;$D$82&amp;$AW$82&amp;"C"&amp;$A102)="N/A",0,RTD("tos.rtd",,CH$83,"."&amp;$D$82&amp;$AW$82&amp;"C"&amp;$A102))</f>
        <v>0.64</v>
      </c>
      <c r="CI102" s="3">
        <f>-IF(RTD("tos.rtd",,CI$83,"."&amp;$D$82&amp;$AW$82&amp;"P"&amp;$A102)="N/A",0,RTD("tos.rtd",,CI$83,"."&amp;$D$82&amp;$AW$82&amp;"P"&amp;$A102))</f>
        <v>0.38</v>
      </c>
      <c r="CK102" s="3">
        <f t="shared" si="303"/>
        <v>388400</v>
      </c>
      <c r="CL102" s="3"/>
      <c r="CM102" s="3">
        <f t="shared" si="304"/>
        <v>-131355.99999999994</v>
      </c>
      <c r="CN102" s="3"/>
      <c r="CO102" s="3">
        <f t="shared" si="305"/>
        <v>1507594</v>
      </c>
      <c r="CP102" s="3">
        <f t="shared" si="271"/>
        <v>1764638</v>
      </c>
      <c r="CQ102" s="3">
        <f t="shared" si="272"/>
        <v>-40248</v>
      </c>
      <c r="CR102" s="3"/>
      <c r="CS102" s="3">
        <f t="shared" si="273"/>
        <v>-626</v>
      </c>
      <c r="CT102" s="3"/>
      <c r="CU102" s="3">
        <f t="shared" si="274"/>
        <v>-3550</v>
      </c>
      <c r="CV102" s="3"/>
      <c r="CW102" s="3">
        <f t="shared" ca="1" si="329"/>
        <v>-1315874.889126353</v>
      </c>
      <c r="CY102" s="3">
        <f t="shared" ca="1" si="275"/>
        <v>-58462902.190132111</v>
      </c>
      <c r="CZ102" s="70" t="str">
        <f t="shared" ca="1" si="319"/>
        <v/>
      </c>
      <c r="DA102" s="3">
        <f>IF(RTD("tos.rtd",,DA$83,"."&amp;$B$82&amp;$AS$82&amp;"C"&amp;$A102)="N/A",0,RTD("tos.rtd",,DA$83,"."&amp;$B$82&amp;$AS$82&amp;"C"&amp;$A102))</f>
        <v>62.9</v>
      </c>
      <c r="DB102" s="3">
        <f>IF(RTD("tos.rtd",,DB$83,"."&amp;$B$82&amp;$AS$82&amp;"P"&amp;$A102)="N/A",0,RTD("tos.rtd",,DB$83,"."&amp;$B$82&amp;$AS$82&amp;"P"&amp;$A102))</f>
        <v>0.05</v>
      </c>
      <c r="DC102" s="3">
        <f>IF(RTD("tos.rtd",,DC$83,"."&amp;$B$82&amp;$AS$82&amp;"C"&amp;$A102)="N/A",0,RTD("tos.rtd",,DC$83,"."&amp;$B$82&amp;$AS$82&amp;"C"&amp;$A102))</f>
        <v>64.900000000000006</v>
      </c>
      <c r="DD102" s="3">
        <f>IF(RTD("tos.rtd",,DD$83,"."&amp;$B$82&amp;$AS$82&amp;"P"&amp;$A102)="N/A",0,RTD("tos.rtd",,DD$83,"."&amp;$B$82&amp;$AS$82&amp;"P"&amp;$A102))</f>
        <v>0.05</v>
      </c>
      <c r="DE102" s="3">
        <f>IF(RTD("tos.rtd",,DE$83,"."&amp;$B$82&amp;$AS$82&amp;"C"&amp;$A102)="N/A",0,RTD("tos.rtd",,DE$83,"."&amp;$B$82&amp;$AS$82&amp;"C"&amp;$A102))</f>
        <v>61.3</v>
      </c>
      <c r="DF102" s="3">
        <f>IF(RTD("tos.rtd",,DF$83,"."&amp;$B$82&amp;$AS$82&amp;"P"&amp;$A102)="N/A",0,RTD("tos.rtd",,DF$83,"."&amp;$B$82&amp;$AS$82&amp;"P"&amp;$A102))</f>
        <v>0</v>
      </c>
      <c r="DG102" s="86">
        <f t="shared" si="307"/>
        <v>-51.5</v>
      </c>
      <c r="DH102" s="3">
        <f t="shared" si="276"/>
        <v>0</v>
      </c>
      <c r="DI102" s="3">
        <f t="shared" si="277"/>
        <v>0</v>
      </c>
      <c r="DJ102" s="3">
        <f t="shared" si="278"/>
        <v>0</v>
      </c>
      <c r="DK102" s="3">
        <f t="shared" si="279"/>
        <v>0</v>
      </c>
      <c r="DL102" s="3">
        <f t="shared" si="280"/>
        <v>0</v>
      </c>
      <c r="DM102" s="3">
        <f t="shared" si="281"/>
        <v>0</v>
      </c>
      <c r="DN102" s="64" t="str">
        <f t="shared" si="282"/>
        <v>UNKNOWN</v>
      </c>
      <c r="DO102" s="64" t="str">
        <f t="shared" si="283"/>
        <v>UNKNOWN</v>
      </c>
      <c r="DP102" s="3">
        <f t="shared" si="284"/>
        <v>0</v>
      </c>
      <c r="DQ102" s="3">
        <f t="shared" si="285"/>
        <v>0</v>
      </c>
      <c r="DR102" s="3">
        <f t="shared" ca="1" si="286"/>
        <v>0</v>
      </c>
      <c r="DS102" s="3">
        <f t="shared" si="287"/>
        <v>0</v>
      </c>
      <c r="DT102" s="3">
        <f t="shared" si="308"/>
        <v>0</v>
      </c>
      <c r="DU102" s="3">
        <f t="shared" si="309"/>
        <v>0</v>
      </c>
      <c r="DV102" s="3">
        <f t="shared" si="310"/>
        <v>1806</v>
      </c>
      <c r="DW102" s="3">
        <f t="shared" si="311"/>
        <v>11864</v>
      </c>
      <c r="DX102" s="3">
        <f t="shared" ca="1" si="320"/>
        <v>5.3855339892774066E-4</v>
      </c>
      <c r="DY102" s="3">
        <f t="shared" ca="1" si="288"/>
        <v>-4.321073127240122E-3</v>
      </c>
      <c r="DZ102" s="3">
        <f t="shared" ca="1" si="312"/>
        <v>3.3401849616974829E-3</v>
      </c>
      <c r="EA102" s="3">
        <f t="shared" ca="1" si="313"/>
        <v>-2.6206370912118977E-3</v>
      </c>
      <c r="EB102" s="3">
        <f t="shared" ca="1" si="289"/>
        <v>3.240617659547862E-3</v>
      </c>
      <c r="EC102" s="3">
        <f t="shared" ca="1" si="290"/>
        <v>-2.8823232388932329E-3</v>
      </c>
      <c r="ED102" s="63">
        <f t="shared" si="314"/>
        <v>13670</v>
      </c>
      <c r="EE102" s="59">
        <f t="shared" si="291"/>
        <v>0.25</v>
      </c>
      <c r="EF102" s="59">
        <f t="shared" si="292"/>
        <v>0.5262</v>
      </c>
      <c r="EG102" s="59">
        <f t="shared" si="293"/>
        <v>0.13969999999999999</v>
      </c>
      <c r="EH102" s="59">
        <f t="shared" si="294"/>
        <v>0.1905</v>
      </c>
      <c r="EI102" s="59">
        <f t="shared" si="295"/>
        <v>0.1457</v>
      </c>
      <c r="EJ102" s="59">
        <f t="shared" si="296"/>
        <v>0.16969999999999999</v>
      </c>
      <c r="EK102" s="63">
        <f t="shared" ca="1" si="315"/>
        <v>-1781381045.9118378</v>
      </c>
      <c r="EL102" s="3" t="str">
        <f>RTD("tos.rtd",,EL$83,"."&amp;$B$82&amp;$AS$82&amp;"C"&amp;$A102)</f>
        <v>--</v>
      </c>
      <c r="EM102" s="3" t="str">
        <f>RTD("tos.rtd",,EM$83,"."&amp;$B$82&amp;$AS$82&amp;"P"&amp;$A102)</f>
        <v>52.62%</v>
      </c>
      <c r="EN102" s="3" t="str">
        <f>RTD("tos.rtd",,EN$83,"."&amp;$C$82&amp;$AU$82&amp;"C"&amp;$A102)</f>
        <v>13.97%</v>
      </c>
      <c r="EO102" s="3" t="str">
        <f>RTD("tos.rtd",,EO$83,"."&amp;$C$82&amp;$AU$82&amp;"P"&amp;$A102)</f>
        <v>19.05%</v>
      </c>
      <c r="EP102" s="3" t="str">
        <f>RTD("tos.rtd",,EP$83,"."&amp;$D$82&amp;$AW$82&amp;"C"&amp;$A102)</f>
        <v>14.57%</v>
      </c>
      <c r="EQ102" s="3" t="str">
        <f>RTD("tos.rtd",,EQ$83,"."&amp;$D$82&amp;$AW$82&amp;"P"&amp;$A102)</f>
        <v>16.97%</v>
      </c>
      <c r="ES102" s="63" t="str">
        <f t="shared" si="297"/>
        <v>5900,13670.00</v>
      </c>
      <c r="ET102" s="63" t="str">
        <f t="shared" ca="1" si="298"/>
        <v>5900,-58462.90</v>
      </c>
      <c r="EU102" s="67">
        <v>589.72</v>
      </c>
      <c r="EV102" s="67" t="s">
        <v>836</v>
      </c>
      <c r="EW102" s="67">
        <v>515.95000000000005</v>
      </c>
      <c r="EX102" s="67" t="s">
        <v>837</v>
      </c>
      <c r="EY102" s="67">
        <v>5907.75</v>
      </c>
      <c r="EZ102" s="67" t="s">
        <v>838</v>
      </c>
      <c r="FA102" s="67">
        <v>21179.75</v>
      </c>
      <c r="FB102" s="67" t="s">
        <v>839</v>
      </c>
      <c r="FC102" s="67" t="s">
        <v>840</v>
      </c>
      <c r="FD102" s="67" t="s">
        <v>841</v>
      </c>
      <c r="FE102" s="68" t="s">
        <v>842</v>
      </c>
      <c r="FF102" s="68" t="s">
        <v>843</v>
      </c>
    </row>
    <row r="103" spans="1:162" s="63" customFormat="1" ht="12" customHeight="1" thickBot="1" x14ac:dyDescent="0.25">
      <c r="A103" s="2">
        <f t="shared" si="316"/>
        <v>5890</v>
      </c>
      <c r="B103" s="3">
        <f t="shared" si="260"/>
        <v>1650</v>
      </c>
      <c r="C103" s="3">
        <f t="shared" si="261"/>
        <v>2615</v>
      </c>
      <c r="D103" s="3">
        <f t="shared" si="262"/>
        <v>6003</v>
      </c>
      <c r="E103" s="3">
        <f>SUM(B103:D103)</f>
        <v>10268</v>
      </c>
      <c r="F103" s="4">
        <f t="shared" si="330"/>
        <v>5909.7933294127533</v>
      </c>
      <c r="G103" s="4">
        <f t="shared" si="327"/>
        <v>587.83219356464758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491</v>
      </c>
      <c r="AN103" s="20">
        <v>4562</v>
      </c>
      <c r="AO103" s="20">
        <v>5890</v>
      </c>
      <c r="AP103" s="20">
        <v>1208</v>
      </c>
      <c r="AQ103" s="20">
        <v>-23872</v>
      </c>
      <c r="AR103" s="20"/>
      <c r="AS103" s="54">
        <f>IF(RTD("tos.rtd",,AS$83,"."&amp;$B$82&amp;$AS$82&amp;"C"&amp;$A103)="N/A",0,RTD("tos.rtd",,AS$83,"."&amp;$B$82&amp;$AS$82&amp;"C"&amp;$A103))</f>
        <v>387</v>
      </c>
      <c r="AT103" s="3">
        <f>-IF(RTD("tos.rtd",,AT$83,"."&amp;$B$82&amp;$AS$82&amp;"P"&amp;$A103)="N/A",0,RTD("tos.rtd",,AT$83,"."&amp;$B$82&amp;$AS$82&amp;"P"&amp;$A103))</f>
        <v>-1263</v>
      </c>
      <c r="AU103" s="54">
        <f>IF(RTD("tos.rtd",,AU$83,"."&amp;$C$82&amp;$AU$82&amp;"C"&amp;$A103)="N/A",0,RTD("tos.rtd",,AU$83,"."&amp;$C$82&amp;$AU$82&amp;"C"&amp;$A103))</f>
        <v>2070</v>
      </c>
      <c r="AV103" s="3">
        <f>-IF(RTD("tos.rtd",,AV$83,"."&amp;$C$82&amp;$AU$82&amp;"P"&amp;$A103)="N/A",0,RTD("tos.rtd",,AV$83,"."&amp;$C$82&amp;$AU$82&amp;"P"&amp;$A103))</f>
        <v>-545</v>
      </c>
      <c r="AW103" s="54">
        <f>IF(RTD("tos.rtd",,AW$83,"."&amp;$D$82&amp;$AW$82&amp;"C"&amp;$A103)="N/A",0,RTD("tos.rtd",,AW$83,"."&amp;$D$82&amp;$AW$82&amp;"C"&amp;$A103))</f>
        <v>2952</v>
      </c>
      <c r="AX103" s="3">
        <f>-IF(RTD("tos.rtd",,AX$83,"."&amp;$D$82&amp;$AW$82&amp;"P"&amp;$A103)="N/A",0,RTD("tos.rtd",,AX$83,"."&amp;$D$82&amp;$AW$82&amp;"P"&amp;$A103))</f>
        <v>-3051</v>
      </c>
      <c r="AY103" s="79">
        <f t="shared" si="328"/>
        <v>550</v>
      </c>
      <c r="AZ103" s="8">
        <f t="shared" si="264"/>
        <v>5890</v>
      </c>
      <c r="BA103" s="54">
        <f>IF(RTD("tos.rtd",,BA$83,"."&amp;$B$82&amp;$AS$82&amp;"C"&amp;$A103)="N/A",0,RTD("tos.rtd",,BA$83,"."&amp;$B$82&amp;$AS$82&amp;"C"&amp;$A103))</f>
        <v>1208</v>
      </c>
      <c r="BB103" s="3">
        <f>-IF(RTD("tos.rtd",,BB$83,"."&amp;$B$82&amp;$AS$82&amp;"P"&amp;$A103)="N/A",0,RTD("tos.rtd",,BB$83,"."&amp;$B$82&amp;$AS$82&amp;"P"&amp;$A103))</f>
        <v>-23872</v>
      </c>
      <c r="BC103" s="54">
        <f>IF(RTD("tos.rtd",,BC$83,"."&amp;$C$82&amp;$AU$82&amp;"C"&amp;$A103)="N/A",0,RTD("tos.rtd",,BC$83,"."&amp;$C$82&amp;$AU$82&amp;"C"&amp;$A103))</f>
        <v>139</v>
      </c>
      <c r="BD103" s="3">
        <f>-IF(RTD("tos.rtd",,BD$83,"."&amp;$C$82&amp;$AU$82&amp;"P"&amp;$A103)="N/A",0,RTD("tos.rtd",,BD$83,"."&amp;$C$82&amp;$AU$82&amp;"P"&amp;$A103))</f>
        <v>-760</v>
      </c>
      <c r="BE103" s="54">
        <f>IF(RTD("tos.rtd",,BE$83,"."&amp;$D$82&amp;$AW$82&amp;"C"&amp;$A103)="N/A",0,RTD("tos.rtd",,BE$83,"."&amp;$D$82&amp;$AW$82&amp;"C"&amp;$A103))</f>
        <v>105</v>
      </c>
      <c r="BF103" s="3">
        <f>-IF(RTD("tos.rtd",,BF$83,"."&amp;$D$82&amp;$AW$82&amp;"P"&amp;$A103)="N/A",0,RTD("tos.rtd",,BF$83,"."&amp;$D$82&amp;$AW$82&amp;"P"&amp;$A103))</f>
        <v>-1217</v>
      </c>
      <c r="BG103" s="3">
        <f ca="1">+Hoja2!Y104</f>
        <v>-3472</v>
      </c>
      <c r="BH103" s="55">
        <f t="shared" ca="1" si="301"/>
        <v>-27869</v>
      </c>
      <c r="BI103" s="32" t="str">
        <f t="shared" ca="1" si="321"/>
        <v/>
      </c>
      <c r="BJ103" s="3">
        <f ca="1">IF($BP$1=1,DX103,IF(RTD("tos.rtd",,BJ$83,"."&amp;$B$82&amp;$AS$82&amp;"C"&amp;$A103)="N/A",0,RTD("tos.rtd",,BJ$83,"."&amp;$B$82&amp;$AS$82&amp;"C"&amp;$A103)))</f>
        <v>1.1275444112986713E-4</v>
      </c>
      <c r="BK103" s="3">
        <f ca="1">IF($BP$1=1,DY103,-IF(RTD("tos.rtd",,BK$83,"."&amp;$B$82&amp;$AS$82&amp;"P"&amp;$A103)="N/A",0,RTD("tos.rtd",,BK$83,"."&amp;$B$82&amp;$AS$82&amp;"P"&amp;$A103)))</f>
        <v>-3.4957158706704129E-3</v>
      </c>
      <c r="BL103" s="3">
        <f ca="1">IF($BP$1=1,DZ103,IF(RTD("tos.rtd",,BL$83,"."&amp;$C$82&amp;$AU$82&amp;"C"&amp;$A103)="N/A",0,RTD("tos.rtd",,BL$83,"."&amp;$C$82&amp;$AU$82&amp;"C"&amp;$A103)))</f>
        <v>3.2001399094555589E-3</v>
      </c>
      <c r="BM103" s="3">
        <f ca="1">IF($BP$1=1,EA103,-IF(RTD("tos.rtd",,BM$83,"."&amp;$C$82&amp;$AU$82&amp;"P"&amp;$A103)="N/A",0,RTD("tos.rtd",,BM$83,"."&amp;$C$82&amp;$AU$82&amp;"P"&amp;$A103)))</f>
        <v>-2.5173600063038344E-3</v>
      </c>
      <c r="BN103" s="3">
        <f ca="1">IF($BP$1=1,EB103,IF(RTD("tos.rtd",,BN$83,"."&amp;$D$82&amp;$AW$82&amp;"C"&amp;$A103)="N/A",0,RTD("tos.rtd",,BN$83,"."&amp;$D$82&amp;$AW$82&amp;"C"&amp;$A103)))</f>
        <v>3.0566458487288934E-3</v>
      </c>
      <c r="BO103" s="3">
        <f ca="1">IF($BP$1=1,EC103,-IF(RTD("tos.rtd",,BO$83,"."&amp;$D$82&amp;$AW$82&amp;"P"&amp;$A103)="N/A",0,RTD("tos.rtd",,BO$83,"."&amp;$D$82&amp;$AW$82&amp;"P"&amp;$A103)))</f>
        <v>-2.7536205158980565E-3</v>
      </c>
      <c r="BQ103" s="3">
        <f t="shared" ca="1" si="265"/>
        <v>-1187001.6118177967</v>
      </c>
      <c r="BR103" s="3" t="str">
        <f t="shared" ca="1" si="302"/>
        <v/>
      </c>
      <c r="BS103" s="3">
        <f t="shared" ca="1" si="266"/>
        <v>1426189.8816067385</v>
      </c>
      <c r="BT103" s="3" t="str">
        <f t="shared" ca="1" si="302"/>
        <v>Cruce +</v>
      </c>
      <c r="BU103" s="3">
        <f t="shared" ca="1" si="267"/>
        <v>168873.55391365336</v>
      </c>
      <c r="BV103" s="3" t="str">
        <f t="shared" ca="1" si="302"/>
        <v/>
      </c>
      <c r="BX103" s="3">
        <f t="shared" ca="1" si="268"/>
        <v>-22622519.514915828</v>
      </c>
      <c r="BY103" s="3" t="str">
        <f t="shared" ca="1" si="318"/>
        <v/>
      </c>
      <c r="BZ103" s="3">
        <f t="shared" ca="1" si="269"/>
        <v>-398714.66567476885</v>
      </c>
      <c r="CA103" s="3" t="str">
        <f t="shared" ca="1" si="318"/>
        <v/>
      </c>
      <c r="CB103" s="3">
        <f t="shared" ca="1" si="270"/>
        <v>-822806.98322930583</v>
      </c>
      <c r="CC103" s="3" t="str">
        <f t="shared" ca="1" si="318"/>
        <v/>
      </c>
      <c r="CD103" s="3">
        <f>IF(RTD("tos.rtd",,CD$83,"."&amp;$B$82&amp;$AS$82&amp;"C"&amp;$A103)="N/A",0,RTD("tos.rtd",,CD$83,"."&amp;$B$82&amp;$AS$82&amp;"C"&amp;$A103))</f>
        <v>1</v>
      </c>
      <c r="CE103" s="3">
        <f>-IF(RTD("tos.rtd",,CE$83,"."&amp;$B$82&amp;$AS$82&amp;"P"&amp;$A103)="N/A",0,RTD("tos.rtd",,CE$83,"."&amp;$B$82&amp;$AS$82&amp;"P"&amp;$A103))</f>
        <v>0</v>
      </c>
      <c r="CF103" s="3">
        <f>IF(RTD("tos.rtd",,CF$83,"."&amp;$C$82&amp;$AU$82&amp;"C"&amp;$A103)="N/A",0,RTD("tos.rtd",,CF$83,"."&amp;$C$82&amp;$AU$82&amp;"C"&amp;$A103))</f>
        <v>0.82</v>
      </c>
      <c r="CG103" s="3">
        <f>-IF(RTD("tos.rtd",,CG$83,"."&amp;$C$82&amp;$AU$82&amp;"P"&amp;$A103)="N/A",0,RTD("tos.rtd",,CG$83,"."&amp;$C$82&amp;$AU$82&amp;"P"&amp;$A103))</f>
        <v>0.26</v>
      </c>
      <c r="CH103" s="3">
        <f>IF(RTD("tos.rtd",,CH$83,"."&amp;$D$82&amp;$AW$82&amp;"C"&amp;$A103)="N/A",0,RTD("tos.rtd",,CH$83,"."&amp;$D$82&amp;$AW$82&amp;"C"&amp;$A103))</f>
        <v>0.66</v>
      </c>
      <c r="CI103" s="3">
        <f>-IF(RTD("tos.rtd",,CI$83,"."&amp;$D$82&amp;$AW$82&amp;"P"&amp;$A103)="N/A",0,RTD("tos.rtd",,CI$83,"."&amp;$D$82&amp;$AW$82&amp;"P"&amp;$A103))</f>
        <v>0.36</v>
      </c>
      <c r="CK103" s="3">
        <f t="shared" si="303"/>
        <v>38700</v>
      </c>
      <c r="CL103" s="3"/>
      <c r="CM103" s="3">
        <f t="shared" si="304"/>
        <v>155570</v>
      </c>
      <c r="CN103" s="3"/>
      <c r="CO103" s="3">
        <f t="shared" si="305"/>
        <v>84996.000000000044</v>
      </c>
      <c r="CP103" s="3">
        <f t="shared" si="271"/>
        <v>279266.00000000006</v>
      </c>
      <c r="CQ103" s="3">
        <f t="shared" si="272"/>
        <v>-22664</v>
      </c>
      <c r="CR103" s="3"/>
      <c r="CS103" s="3">
        <f t="shared" si="273"/>
        <v>-621</v>
      </c>
      <c r="CT103" s="3"/>
      <c r="CU103" s="3">
        <f t="shared" si="274"/>
        <v>-1112</v>
      </c>
      <c r="CV103" s="3"/>
      <c r="CW103" s="3">
        <f t="shared" ca="1" si="329"/>
        <v>408061.8237025952</v>
      </c>
      <c r="CY103" s="3">
        <f t="shared" ca="1" si="275"/>
        <v>-23844041.163819902</v>
      </c>
      <c r="CZ103" s="70" t="str">
        <f t="shared" ca="1" si="319"/>
        <v/>
      </c>
      <c r="DA103" s="3">
        <f>IF(RTD("tos.rtd",,DA$83,"."&amp;$B$82&amp;$AS$82&amp;"C"&amp;$A103)="N/A",0,RTD("tos.rtd",,DA$83,"."&amp;$B$82&amp;$AS$82&amp;"C"&amp;$A103))</f>
        <v>66.98</v>
      </c>
      <c r="DB103" s="3">
        <f>IF(RTD("tos.rtd",,DB$83,"."&amp;$B$82&amp;$AS$82&amp;"P"&amp;$A103)="N/A",0,RTD("tos.rtd",,DB$83,"."&amp;$B$82&amp;$AS$82&amp;"P"&amp;$A103))</f>
        <v>0.05</v>
      </c>
      <c r="DC103" s="3">
        <f>IF(RTD("tos.rtd",,DC$83,"."&amp;$B$82&amp;$AS$82&amp;"C"&amp;$A103)="N/A",0,RTD("tos.rtd",,DC$83,"."&amp;$B$82&amp;$AS$82&amp;"C"&amp;$A103))</f>
        <v>74.900000000000006</v>
      </c>
      <c r="DD103" s="3">
        <f>IF(RTD("tos.rtd",,DD$83,"."&amp;$B$82&amp;$AS$82&amp;"P"&amp;$A103)="N/A",0,RTD("tos.rtd",,DD$83,"."&amp;$B$82&amp;$AS$82&amp;"P"&amp;$A103))</f>
        <v>0.05</v>
      </c>
      <c r="DE103" s="3">
        <f>IF(RTD("tos.rtd",,DE$83,"."&amp;$B$82&amp;$AS$82&amp;"C"&amp;$A103)="N/A",0,RTD("tos.rtd",,DE$83,"."&amp;$B$82&amp;$AS$82&amp;"C"&amp;$A103))</f>
        <v>71.3</v>
      </c>
      <c r="DF103" s="3">
        <f>IF(RTD("tos.rtd",,DF$83,"."&amp;$B$82&amp;$AS$82&amp;"P"&amp;$A103)="N/A",0,RTD("tos.rtd",,DF$83,"."&amp;$B$82&amp;$AS$82&amp;"P"&amp;$A103))</f>
        <v>0</v>
      </c>
      <c r="DG103" s="86">
        <f t="shared" si="307"/>
        <v>-61.5</v>
      </c>
      <c r="DH103" s="3">
        <f t="shared" si="276"/>
        <v>0</v>
      </c>
      <c r="DI103" s="3">
        <f t="shared" si="277"/>
        <v>0</v>
      </c>
      <c r="DJ103" s="3">
        <f t="shared" si="278"/>
        <v>0</v>
      </c>
      <c r="DK103" s="3">
        <f t="shared" si="279"/>
        <v>0</v>
      </c>
      <c r="DL103" s="3">
        <f t="shared" si="280"/>
        <v>0</v>
      </c>
      <c r="DM103" s="3">
        <f t="shared" si="281"/>
        <v>0</v>
      </c>
      <c r="DN103" s="64" t="str">
        <f t="shared" si="282"/>
        <v>UNKNOWN</v>
      </c>
      <c r="DO103" s="64" t="str">
        <f t="shared" si="283"/>
        <v>UNKNOWN</v>
      </c>
      <c r="DP103" s="3">
        <f t="shared" si="284"/>
        <v>0</v>
      </c>
      <c r="DQ103" s="3">
        <f t="shared" si="285"/>
        <v>0</v>
      </c>
      <c r="DR103" s="3">
        <f t="shared" ca="1" si="286"/>
        <v>0</v>
      </c>
      <c r="DS103" s="3">
        <f t="shared" si="287"/>
        <v>0</v>
      </c>
      <c r="DT103" s="3">
        <f t="shared" si="308"/>
        <v>0</v>
      </c>
      <c r="DU103" s="3">
        <f t="shared" si="309"/>
        <v>0</v>
      </c>
      <c r="DV103" s="3">
        <f t="shared" si="310"/>
        <v>491</v>
      </c>
      <c r="DW103" s="3">
        <f t="shared" si="311"/>
        <v>4562</v>
      </c>
      <c r="DX103" s="3">
        <f t="shared" ca="1" si="320"/>
        <v>1.1275444112986713E-4</v>
      </c>
      <c r="DY103" s="3">
        <f t="shared" ca="1" si="288"/>
        <v>-3.4957158706704129E-3</v>
      </c>
      <c r="DZ103" s="3">
        <f t="shared" ca="1" si="312"/>
        <v>3.2001399094555589E-3</v>
      </c>
      <c r="EA103" s="3">
        <f t="shared" ca="1" si="313"/>
        <v>-2.5173600063038344E-3</v>
      </c>
      <c r="EB103" s="3">
        <f t="shared" ca="1" si="289"/>
        <v>3.0566458487288934E-3</v>
      </c>
      <c r="EC103" s="3">
        <f t="shared" ca="1" si="290"/>
        <v>-2.7536205158980565E-3</v>
      </c>
      <c r="ED103" s="63">
        <f t="shared" si="314"/>
        <v>5053</v>
      </c>
      <c r="EE103" s="59">
        <f t="shared" si="291"/>
        <v>0.25</v>
      </c>
      <c r="EF103" s="59">
        <f t="shared" si="292"/>
        <v>0.60089999999999999</v>
      </c>
      <c r="EG103" s="59">
        <f t="shared" si="293"/>
        <v>0.13589999999999999</v>
      </c>
      <c r="EH103" s="59">
        <f t="shared" si="294"/>
        <v>0.1925</v>
      </c>
      <c r="EI103" s="59">
        <f t="shared" si="295"/>
        <v>0.1467</v>
      </c>
      <c r="EJ103" s="59">
        <f t="shared" si="296"/>
        <v>0.17100000000000001</v>
      </c>
      <c r="EK103" s="63">
        <f t="shared" ca="1" si="315"/>
        <v>-562903545.20500767</v>
      </c>
      <c r="EL103" s="3" t="str">
        <f>RTD("tos.rtd",,EL$83,"."&amp;$B$82&amp;$AS$82&amp;"C"&amp;$A103)</f>
        <v>--</v>
      </c>
      <c r="EM103" s="3" t="str">
        <f>RTD("tos.rtd",,EM$83,"."&amp;$B$82&amp;$AS$82&amp;"P"&amp;$A103)</f>
        <v>60.09%</v>
      </c>
      <c r="EN103" s="3" t="str">
        <f>RTD("tos.rtd",,EN$83,"."&amp;$C$82&amp;$AU$82&amp;"C"&amp;$A103)</f>
        <v>13.59%</v>
      </c>
      <c r="EO103" s="3" t="str">
        <f>RTD("tos.rtd",,EO$83,"."&amp;$C$82&amp;$AU$82&amp;"P"&amp;$A103)</f>
        <v>19.25%</v>
      </c>
      <c r="EP103" s="3" t="str">
        <f>RTD("tos.rtd",,EP$83,"."&amp;$D$82&amp;$AW$82&amp;"C"&amp;$A103)</f>
        <v>14.67%</v>
      </c>
      <c r="EQ103" s="3" t="str">
        <f>RTD("tos.rtd",,EQ$83,"."&amp;$D$82&amp;$AW$82&amp;"P"&amp;$A103)</f>
        <v>17.10%</v>
      </c>
      <c r="ES103" s="63" t="str">
        <f t="shared" si="297"/>
        <v>5890,5053.00</v>
      </c>
      <c r="ET103" s="63" t="str">
        <f t="shared" ca="1" si="298"/>
        <v>5890,-23844.04</v>
      </c>
      <c r="EU103" s="67">
        <v>589.73</v>
      </c>
      <c r="EV103" s="67" t="s">
        <v>844</v>
      </c>
      <c r="EW103" s="67">
        <v>516.01</v>
      </c>
      <c r="EX103" s="67" t="s">
        <v>845</v>
      </c>
      <c r="EY103" s="67">
        <v>5907.5</v>
      </c>
      <c r="EZ103" s="67" t="s">
        <v>846</v>
      </c>
      <c r="FA103" s="67">
        <v>21181</v>
      </c>
      <c r="FB103" s="67" t="s">
        <v>847</v>
      </c>
      <c r="FC103" s="67" t="s">
        <v>848</v>
      </c>
      <c r="FD103" s="67" t="s">
        <v>849</v>
      </c>
      <c r="FE103" s="68" t="s">
        <v>850</v>
      </c>
      <c r="FF103" s="68" t="s">
        <v>851</v>
      </c>
    </row>
    <row r="104" spans="1:162" s="63" customFormat="1" ht="12" customHeight="1" thickBot="1" x14ac:dyDescent="0.25">
      <c r="A104" s="2">
        <f t="shared" si="316"/>
        <v>5880</v>
      </c>
      <c r="B104" s="3">
        <f t="shared" si="260"/>
        <v>3019</v>
      </c>
      <c r="C104" s="3">
        <f t="shared" si="261"/>
        <v>3722</v>
      </c>
      <c r="D104" s="3">
        <f t="shared" si="262"/>
        <v>6495</v>
      </c>
      <c r="E104" s="3">
        <f t="shared" si="326"/>
        <v>13236</v>
      </c>
      <c r="F104" s="4">
        <f t="shared" si="330"/>
        <v>5899.7597244392173</v>
      </c>
      <c r="G104" s="4">
        <f t="shared" si="327"/>
        <v>586.83417625808625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227</v>
      </c>
      <c r="AN104" s="20">
        <v>4819</v>
      </c>
      <c r="AO104" s="20">
        <v>5880</v>
      </c>
      <c r="AP104" s="20">
        <v>1181</v>
      </c>
      <c r="AQ104" s="20">
        <v>-25724</v>
      </c>
      <c r="AR104" s="20"/>
      <c r="AS104" s="54">
        <f>IF(RTD("tos.rtd",,AS$83,"."&amp;$B$82&amp;$AS$82&amp;"C"&amp;$A104)="N/A",0,RTD("tos.rtd",,AS$83,"."&amp;$B$82&amp;$AS$82&amp;"C"&amp;$A104))</f>
        <v>351</v>
      </c>
      <c r="AT104" s="3">
        <f>-IF(RTD("tos.rtd",,AT$83,"."&amp;$B$82&amp;$AS$82&amp;"P"&amp;$A104)="N/A",0,RTD("tos.rtd",,AT$83,"."&amp;$B$82&amp;$AS$82&amp;"P"&amp;$A104))</f>
        <v>-2668</v>
      </c>
      <c r="AU104" s="54">
        <f>IF(RTD("tos.rtd",,AU$83,"."&amp;$C$82&amp;$AU$82&amp;"C"&amp;$A104)="N/A",0,RTD("tos.rtd",,AU$83,"."&amp;$C$82&amp;$AU$82&amp;"C"&amp;$A104))</f>
        <v>768</v>
      </c>
      <c r="AV104" s="3">
        <f>-IF(RTD("tos.rtd",,AV$83,"."&amp;$C$82&amp;$AU$82&amp;"P"&amp;$A104)="N/A",0,RTD("tos.rtd",,AV$83,"."&amp;$C$82&amp;$AU$82&amp;"P"&amp;$A104))</f>
        <v>-2954</v>
      </c>
      <c r="AW104" s="54">
        <f>IF(RTD("tos.rtd",,AW$83,"."&amp;$D$82&amp;$AW$82&amp;"C"&amp;$A104)="N/A",0,RTD("tos.rtd",,AW$83,"."&amp;$D$82&amp;$AW$82&amp;"C"&amp;$A104))</f>
        <v>3090</v>
      </c>
      <c r="AX104" s="3">
        <f>-IF(RTD("tos.rtd",,AX$83,"."&amp;$D$82&amp;$AW$82&amp;"P"&amp;$A104)="N/A",0,RTD("tos.rtd",,AX$83,"."&amp;$D$82&amp;$AW$82&amp;"P"&amp;$A104))</f>
        <v>-3405</v>
      </c>
      <c r="AY104" s="79">
        <f t="shared" si="328"/>
        <v>-4818</v>
      </c>
      <c r="AZ104" s="8">
        <f t="shared" si="264"/>
        <v>5880</v>
      </c>
      <c r="BA104" s="54">
        <f>IF(RTD("tos.rtd",,BA$83,"."&amp;$B$82&amp;$AS$82&amp;"C"&amp;$A104)="N/A",0,RTD("tos.rtd",,BA$83,"."&amp;$B$82&amp;$AS$82&amp;"C"&amp;$A104))</f>
        <v>1181</v>
      </c>
      <c r="BB104" s="3">
        <f>-IF(RTD("tos.rtd",,BB$83,"."&amp;$B$82&amp;$AS$82&amp;"P"&amp;$A104)="N/A",0,RTD("tos.rtd",,BB$83,"."&amp;$B$82&amp;$AS$82&amp;"P"&amp;$A104))</f>
        <v>-25724</v>
      </c>
      <c r="BC104" s="54">
        <f>IF(RTD("tos.rtd",,BC$83,"."&amp;$C$82&amp;$AU$82&amp;"C"&amp;$A104)="N/A",0,RTD("tos.rtd",,BC$83,"."&amp;$C$82&amp;$AU$82&amp;"C"&amp;$A104))</f>
        <v>59</v>
      </c>
      <c r="BD104" s="3">
        <f>-IF(RTD("tos.rtd",,BD$83,"."&amp;$C$82&amp;$AU$82&amp;"P"&amp;$A104)="N/A",0,RTD("tos.rtd",,BD$83,"."&amp;$C$82&amp;$AU$82&amp;"P"&amp;$A104))</f>
        <v>-635</v>
      </c>
      <c r="BE104" s="54">
        <f>IF(RTD("tos.rtd",,BE$83,"."&amp;$D$82&amp;$AW$82&amp;"C"&amp;$A104)="N/A",0,RTD("tos.rtd",,BE$83,"."&amp;$D$82&amp;$AW$82&amp;"C"&amp;$A104))</f>
        <v>3</v>
      </c>
      <c r="BF104" s="3">
        <f>-IF(RTD("tos.rtd",,BF$83,"."&amp;$D$82&amp;$AW$82&amp;"P"&amp;$A104)="N/A",0,RTD("tos.rtd",,BF$83,"."&amp;$D$82&amp;$AW$82&amp;"P"&amp;$A104))</f>
        <v>-32</v>
      </c>
      <c r="BG104" s="3">
        <f ca="1">+Hoja2!Y105</f>
        <v>-3222</v>
      </c>
      <c r="BH104" s="55">
        <f t="shared" ca="1" si="301"/>
        <v>-28370</v>
      </c>
      <c r="BI104" s="32" t="str">
        <f t="shared" ca="1" si="321"/>
        <v/>
      </c>
      <c r="BJ104" s="3">
        <f ca="1">IF($BP$1=1,DX104,IF(RTD("tos.rtd",,BJ$83,"."&amp;$B$82&amp;$AS$82&amp;"C"&amp;$A104)="N/A",0,RTD("tos.rtd",,BJ$83,"."&amp;$B$82&amp;$AS$82&amp;"C"&amp;$A104)))</f>
        <v>1.7822399470368036E-5</v>
      </c>
      <c r="BK104" s="3">
        <f ca="1">IF($BP$1=1,DY104,-IF(RTD("tos.rtd",,BK$83,"."&amp;$B$82&amp;$AS$82&amp;"P"&amp;$A104)="N/A",0,RTD("tos.rtd",,BK$83,"."&amp;$B$82&amp;$AS$82&amp;"P"&amp;$A104)))</f>
        <v>-2.9071903268644943E-3</v>
      </c>
      <c r="BL104" s="3">
        <f ca="1">IF($BP$1=1,DZ104,IF(RTD("tos.rtd",,BL$83,"."&amp;$C$82&amp;$AU$82&amp;"C"&amp;$A104)="N/A",0,RTD("tos.rtd",,BL$83,"."&amp;$C$82&amp;$AU$82&amp;"C"&amp;$A104)))</f>
        <v>3.0021639309383225E-3</v>
      </c>
      <c r="BM104" s="3">
        <f ca="1">IF($BP$1=1,EA104,-IF(RTD("tos.rtd",,BM$83,"."&amp;$C$82&amp;$AU$82&amp;"P"&amp;$A104)="N/A",0,RTD("tos.rtd",,BM$83,"."&amp;$C$82&amp;$AU$82&amp;"P"&amp;$A104)))</f>
        <v>-2.4100127101460093E-3</v>
      </c>
      <c r="BN104" s="3">
        <f ca="1">IF($BP$1=1,EB104,IF(RTD("tos.rtd",,BN$83,"."&amp;$D$82&amp;$AW$82&amp;"C"&amp;$A104)="N/A",0,RTD("tos.rtd",,BN$83,"."&amp;$D$82&amp;$AW$82&amp;"C"&amp;$A104)))</f>
        <v>2.8610760291188256E-3</v>
      </c>
      <c r="BO104" s="3">
        <f ca="1">IF($BP$1=1,EC104,-IF(RTD("tos.rtd",,BO$83,"."&amp;$D$82&amp;$AW$82&amp;"P"&amp;$A104)="N/A",0,RTD("tos.rtd",,BO$83,"."&amp;$D$82&amp;$AW$82&amp;"P"&amp;$A104)))</f>
        <v>-2.6159225058359813E-3</v>
      </c>
      <c r="BQ104" s="3">
        <f t="shared" ca="1" si="265"/>
        <v>-2104429.3994894852</v>
      </c>
      <c r="BR104" s="3" t="str">
        <f t="shared" ca="1" si="302"/>
        <v/>
      </c>
      <c r="BS104" s="3">
        <f t="shared" ca="1" si="266"/>
        <v>-1307036.9511727723</v>
      </c>
      <c r="BT104" s="3" t="str">
        <f t="shared" ca="1" si="302"/>
        <v>Cruce -</v>
      </c>
      <c r="BU104" s="3">
        <f t="shared" ca="1" si="267"/>
        <v>-18054.674552662764</v>
      </c>
      <c r="BV104" s="3" t="str">
        <f t="shared" ca="1" si="302"/>
        <v>Cruce -</v>
      </c>
      <c r="BX104" s="3">
        <f t="shared" ca="1" si="268"/>
        <v>-20300895.397144452</v>
      </c>
      <c r="BY104" s="3" t="str">
        <f t="shared" ca="1" si="318"/>
        <v/>
      </c>
      <c r="BZ104" s="3">
        <f t="shared" ca="1" si="269"/>
        <v>-367449.12964765594</v>
      </c>
      <c r="CA104" s="3" t="str">
        <f t="shared" ca="1" si="318"/>
        <v/>
      </c>
      <c r="CB104" s="3">
        <f t="shared" ca="1" si="270"/>
        <v>-20399.401805947906</v>
      </c>
      <c r="CC104" s="3" t="str">
        <f t="shared" ca="1" si="318"/>
        <v/>
      </c>
      <c r="CD104" s="3">
        <f>IF(RTD("tos.rtd",,CD$83,"."&amp;$B$82&amp;$AS$82&amp;"C"&amp;$A104)="N/A",0,RTD("tos.rtd",,CD$83,"."&amp;$B$82&amp;$AS$82&amp;"C"&amp;$A104))</f>
        <v>1</v>
      </c>
      <c r="CE104" s="3">
        <f>-IF(RTD("tos.rtd",,CE$83,"."&amp;$B$82&amp;$AS$82&amp;"P"&amp;$A104)="N/A",0,RTD("tos.rtd",,CE$83,"."&amp;$B$82&amp;$AS$82&amp;"P"&amp;$A104))</f>
        <v>0</v>
      </c>
      <c r="CF104" s="3">
        <f>IF(RTD("tos.rtd",,CF$83,"."&amp;$C$82&amp;$AU$82&amp;"C"&amp;$A104)="N/A",0,RTD("tos.rtd",,CF$83,"."&amp;$C$82&amp;$AU$82&amp;"C"&amp;$A104))</f>
        <v>0.85</v>
      </c>
      <c r="CG104" s="3">
        <f>-IF(RTD("tos.rtd",,CG$83,"."&amp;$C$82&amp;$AU$82&amp;"P"&amp;$A104)="N/A",0,RTD("tos.rtd",,CG$83,"."&amp;$C$82&amp;$AU$82&amp;"P"&amp;$A104))</f>
        <v>0.23</v>
      </c>
      <c r="CH104" s="3">
        <f>IF(RTD("tos.rtd",,CH$83,"."&amp;$D$82&amp;$AW$82&amp;"C"&amp;$A104)="N/A",0,RTD("tos.rtd",,CH$83,"."&amp;$D$82&amp;$AW$82&amp;"C"&amp;$A104))</f>
        <v>0.67</v>
      </c>
      <c r="CI104" s="3">
        <f>-IF(RTD("tos.rtd",,CI$83,"."&amp;$D$82&amp;$AW$82&amp;"P"&amp;$A104)="N/A",0,RTD("tos.rtd",,CI$83,"."&amp;$D$82&amp;$AW$82&amp;"P"&amp;$A104))</f>
        <v>0.35</v>
      </c>
      <c r="CK104" s="3">
        <f t="shared" si="303"/>
        <v>35100</v>
      </c>
      <c r="CL104" s="3"/>
      <c r="CM104" s="3">
        <f t="shared" si="304"/>
        <v>-2662.0000000000073</v>
      </c>
      <c r="CN104" s="3"/>
      <c r="CO104" s="3">
        <f t="shared" si="305"/>
        <v>87855.000000000029</v>
      </c>
      <c r="CP104" s="3">
        <f t="shared" si="271"/>
        <v>120293.00000000003</v>
      </c>
      <c r="CQ104" s="3">
        <f t="shared" si="272"/>
        <v>-24543</v>
      </c>
      <c r="CR104" s="3"/>
      <c r="CS104" s="3">
        <f t="shared" si="273"/>
        <v>-576</v>
      </c>
      <c r="CT104" s="3"/>
      <c r="CU104" s="3">
        <f t="shared" si="274"/>
        <v>-29</v>
      </c>
      <c r="CV104" s="3"/>
      <c r="CW104" s="3">
        <f t="shared" ca="1" si="329"/>
        <v>-3429521.0252149203</v>
      </c>
      <c r="CY104" s="3">
        <f t="shared" ca="1" si="275"/>
        <v>-20688743.928598057</v>
      </c>
      <c r="CZ104" s="70" t="str">
        <f t="shared" ca="1" si="319"/>
        <v/>
      </c>
      <c r="DA104" s="3">
        <f>IF(RTD("tos.rtd",,DA$83,"."&amp;$B$82&amp;$AS$82&amp;"C"&amp;$A104)="N/A",0,RTD("tos.rtd",,DA$83,"."&amp;$B$82&amp;$AS$82&amp;"C"&amp;$A104))</f>
        <v>71.5</v>
      </c>
      <c r="DB104" s="3">
        <f>IF(RTD("tos.rtd",,DB$83,"."&amp;$B$82&amp;$AS$82&amp;"P"&amp;$A104)="N/A",0,RTD("tos.rtd",,DB$83,"."&amp;$B$82&amp;$AS$82&amp;"P"&amp;$A104))</f>
        <v>0.03</v>
      </c>
      <c r="DC104" s="3">
        <f>IF(RTD("tos.rtd",,DC$83,"."&amp;$B$82&amp;$AS$82&amp;"C"&amp;$A104)="N/A",0,RTD("tos.rtd",,DC$83,"."&amp;$B$82&amp;$AS$82&amp;"C"&amp;$A104))</f>
        <v>84.9</v>
      </c>
      <c r="DD104" s="3">
        <f>IF(RTD("tos.rtd",,DD$83,"."&amp;$B$82&amp;$AS$82&amp;"P"&amp;$A104)="N/A",0,RTD("tos.rtd",,DD$83,"."&amp;$B$82&amp;$AS$82&amp;"P"&amp;$A104))</f>
        <v>0.05</v>
      </c>
      <c r="DE104" s="3">
        <f>IF(RTD("tos.rtd",,DE$83,"."&amp;$B$82&amp;$AS$82&amp;"C"&amp;$A104)="N/A",0,RTD("tos.rtd",,DE$83,"."&amp;$B$82&amp;$AS$82&amp;"C"&amp;$A104))</f>
        <v>81.7</v>
      </c>
      <c r="DF104" s="3">
        <f>IF(RTD("tos.rtd",,DF$83,"."&amp;$B$82&amp;$AS$82&amp;"P"&amp;$A104)="N/A",0,RTD("tos.rtd",,DF$83,"."&amp;$B$82&amp;$AS$82&amp;"P"&amp;$A104))</f>
        <v>0</v>
      </c>
      <c r="DG104" s="86">
        <f t="shared" si="307"/>
        <v>-71.5</v>
      </c>
      <c r="DH104" s="3">
        <f t="shared" si="276"/>
        <v>0</v>
      </c>
      <c r="DI104" s="3">
        <f t="shared" si="277"/>
        <v>0</v>
      </c>
      <c r="DJ104" s="3">
        <f t="shared" si="278"/>
        <v>0</v>
      </c>
      <c r="DK104" s="3">
        <f t="shared" si="279"/>
        <v>0</v>
      </c>
      <c r="DL104" s="3">
        <f t="shared" si="280"/>
        <v>0</v>
      </c>
      <c r="DM104" s="3">
        <f t="shared" si="281"/>
        <v>0</v>
      </c>
      <c r="DN104" s="64" t="str">
        <f t="shared" si="282"/>
        <v>UNKNOWN</v>
      </c>
      <c r="DO104" s="64" t="str">
        <f t="shared" si="283"/>
        <v>UNKNOWN</v>
      </c>
      <c r="DP104" s="3">
        <f t="shared" si="284"/>
        <v>0</v>
      </c>
      <c r="DQ104" s="3">
        <f t="shared" si="285"/>
        <v>0</v>
      </c>
      <c r="DR104" s="3">
        <f t="shared" ca="1" si="286"/>
        <v>0</v>
      </c>
      <c r="DS104" s="3">
        <f t="shared" si="287"/>
        <v>0</v>
      </c>
      <c r="DT104" s="3">
        <f t="shared" si="308"/>
        <v>0</v>
      </c>
      <c r="DU104" s="3">
        <f t="shared" si="309"/>
        <v>0</v>
      </c>
      <c r="DV104" s="3">
        <f t="shared" si="310"/>
        <v>227</v>
      </c>
      <c r="DW104" s="3">
        <f t="shared" si="311"/>
        <v>4819</v>
      </c>
      <c r="DX104" s="3">
        <f t="shared" ca="1" si="320"/>
        <v>1.7822399470368036E-5</v>
      </c>
      <c r="DY104" s="3">
        <f t="shared" ca="1" si="288"/>
        <v>-2.9071903268644943E-3</v>
      </c>
      <c r="DZ104" s="3">
        <f t="shared" ca="1" si="312"/>
        <v>3.0021639309383225E-3</v>
      </c>
      <c r="EA104" s="3">
        <f t="shared" ca="1" si="313"/>
        <v>-2.4100127101460093E-3</v>
      </c>
      <c r="EB104" s="3">
        <f t="shared" ca="1" si="289"/>
        <v>2.8610760291188256E-3</v>
      </c>
      <c r="EC104" s="3">
        <f t="shared" ca="1" si="290"/>
        <v>-2.6159225058359813E-3</v>
      </c>
      <c r="ED104" s="63">
        <f t="shared" si="314"/>
        <v>5046</v>
      </c>
      <c r="EE104" s="59">
        <f t="shared" si="291"/>
        <v>0.25</v>
      </c>
      <c r="EF104" s="59">
        <f t="shared" si="292"/>
        <v>0.67390000000000005</v>
      </c>
      <c r="EG104" s="59">
        <f t="shared" si="293"/>
        <v>0.1331</v>
      </c>
      <c r="EH104" s="59">
        <f t="shared" si="294"/>
        <v>0.19439999999999999</v>
      </c>
      <c r="EI104" s="59">
        <f t="shared" si="295"/>
        <v>0.14779999999999999</v>
      </c>
      <c r="EJ104" s="59">
        <f t="shared" si="296"/>
        <v>0.1724</v>
      </c>
      <c r="EK104" s="63">
        <f t="shared" ca="1" si="315"/>
        <v>-496086986.91641986</v>
      </c>
      <c r="EL104" s="3" t="str">
        <f>RTD("tos.rtd",,EL$83,"."&amp;$B$82&amp;$AS$82&amp;"C"&amp;$A104)</f>
        <v>--</v>
      </c>
      <c r="EM104" s="3" t="str">
        <f>RTD("tos.rtd",,EM$83,"."&amp;$B$82&amp;$AS$82&amp;"P"&amp;$A104)</f>
        <v>67.39%</v>
      </c>
      <c r="EN104" s="3" t="str">
        <f>RTD("tos.rtd",,EN$83,"."&amp;$C$82&amp;$AU$82&amp;"C"&amp;$A104)</f>
        <v>13.31%</v>
      </c>
      <c r="EO104" s="3" t="str">
        <f>RTD("tos.rtd",,EO$83,"."&amp;$C$82&amp;$AU$82&amp;"P"&amp;$A104)</f>
        <v>19.44%</v>
      </c>
      <c r="EP104" s="3" t="str">
        <f>RTD("tos.rtd",,EP$83,"."&amp;$D$82&amp;$AW$82&amp;"C"&amp;$A104)</f>
        <v>14.78%</v>
      </c>
      <c r="EQ104" s="3" t="str">
        <f>RTD("tos.rtd",,EQ$83,"."&amp;$D$82&amp;$AW$82&amp;"P"&amp;$A104)</f>
        <v>17.24%</v>
      </c>
      <c r="ES104" s="63" t="str">
        <f t="shared" si="297"/>
        <v>5880,5046.00</v>
      </c>
      <c r="ET104" s="63" t="str">
        <f t="shared" ca="1" si="298"/>
        <v>5880,-20688.74</v>
      </c>
      <c r="EU104" s="67">
        <v>589.73</v>
      </c>
      <c r="EV104" s="67" t="s">
        <v>852</v>
      </c>
      <c r="EW104" s="67">
        <v>516.03</v>
      </c>
      <c r="EX104" s="67" t="s">
        <v>853</v>
      </c>
      <c r="EY104" s="67">
        <v>5907.25</v>
      </c>
      <c r="EZ104" s="67" t="s">
        <v>854</v>
      </c>
      <c r="FA104" s="67">
        <v>21182.5</v>
      </c>
      <c r="FB104" s="67" t="s">
        <v>855</v>
      </c>
      <c r="FC104" s="67" t="s">
        <v>856</v>
      </c>
      <c r="FD104" s="67" t="s">
        <v>857</v>
      </c>
      <c r="FE104" s="68" t="s">
        <v>858</v>
      </c>
      <c r="FF104" s="68" t="s">
        <v>859</v>
      </c>
    </row>
    <row r="105" spans="1:162" s="63" customFormat="1" ht="12" customHeight="1" thickBot="1" x14ac:dyDescent="0.25">
      <c r="A105" s="2">
        <f t="shared" si="316"/>
        <v>5870</v>
      </c>
      <c r="B105" s="3">
        <f t="shared" si="260"/>
        <v>1365</v>
      </c>
      <c r="C105" s="3">
        <f t="shared" si="261"/>
        <v>914</v>
      </c>
      <c r="D105" s="3">
        <f t="shared" si="262"/>
        <v>3497</v>
      </c>
      <c r="E105" s="3">
        <f t="shared" si="326"/>
        <v>5776</v>
      </c>
      <c r="F105" s="4">
        <f t="shared" si="330"/>
        <v>5889.7261194656812</v>
      </c>
      <c r="G105" s="4">
        <f t="shared" si="327"/>
        <v>585.83615895152479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47</v>
      </c>
      <c r="AN105" s="20">
        <v>3281</v>
      </c>
      <c r="AO105" s="20">
        <v>5870</v>
      </c>
      <c r="AP105" s="20">
        <v>1188</v>
      </c>
      <c r="AQ105" s="20">
        <v>-18545</v>
      </c>
      <c r="AR105" s="20"/>
      <c r="AS105" s="54">
        <f>IF(RTD("tos.rtd",,AS$83,"."&amp;$B$82&amp;$AS$82&amp;"C"&amp;$A105)="N/A",0,RTD("tos.rtd",,AS$83,"."&amp;$B$82&amp;$AS$82&amp;"C"&amp;$A105))</f>
        <v>639</v>
      </c>
      <c r="AT105" s="3">
        <f>-IF(RTD("tos.rtd",,AT$83,"."&amp;$B$82&amp;$AS$82&amp;"P"&amp;$A105)="N/A",0,RTD("tos.rtd",,AT$83,"."&amp;$B$82&amp;$AS$82&amp;"P"&amp;$A105))</f>
        <v>-726</v>
      </c>
      <c r="AU105" s="54">
        <f>IF(RTD("tos.rtd",,AU$83,"."&amp;$C$82&amp;$AU$82&amp;"C"&amp;$A105)="N/A",0,RTD("tos.rtd",,AU$83,"."&amp;$C$82&amp;$AU$82&amp;"C"&amp;$A105))</f>
        <v>438</v>
      </c>
      <c r="AV105" s="3">
        <f>-IF(RTD("tos.rtd",,AV$83,"."&amp;$C$82&amp;$AU$82&amp;"P"&amp;$A105)="N/A",0,RTD("tos.rtd",,AV$83,"."&amp;$C$82&amp;$AU$82&amp;"P"&amp;$A105))</f>
        <v>-476</v>
      </c>
      <c r="AW105" s="54">
        <f>IF(RTD("tos.rtd",,AW$83,"."&amp;$D$82&amp;$AW$82&amp;"C"&amp;$A105)="N/A",0,RTD("tos.rtd",,AW$83,"."&amp;$D$82&amp;$AW$82&amp;"C"&amp;$A105))</f>
        <v>1234</v>
      </c>
      <c r="AX105" s="3">
        <f>-IF(RTD("tos.rtd",,AX$83,"."&amp;$D$82&amp;$AW$82&amp;"P"&amp;$A105)="N/A",0,RTD("tos.rtd",,AX$83,"."&amp;$D$82&amp;$AW$82&amp;"P"&amp;$A105))</f>
        <v>-2263</v>
      </c>
      <c r="AY105" s="79">
        <f t="shared" si="328"/>
        <v>-1154</v>
      </c>
      <c r="AZ105" s="8">
        <f t="shared" si="264"/>
        <v>5870</v>
      </c>
      <c r="BA105" s="54">
        <f>IF(RTD("tos.rtd",,BA$83,"."&amp;$B$82&amp;$AS$82&amp;"C"&amp;$A105)="N/A",0,RTD("tos.rtd",,BA$83,"."&amp;$B$82&amp;$AS$82&amp;"C"&amp;$A105))</f>
        <v>1188</v>
      </c>
      <c r="BB105" s="3">
        <f>-IF(RTD("tos.rtd",,BB$83,"."&amp;$B$82&amp;$AS$82&amp;"P"&amp;$A105)="N/A",0,RTD("tos.rtd",,BB$83,"."&amp;$B$82&amp;$AS$82&amp;"P"&amp;$A105))</f>
        <v>-18545</v>
      </c>
      <c r="BC105" s="54">
        <f>IF(RTD("tos.rtd",,BC$83,"."&amp;$C$82&amp;$AU$82&amp;"C"&amp;$A105)="N/A",0,RTD("tos.rtd",,BC$83,"."&amp;$C$82&amp;$AU$82&amp;"C"&amp;$A105))</f>
        <v>83</v>
      </c>
      <c r="BD105" s="3">
        <f>-IF(RTD("tos.rtd",,BD$83,"."&amp;$C$82&amp;$AU$82&amp;"P"&amp;$A105)="N/A",0,RTD("tos.rtd",,BD$83,"."&amp;$C$82&amp;$AU$82&amp;"P"&amp;$A105))</f>
        <v>-301</v>
      </c>
      <c r="BE105" s="54">
        <f>IF(RTD("tos.rtd",,BE$83,"."&amp;$D$82&amp;$AW$82&amp;"C"&amp;$A105)="N/A",0,RTD("tos.rtd",,BE$83,"."&amp;$D$82&amp;$AW$82&amp;"C"&amp;$A105))</f>
        <v>2</v>
      </c>
      <c r="BF105" s="3">
        <f>-IF(RTD("tos.rtd",,BF$83,"."&amp;$D$82&amp;$AW$82&amp;"P"&amp;$A105)="N/A",0,RTD("tos.rtd",,BF$83,"."&amp;$D$82&amp;$AW$82&amp;"P"&amp;$A105))</f>
        <v>-18</v>
      </c>
      <c r="BG105" s="3">
        <f ca="1">+Hoja2!Y106</f>
        <v>-4685</v>
      </c>
      <c r="BH105" s="55">
        <f t="shared" ca="1" si="301"/>
        <v>-22276</v>
      </c>
      <c r="BI105" s="32" t="str">
        <f t="shared" ca="1" si="321"/>
        <v/>
      </c>
      <c r="BJ105" s="3">
        <f ca="1">IF($BP$1=1,DX105,IF(RTD("tos.rtd",,BJ$83,"."&amp;$B$82&amp;$AS$82&amp;"C"&amp;$A105)="N/A",0,RTD("tos.rtd",,BJ$83,"."&amp;$B$82&amp;$AS$82&amp;"C"&amp;$A105)))</f>
        <v>2.1237567019292382E-6</v>
      </c>
      <c r="BK105" s="3">
        <f ca="1">IF($BP$1=1,DY105,-IF(RTD("tos.rtd",,BK$83,"."&amp;$B$82&amp;$AS$82&amp;"P"&amp;$A105)="N/A",0,RTD("tos.rtd",,BK$83,"."&amp;$B$82&amp;$AS$82&amp;"P"&amp;$A105)))</f>
        <v>-2.4788656196086337E-3</v>
      </c>
      <c r="BL105" s="3">
        <f ca="1">IF($BP$1=1,DZ105,IF(RTD("tos.rtd",,BL$83,"."&amp;$C$82&amp;$AU$82&amp;"C"&amp;$A105)="N/A",0,RTD("tos.rtd",,BL$83,"."&amp;$C$82&amp;$AU$82&amp;"C"&amp;$A105)))</f>
        <v>2.77309380164445E-3</v>
      </c>
      <c r="BM105" s="3">
        <f ca="1">IF($BP$1=1,EA105,-IF(RTD("tos.rtd",,BM$83,"."&amp;$C$82&amp;$AU$82&amp;"P"&amp;$A105)="N/A",0,RTD("tos.rtd",,BM$83,"."&amp;$C$82&amp;$AU$82&amp;"P"&amp;$A105)))</f>
        <v>-2.2997103797320648E-3</v>
      </c>
      <c r="BN105" s="3">
        <f ca="1">IF($BP$1=1,EB105,IF(RTD("tos.rtd",,BN$83,"."&amp;$D$82&amp;$AW$82&amp;"C"&amp;$A105)="N/A",0,RTD("tos.rtd",,BN$83,"."&amp;$D$82&amp;$AW$82&amp;"C"&amp;$A105)))</f>
        <v>2.6603399000483413E-3</v>
      </c>
      <c r="BO105" s="3">
        <f ca="1">IF($BP$1=1,EC105,-IF(RTD("tos.rtd",,BO$83,"."&amp;$D$82&amp;$AW$82&amp;"P"&amp;$A105)="N/A",0,RTD("tos.rtd",,BO$83,"."&amp;$D$82&amp;$AW$82&amp;"P"&amp;$A105)))</f>
        <v>-2.4737061644662505E-3</v>
      </c>
      <c r="BQ105" s="3">
        <f t="shared" ca="1" si="265"/>
        <v>-488300.8354687969</v>
      </c>
      <c r="BR105" s="3" t="str">
        <f t="shared" ca="1" si="302"/>
        <v/>
      </c>
      <c r="BS105" s="3">
        <f t="shared" ca="1" si="266"/>
        <v>32571.397330883367</v>
      </c>
      <c r="BT105" s="3" t="str">
        <f t="shared" ca="1" si="302"/>
        <v>Cruce +</v>
      </c>
      <c r="BU105" s="3">
        <f t="shared" ca="1" si="267"/>
        <v>-628640.40131152165</v>
      </c>
      <c r="BV105" s="3" t="str">
        <f t="shared" ca="1" si="302"/>
        <v/>
      </c>
      <c r="BX105" s="3">
        <f t="shared" ca="1" si="268"/>
        <v>-12481921.97163127</v>
      </c>
      <c r="BY105" s="3" t="str">
        <f t="shared" ca="1" si="318"/>
        <v/>
      </c>
      <c r="BZ105" s="3">
        <f t="shared" ca="1" si="269"/>
        <v>-125461.57322791812</v>
      </c>
      <c r="CA105" s="3" t="str">
        <f t="shared" ca="1" si="318"/>
        <v/>
      </c>
      <c r="CB105" s="3">
        <f t="shared" ca="1" si="270"/>
        <v>-10645.801363352924</v>
      </c>
      <c r="CC105" s="3" t="str">
        <f t="shared" ca="1" si="318"/>
        <v/>
      </c>
      <c r="CD105" s="3">
        <f>IF(RTD("tos.rtd",,CD$83,"."&amp;$B$82&amp;$AS$82&amp;"C"&amp;$A105)="N/A",0,RTD("tos.rtd",,CD$83,"."&amp;$B$82&amp;$AS$82&amp;"C"&amp;$A105))</f>
        <v>1</v>
      </c>
      <c r="CE105" s="3">
        <f>-IF(RTD("tos.rtd",,CE$83,"."&amp;$B$82&amp;$AS$82&amp;"P"&amp;$A105)="N/A",0,RTD("tos.rtd",,CE$83,"."&amp;$B$82&amp;$AS$82&amp;"P"&amp;$A105))</f>
        <v>0</v>
      </c>
      <c r="CF105" s="3">
        <f>IF(RTD("tos.rtd",,CF$83,"."&amp;$C$82&amp;$AU$82&amp;"C"&amp;$A105)="N/A",0,RTD("tos.rtd",,CF$83,"."&amp;$C$82&amp;$AU$82&amp;"C"&amp;$A105))</f>
        <v>0.89</v>
      </c>
      <c r="CG105" s="3">
        <f>-IF(RTD("tos.rtd",,CG$83,"."&amp;$C$82&amp;$AU$82&amp;"P"&amp;$A105)="N/A",0,RTD("tos.rtd",,CG$83,"."&amp;$C$82&amp;$AU$82&amp;"P"&amp;$A105))</f>
        <v>0.21</v>
      </c>
      <c r="CH105" s="3">
        <f>IF(RTD("tos.rtd",,CH$83,"."&amp;$D$82&amp;$AW$82&amp;"C"&amp;$A105)="N/A",0,RTD("tos.rtd",,CH$83,"."&amp;$D$82&amp;$AW$82&amp;"C"&amp;$A105))</f>
        <v>0.68</v>
      </c>
      <c r="CI105" s="3">
        <f>-IF(RTD("tos.rtd",,CI$83,"."&amp;$D$82&amp;$AW$82&amp;"P"&amp;$A105)="N/A",0,RTD("tos.rtd",,CI$83,"."&amp;$D$82&amp;$AW$82&amp;"P"&amp;$A105))</f>
        <v>0.34</v>
      </c>
      <c r="CK105" s="3">
        <f t="shared" si="303"/>
        <v>63900</v>
      </c>
      <c r="CL105" s="3"/>
      <c r="CM105" s="3">
        <f t="shared" si="304"/>
        <v>28986</v>
      </c>
      <c r="CN105" s="3"/>
      <c r="CO105" s="3">
        <f t="shared" si="305"/>
        <v>6970</v>
      </c>
      <c r="CP105" s="3">
        <f t="shared" si="271"/>
        <v>99856</v>
      </c>
      <c r="CQ105" s="3">
        <f t="shared" si="272"/>
        <v>-17357</v>
      </c>
      <c r="CR105" s="3"/>
      <c r="CS105" s="3">
        <f t="shared" si="273"/>
        <v>-218</v>
      </c>
      <c r="CT105" s="3"/>
      <c r="CU105" s="3">
        <f t="shared" si="274"/>
        <v>-16</v>
      </c>
      <c r="CV105" s="3"/>
      <c r="CW105" s="3">
        <f t="shared" ca="1" si="329"/>
        <v>-1084369.8394494352</v>
      </c>
      <c r="CY105" s="3">
        <f t="shared" ca="1" si="275"/>
        <v>-12618029.34622254</v>
      </c>
      <c r="CZ105" s="70" t="str">
        <f t="shared" ca="1" si="319"/>
        <v/>
      </c>
      <c r="DA105" s="3">
        <f>IF(RTD("tos.rtd",,DA$83,"."&amp;$B$82&amp;$AS$82&amp;"C"&amp;$A105)="N/A",0,RTD("tos.rtd",,DA$83,"."&amp;$B$82&amp;$AS$82&amp;"C"&amp;$A105))</f>
        <v>89.8</v>
      </c>
      <c r="DB105" s="3">
        <f>IF(RTD("tos.rtd",,DB$83,"."&amp;$B$82&amp;$AS$82&amp;"P"&amp;$A105)="N/A",0,RTD("tos.rtd",,DB$83,"."&amp;$B$82&amp;$AS$82&amp;"P"&amp;$A105))</f>
        <v>0.03</v>
      </c>
      <c r="DC105" s="3">
        <f>IF(RTD("tos.rtd",,DC$83,"."&amp;$B$82&amp;$AS$82&amp;"C"&amp;$A105)="N/A",0,RTD("tos.rtd",,DC$83,"."&amp;$B$82&amp;$AS$82&amp;"C"&amp;$A105))</f>
        <v>94.9</v>
      </c>
      <c r="DD105" s="3">
        <f>IF(RTD("tos.rtd",,DD$83,"."&amp;$B$82&amp;$AS$82&amp;"P"&amp;$A105)="N/A",0,RTD("tos.rtd",,DD$83,"."&amp;$B$82&amp;$AS$82&amp;"P"&amp;$A105))</f>
        <v>0.05</v>
      </c>
      <c r="DE105" s="3">
        <f>IF(RTD("tos.rtd",,DE$83,"."&amp;$B$82&amp;$AS$82&amp;"C"&amp;$A105)="N/A",0,RTD("tos.rtd",,DE$83,"."&amp;$B$82&amp;$AS$82&amp;"C"&amp;$A105))</f>
        <v>91.3</v>
      </c>
      <c r="DF105" s="3">
        <f>IF(RTD("tos.rtd",,DF$83,"."&amp;$B$82&amp;$AS$82&amp;"P"&amp;$A105)="N/A",0,RTD("tos.rtd",,DF$83,"."&amp;$B$82&amp;$AS$82&amp;"P"&amp;$A105))</f>
        <v>0</v>
      </c>
      <c r="DG105" s="86">
        <f t="shared" si="307"/>
        <v>-81.5</v>
      </c>
      <c r="DH105" s="3">
        <f t="shared" si="276"/>
        <v>0</v>
      </c>
      <c r="DI105" s="3">
        <f t="shared" si="277"/>
        <v>0</v>
      </c>
      <c r="DJ105" s="3">
        <f t="shared" si="278"/>
        <v>0</v>
      </c>
      <c r="DK105" s="3">
        <f t="shared" si="279"/>
        <v>0</v>
      </c>
      <c r="DL105" s="3">
        <f t="shared" si="280"/>
        <v>0</v>
      </c>
      <c r="DM105" s="3">
        <f t="shared" si="281"/>
        <v>0</v>
      </c>
      <c r="DN105" s="64" t="str">
        <f t="shared" si="282"/>
        <v>UNKNOWN</v>
      </c>
      <c r="DO105" s="64" t="str">
        <f t="shared" si="283"/>
        <v>UNKNOWN</v>
      </c>
      <c r="DP105" s="3">
        <f t="shared" si="284"/>
        <v>0</v>
      </c>
      <c r="DQ105" s="3">
        <f t="shared" si="285"/>
        <v>0</v>
      </c>
      <c r="DR105" s="3">
        <f t="shared" ca="1" si="286"/>
        <v>0</v>
      </c>
      <c r="DS105" s="3">
        <f t="shared" si="287"/>
        <v>0</v>
      </c>
      <c r="DT105" s="3">
        <f t="shared" si="308"/>
        <v>0</v>
      </c>
      <c r="DU105" s="3">
        <f t="shared" si="309"/>
        <v>0</v>
      </c>
      <c r="DV105" s="3">
        <f t="shared" si="310"/>
        <v>47</v>
      </c>
      <c r="DW105" s="3">
        <f t="shared" si="311"/>
        <v>3281</v>
      </c>
      <c r="DX105" s="3">
        <f t="shared" ca="1" si="320"/>
        <v>2.1237567019292382E-6</v>
      </c>
      <c r="DY105" s="3">
        <f t="shared" ca="1" si="288"/>
        <v>-2.4788656196086337E-3</v>
      </c>
      <c r="DZ105" s="3">
        <f t="shared" ca="1" si="312"/>
        <v>2.77309380164445E-3</v>
      </c>
      <c r="EA105" s="3">
        <f t="shared" ca="1" si="313"/>
        <v>-2.2997103797320648E-3</v>
      </c>
      <c r="EB105" s="3">
        <f t="shared" ca="1" si="289"/>
        <v>2.6603399000483413E-3</v>
      </c>
      <c r="EC105" s="3">
        <f t="shared" ca="1" si="290"/>
        <v>-2.4737061644662505E-3</v>
      </c>
      <c r="ED105" s="63">
        <f t="shared" si="314"/>
        <v>3328</v>
      </c>
      <c r="EE105" s="59">
        <f t="shared" si="291"/>
        <v>0.25</v>
      </c>
      <c r="EF105" s="59">
        <f t="shared" si="292"/>
        <v>0.74829999999999997</v>
      </c>
      <c r="EG105" s="59">
        <f t="shared" si="293"/>
        <v>0.12859999999999999</v>
      </c>
      <c r="EH105" s="59">
        <f t="shared" si="294"/>
        <v>0.19620000000000001</v>
      </c>
      <c r="EI105" s="59">
        <f t="shared" si="295"/>
        <v>0.14879999999999999</v>
      </c>
      <c r="EJ105" s="59">
        <f t="shared" si="296"/>
        <v>0.17369999999999999</v>
      </c>
      <c r="EK105" s="63">
        <f t="shared" ca="1" si="315"/>
        <v>-288075789.19593823</v>
      </c>
      <c r="EL105" s="3" t="str">
        <f>RTD("tos.rtd",,EL$83,"."&amp;$B$82&amp;$AS$82&amp;"C"&amp;$A105)</f>
        <v>--</v>
      </c>
      <c r="EM105" s="3" t="str">
        <f>RTD("tos.rtd",,EM$83,"."&amp;$B$82&amp;$AS$82&amp;"P"&amp;$A105)</f>
        <v>74.83%</v>
      </c>
      <c r="EN105" s="3" t="str">
        <f>RTD("tos.rtd",,EN$83,"."&amp;$C$82&amp;$AU$82&amp;"C"&amp;$A105)</f>
        <v>12.86%</v>
      </c>
      <c r="EO105" s="3" t="str">
        <f>RTD("tos.rtd",,EO$83,"."&amp;$C$82&amp;$AU$82&amp;"P"&amp;$A105)</f>
        <v>19.62%</v>
      </c>
      <c r="EP105" s="3" t="str">
        <f>RTD("tos.rtd",,EP$83,"."&amp;$D$82&amp;$AW$82&amp;"C"&amp;$A105)</f>
        <v>14.88%</v>
      </c>
      <c r="EQ105" s="3" t="str">
        <f>RTD("tos.rtd",,EQ$83,"."&amp;$D$82&amp;$AW$82&amp;"P"&amp;$A105)</f>
        <v>17.37%</v>
      </c>
      <c r="ES105" s="63" t="str">
        <f t="shared" si="297"/>
        <v>5870,3328.00</v>
      </c>
      <c r="ET105" s="63" t="str">
        <f t="shared" ca="1" si="298"/>
        <v>5870,-12618.03</v>
      </c>
      <c r="EU105" s="67">
        <v>589.70000000000005</v>
      </c>
      <c r="EV105" s="67" t="s">
        <v>860</v>
      </c>
      <c r="EW105" s="67">
        <v>516.02</v>
      </c>
      <c r="EX105" s="67" t="s">
        <v>861</v>
      </c>
      <c r="EY105" s="67">
        <v>5907.5</v>
      </c>
      <c r="EZ105" s="67" t="s">
        <v>862</v>
      </c>
      <c r="FA105" s="67">
        <v>21181.5</v>
      </c>
      <c r="FB105" s="67" t="s">
        <v>863</v>
      </c>
      <c r="FC105" s="67" t="s">
        <v>864</v>
      </c>
      <c r="FD105" s="67" t="s">
        <v>865</v>
      </c>
      <c r="FE105" s="68" t="s">
        <v>866</v>
      </c>
      <c r="FF105" s="68" t="s">
        <v>867</v>
      </c>
    </row>
    <row r="106" spans="1:162" s="63" customFormat="1" ht="12" customHeight="1" thickBot="1" x14ac:dyDescent="0.25">
      <c r="A106" s="2">
        <f t="shared" si="316"/>
        <v>5860</v>
      </c>
      <c r="B106" s="3">
        <f t="shared" si="260"/>
        <v>715</v>
      </c>
      <c r="C106" s="3">
        <f t="shared" si="261"/>
        <v>769</v>
      </c>
      <c r="D106" s="3">
        <f t="shared" si="262"/>
        <v>2088</v>
      </c>
      <c r="E106" s="3">
        <f t="shared" si="326"/>
        <v>3572</v>
      </c>
      <c r="F106" s="4">
        <f t="shared" si="330"/>
        <v>5879.6925144921452</v>
      </c>
      <c r="G106" s="4">
        <f t="shared" si="327"/>
        <v>584.83814164496346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-68</v>
      </c>
      <c r="AN106" s="20">
        <v>3235</v>
      </c>
      <c r="AO106" s="20">
        <v>5860</v>
      </c>
      <c r="AP106" s="20">
        <v>324</v>
      </c>
      <c r="AQ106" s="20">
        <v>-20689</v>
      </c>
      <c r="AR106" s="20"/>
      <c r="AS106" s="54">
        <f>IF(RTD("tos.rtd",,AS$83,"."&amp;$B$82&amp;$AS$82&amp;"C"&amp;$A106)="N/A",0,RTD("tos.rtd",,AS$83,"."&amp;$B$82&amp;$AS$82&amp;"C"&amp;$A106))</f>
        <v>161</v>
      </c>
      <c r="AT106" s="3">
        <f>-IF(RTD("tos.rtd",,AT$83,"."&amp;$B$82&amp;$AS$82&amp;"P"&amp;$A106)="N/A",0,RTD("tos.rtd",,AT$83,"."&amp;$B$82&amp;$AS$82&amp;"P"&amp;$A106))</f>
        <v>-554</v>
      </c>
      <c r="AU106" s="54">
        <f>IF(RTD("tos.rtd",,AU$83,"."&amp;$C$82&amp;$AU$82&amp;"C"&amp;$A106)="N/A",0,RTD("tos.rtd",,AU$83,"."&amp;$C$82&amp;$AU$82&amp;"C"&amp;$A106))</f>
        <v>412</v>
      </c>
      <c r="AV106" s="3">
        <f>-IF(RTD("tos.rtd",,AV$83,"."&amp;$C$82&amp;$AU$82&amp;"P"&amp;$A106)="N/A",0,RTD("tos.rtd",,AV$83,"."&amp;$C$82&amp;$AU$82&amp;"P"&amp;$A106))</f>
        <v>-357</v>
      </c>
      <c r="AW106" s="54">
        <f>IF(RTD("tos.rtd",,AW$83,"."&amp;$D$82&amp;$AW$82&amp;"C"&amp;$A106)="N/A",0,RTD("tos.rtd",,AW$83,"."&amp;$D$82&amp;$AW$82&amp;"C"&amp;$A106))</f>
        <v>996</v>
      </c>
      <c r="AX106" s="3">
        <f>-IF(RTD("tos.rtd",,AX$83,"."&amp;$D$82&amp;$AW$82&amp;"P"&amp;$A106)="N/A",0,RTD("tos.rtd",,AX$83,"."&amp;$D$82&amp;$AW$82&amp;"P"&amp;$A106))</f>
        <v>-1092</v>
      </c>
      <c r="AY106" s="79">
        <f t="shared" si="328"/>
        <v>-434</v>
      </c>
      <c r="AZ106" s="8">
        <f t="shared" si="264"/>
        <v>5860</v>
      </c>
      <c r="BA106" s="54">
        <f>IF(RTD("tos.rtd",,BA$83,"."&amp;$B$82&amp;$AS$82&amp;"C"&amp;$A106)="N/A",0,RTD("tos.rtd",,BA$83,"."&amp;$B$82&amp;$AS$82&amp;"C"&amp;$A106))</f>
        <v>324</v>
      </c>
      <c r="BB106" s="3">
        <f>-IF(RTD("tos.rtd",,BB$83,"."&amp;$B$82&amp;$AS$82&amp;"P"&amp;$A106)="N/A",0,RTD("tos.rtd",,BB$83,"."&amp;$B$82&amp;$AS$82&amp;"P"&amp;$A106))</f>
        <v>-20689</v>
      </c>
      <c r="BC106" s="54">
        <f>IF(RTD("tos.rtd",,BC$83,"."&amp;$C$82&amp;$AU$82&amp;"C"&amp;$A106)="N/A",0,RTD("tos.rtd",,BC$83,"."&amp;$C$82&amp;$AU$82&amp;"C"&amp;$A106))</f>
        <v>190</v>
      </c>
      <c r="BD106" s="3">
        <f>-IF(RTD("tos.rtd",,BD$83,"."&amp;$C$82&amp;$AU$82&amp;"P"&amp;$A106)="N/A",0,RTD("tos.rtd",,BD$83,"."&amp;$C$82&amp;$AU$82&amp;"P"&amp;$A106))</f>
        <v>-496</v>
      </c>
      <c r="BE106" s="54">
        <f>IF(RTD("tos.rtd",,BE$83,"."&amp;$D$82&amp;$AW$82&amp;"C"&amp;$A106)="N/A",0,RTD("tos.rtd",,BE$83,"."&amp;$D$82&amp;$AW$82&amp;"C"&amp;$A106))</f>
        <v>3</v>
      </c>
      <c r="BF106" s="3">
        <f>-IF(RTD("tos.rtd",,BF$83,"."&amp;$D$82&amp;$AW$82&amp;"P"&amp;$A106)="N/A",0,RTD("tos.rtd",,BF$83,"."&amp;$D$82&amp;$AW$82&amp;"P"&amp;$A106))</f>
        <v>-27</v>
      </c>
      <c r="BG106" s="3">
        <f ca="1">+Hoja2!Y107</f>
        <v>-4677</v>
      </c>
      <c r="BH106" s="55">
        <f t="shared" ca="1" si="301"/>
        <v>-25372</v>
      </c>
      <c r="BI106" s="32" t="str">
        <f t="shared" ca="1" si="321"/>
        <v/>
      </c>
      <c r="BJ106" s="3">
        <f ca="1">IF($BP$1=1,DX106,IF(RTD("tos.rtd",,BJ$83,"."&amp;$B$82&amp;$AS$82&amp;"C"&amp;$A106)="N/A",0,RTD("tos.rtd",,BJ$83,"."&amp;$B$82&amp;$AS$82&amp;"C"&amp;$A106)))</f>
        <v>1.9051272134088719E-7</v>
      </c>
      <c r="BK106" s="3">
        <f ca="1">IF($BP$1=1,DY106,-IF(RTD("tos.rtd",,BK$83,"."&amp;$B$82&amp;$AS$82&amp;"P"&amp;$A106)="N/A",0,RTD("tos.rtd",,BK$83,"."&amp;$B$82&amp;$AS$82&amp;"P"&amp;$A106)))</f>
        <v>-2.1397767324718574E-3</v>
      </c>
      <c r="BL106" s="3">
        <f ca="1">IF($BP$1=1,DZ106,IF(RTD("tos.rtd",,BL$83,"."&amp;$C$82&amp;$AU$82&amp;"C"&amp;$A106)="N/A",0,RTD("tos.rtd",,BL$83,"."&amp;$C$82&amp;$AU$82&amp;"C"&amp;$A106)))</f>
        <v>2.4842238513816091E-3</v>
      </c>
      <c r="BM106" s="3">
        <f ca="1">IF($BP$1=1,EA106,-IF(RTD("tos.rtd",,BM$83,"."&amp;$C$82&amp;$AU$82&amp;"P"&amp;$A106)="N/A",0,RTD("tos.rtd",,BM$83,"."&amp;$C$82&amp;$AU$82&amp;"P"&amp;$A106)))</f>
        <v>-2.1855766892319951E-3</v>
      </c>
      <c r="BN106" s="3">
        <f ca="1">IF($BP$1=1,EB106,IF(RTD("tos.rtd",,BN$83,"."&amp;$D$82&amp;$AW$82&amp;"C"&amp;$A106)="N/A",0,RTD("tos.rtd",,BN$83,"."&amp;$D$82&amp;$AW$82&amp;"C"&amp;$A106)))</f>
        <v>2.4557418368826391E-3</v>
      </c>
      <c r="BO106" s="3">
        <f ca="1">IF($BP$1=1,EC106,-IF(RTD("tos.rtd",,BO$83,"."&amp;$D$82&amp;$AW$82&amp;"P"&amp;$A106)="N/A",0,RTD("tos.rtd",,BO$83,"."&amp;$D$82&amp;$AW$82&amp;"P"&amp;$A106)))</f>
        <v>-2.3267984438817254E-3</v>
      </c>
      <c r="BQ106" s="3">
        <f t="shared" ca="1" si="265"/>
        <v>-321878.86852085456</v>
      </c>
      <c r="BR106" s="3" t="str">
        <f t="shared" ca="1" si="302"/>
        <v/>
      </c>
      <c r="BS106" s="3">
        <f t="shared" ca="1" si="266"/>
        <v>66050.660358356225</v>
      </c>
      <c r="BT106" s="3" t="str">
        <f t="shared" ca="1" si="302"/>
        <v/>
      </c>
      <c r="BU106" s="3">
        <f t="shared" ca="1" si="267"/>
        <v>-25780.878923623473</v>
      </c>
      <c r="BV106" s="3" t="str">
        <f t="shared" ca="1" si="302"/>
        <v/>
      </c>
      <c r="BX106" s="3">
        <f t="shared" ca="1" si="268"/>
        <v>-12020785.084976921</v>
      </c>
      <c r="BY106" s="3" t="str">
        <f t="shared" ca="1" si="318"/>
        <v/>
      </c>
      <c r="BZ106" s="3">
        <f t="shared" ca="1" si="269"/>
        <v>-166191.10373591151</v>
      </c>
      <c r="CA106" s="3" t="str">
        <f t="shared" ca="1" si="318"/>
        <v/>
      </c>
      <c r="CB106" s="3">
        <f t="shared" ca="1" si="270"/>
        <v>-15058.32348717382</v>
      </c>
      <c r="CC106" s="3" t="str">
        <f t="shared" ca="1" si="318"/>
        <v/>
      </c>
      <c r="CD106" s="3">
        <f>IF(RTD("tos.rtd",,CD$83,"."&amp;$B$82&amp;$AS$82&amp;"C"&amp;$A106)="N/A",0,RTD("tos.rtd",,CD$83,"."&amp;$B$82&amp;$AS$82&amp;"C"&amp;$A106))</f>
        <v>1</v>
      </c>
      <c r="CE106" s="3">
        <f>-IF(RTD("tos.rtd",,CE$83,"."&amp;$B$82&amp;$AS$82&amp;"P"&amp;$A106)="N/A",0,RTD("tos.rtd",,CE$83,"."&amp;$B$82&amp;$AS$82&amp;"P"&amp;$A106))</f>
        <v>0</v>
      </c>
      <c r="CF106" s="3">
        <f>IF(RTD("tos.rtd",,CF$83,"."&amp;$C$82&amp;$AU$82&amp;"C"&amp;$A106)="N/A",0,RTD("tos.rtd",,CF$83,"."&amp;$C$82&amp;$AU$82&amp;"C"&amp;$A106))</f>
        <v>0.92</v>
      </c>
      <c r="CG106" s="3">
        <f>-IF(RTD("tos.rtd",,CG$83,"."&amp;$C$82&amp;$AU$82&amp;"P"&amp;$A106)="N/A",0,RTD("tos.rtd",,CG$83,"."&amp;$C$82&amp;$AU$82&amp;"P"&amp;$A106))</f>
        <v>0.19</v>
      </c>
      <c r="CH106" s="3">
        <f>IF(RTD("tos.rtd",,CH$83,"."&amp;$D$82&amp;$AW$82&amp;"C"&amp;$A106)="N/A",0,RTD("tos.rtd",,CH$83,"."&amp;$D$82&amp;$AW$82&amp;"C"&amp;$A106))</f>
        <v>0.69</v>
      </c>
      <c r="CI106" s="3">
        <f>-IF(RTD("tos.rtd",,CI$83,"."&amp;$D$82&amp;$AW$82&amp;"P"&amp;$A106)="N/A",0,RTD("tos.rtd",,CI$83,"."&amp;$D$82&amp;$AW$82&amp;"P"&amp;$A106))</f>
        <v>0.33</v>
      </c>
      <c r="CK106" s="3">
        <f t="shared" si="303"/>
        <v>16100</v>
      </c>
      <c r="CL106" s="3"/>
      <c r="CM106" s="3">
        <f t="shared" si="304"/>
        <v>31121</v>
      </c>
      <c r="CN106" s="3"/>
      <c r="CO106" s="3">
        <f t="shared" si="305"/>
        <v>32687.999999999985</v>
      </c>
      <c r="CP106" s="3">
        <f t="shared" si="271"/>
        <v>79908.999999999985</v>
      </c>
      <c r="CQ106" s="3">
        <f t="shared" si="272"/>
        <v>-20365</v>
      </c>
      <c r="CR106" s="3"/>
      <c r="CS106" s="3">
        <f t="shared" si="273"/>
        <v>-306</v>
      </c>
      <c r="CT106" s="3"/>
      <c r="CU106" s="3">
        <f t="shared" si="274"/>
        <v>-24</v>
      </c>
      <c r="CV106" s="3"/>
      <c r="CW106" s="3">
        <f t="shared" ca="1" si="329"/>
        <v>-281609.08708612178</v>
      </c>
      <c r="CY106" s="3">
        <f t="shared" ca="1" si="275"/>
        <v>-12202034.512200005</v>
      </c>
      <c r="CZ106" s="70" t="str">
        <f t="shared" ca="1" si="319"/>
        <v/>
      </c>
      <c r="DA106" s="3">
        <f>IF(RTD("tos.rtd",,DA$83,"."&amp;$B$82&amp;$AS$82&amp;"C"&amp;$A106)="N/A",0,RTD("tos.rtd",,DA$83,"."&amp;$B$82&amp;$AS$82&amp;"C"&amp;$A106))</f>
        <v>103</v>
      </c>
      <c r="DB106" s="3">
        <f>IF(RTD("tos.rtd",,DB$83,"."&amp;$B$82&amp;$AS$82&amp;"P"&amp;$A106)="N/A",0,RTD("tos.rtd",,DB$83,"."&amp;$B$82&amp;$AS$82&amp;"P"&amp;$A106))</f>
        <v>0.05</v>
      </c>
      <c r="DC106" s="3">
        <f>IF(RTD("tos.rtd",,DC$83,"."&amp;$B$82&amp;$AS$82&amp;"C"&amp;$A106)="N/A",0,RTD("tos.rtd",,DC$83,"."&amp;$B$82&amp;$AS$82&amp;"C"&amp;$A106))</f>
        <v>104.9</v>
      </c>
      <c r="DD106" s="3">
        <f>IF(RTD("tos.rtd",,DD$83,"."&amp;$B$82&amp;$AS$82&amp;"P"&amp;$A106)="N/A",0,RTD("tos.rtd",,DD$83,"."&amp;$B$82&amp;$AS$82&amp;"P"&amp;$A106))</f>
        <v>0.05</v>
      </c>
      <c r="DE106" s="3">
        <f>IF(RTD("tos.rtd",,DE$83,"."&amp;$B$82&amp;$AS$82&amp;"C"&amp;$A106)="N/A",0,RTD("tos.rtd",,DE$83,"."&amp;$B$82&amp;$AS$82&amp;"C"&amp;$A106))</f>
        <v>101.3</v>
      </c>
      <c r="DF106" s="3">
        <f>IF(RTD("tos.rtd",,DF$83,"."&amp;$B$82&amp;$AS$82&amp;"P"&amp;$A106)="N/A",0,RTD("tos.rtd",,DF$83,"."&amp;$B$82&amp;$AS$82&amp;"P"&amp;$A106))</f>
        <v>0</v>
      </c>
      <c r="DG106" s="86">
        <f t="shared" si="307"/>
        <v>-91.5</v>
      </c>
      <c r="DH106" s="3">
        <f t="shared" si="276"/>
        <v>0</v>
      </c>
      <c r="DI106" s="3">
        <f t="shared" si="277"/>
        <v>0</v>
      </c>
      <c r="DJ106" s="3">
        <f t="shared" si="278"/>
        <v>0</v>
      </c>
      <c r="DK106" s="3">
        <f t="shared" si="279"/>
        <v>0</v>
      </c>
      <c r="DL106" s="3">
        <f t="shared" si="280"/>
        <v>0</v>
      </c>
      <c r="DM106" s="3">
        <f t="shared" si="281"/>
        <v>0</v>
      </c>
      <c r="DN106" s="64" t="str">
        <f t="shared" si="282"/>
        <v>UNKNOWN</v>
      </c>
      <c r="DO106" s="64" t="str">
        <f t="shared" si="283"/>
        <v>UNKNOWN</v>
      </c>
      <c r="DP106" s="3">
        <f t="shared" si="284"/>
        <v>0</v>
      </c>
      <c r="DQ106" s="3">
        <f t="shared" si="285"/>
        <v>0</v>
      </c>
      <c r="DR106" s="3">
        <f t="shared" ca="1" si="286"/>
        <v>0</v>
      </c>
      <c r="DS106" s="3">
        <f t="shared" si="287"/>
        <v>0</v>
      </c>
      <c r="DT106" s="3">
        <f>BA106-VLOOKUP(AZ106,$AO$85:$AQ$130,2,FALSE)</f>
        <v>0</v>
      </c>
      <c r="DU106" s="3">
        <f t="shared" si="309"/>
        <v>0</v>
      </c>
      <c r="DV106" s="3">
        <f t="shared" si="310"/>
        <v>-68</v>
      </c>
      <c r="DW106" s="3">
        <f t="shared" si="311"/>
        <v>3235</v>
      </c>
      <c r="DX106" s="3">
        <f t="shared" ca="1" si="320"/>
        <v>1.9051272134088719E-7</v>
      </c>
      <c r="DY106" s="3">
        <f t="shared" ca="1" si="288"/>
        <v>-2.1397767324718574E-3</v>
      </c>
      <c r="DZ106" s="3">
        <f t="shared" ca="1" si="312"/>
        <v>2.4842238513816091E-3</v>
      </c>
      <c r="EA106" s="3">
        <f t="shared" ca="1" si="313"/>
        <v>-2.1855766892319951E-3</v>
      </c>
      <c r="EB106" s="3">
        <f t="shared" ca="1" si="289"/>
        <v>2.4557418368826391E-3</v>
      </c>
      <c r="EC106" s="3">
        <f t="shared" ca="1" si="290"/>
        <v>-2.3267984438817254E-3</v>
      </c>
      <c r="ED106" s="63">
        <f t="shared" si="314"/>
        <v>3167</v>
      </c>
      <c r="EE106" s="59">
        <f t="shared" si="291"/>
        <v>0.25</v>
      </c>
      <c r="EF106" s="59">
        <f t="shared" si="292"/>
        <v>0.81850000000000001</v>
      </c>
      <c r="EG106" s="59">
        <f t="shared" si="293"/>
        <v>0.121</v>
      </c>
      <c r="EH106" s="59">
        <f t="shared" si="294"/>
        <v>0.19819999999999999</v>
      </c>
      <c r="EI106" s="59">
        <f t="shared" si="295"/>
        <v>0.15010000000000001</v>
      </c>
      <c r="EJ106" s="59">
        <f t="shared" si="296"/>
        <v>0.17519999999999999</v>
      </c>
      <c r="EK106" s="63">
        <f t="shared" ca="1" si="315"/>
        <v>-245186432.38352424</v>
      </c>
      <c r="EL106" s="3" t="str">
        <f>RTD("tos.rtd",,EL$83,"."&amp;$B$82&amp;$AS$82&amp;"C"&amp;$A106)</f>
        <v>--</v>
      </c>
      <c r="EM106" s="3" t="str">
        <f>RTD("tos.rtd",,EM$83,"."&amp;$B$82&amp;$AS$82&amp;"P"&amp;$A106)</f>
        <v>81.85%</v>
      </c>
      <c r="EN106" s="3" t="str">
        <f>RTD("tos.rtd",,EN$83,"."&amp;$C$82&amp;$AU$82&amp;"C"&amp;$A106)</f>
        <v>12.10%</v>
      </c>
      <c r="EO106" s="3" t="str">
        <f>RTD("tos.rtd",,EO$83,"."&amp;$C$82&amp;$AU$82&amp;"P"&amp;$A106)</f>
        <v>19.82%</v>
      </c>
      <c r="EP106" s="3" t="str">
        <f>RTD("tos.rtd",,EP$83,"."&amp;$D$82&amp;$AW$82&amp;"C"&amp;$A106)</f>
        <v>15.01%</v>
      </c>
      <c r="EQ106" s="3" t="str">
        <f>RTD("tos.rtd",,EQ$83,"."&amp;$D$82&amp;$AW$82&amp;"P"&amp;$A106)</f>
        <v>17.52%</v>
      </c>
      <c r="ES106" s="63" t="str">
        <f t="shared" si="297"/>
        <v>5860,3167.00</v>
      </c>
      <c r="ET106" s="63" t="str">
        <f t="shared" ca="1" si="298"/>
        <v>5860,-12202.03</v>
      </c>
      <c r="EU106" s="67">
        <v>589.6</v>
      </c>
      <c r="EV106" s="67" t="s">
        <v>868</v>
      </c>
      <c r="EW106" s="67">
        <v>515.97</v>
      </c>
      <c r="EX106" s="67" t="s">
        <v>869</v>
      </c>
      <c r="EY106" s="67">
        <v>5906.75</v>
      </c>
      <c r="EZ106" s="67" t="s">
        <v>870</v>
      </c>
      <c r="FA106" s="67">
        <v>21179.5</v>
      </c>
      <c r="FB106" s="67" t="s">
        <v>871</v>
      </c>
      <c r="FC106" s="67" t="s">
        <v>872</v>
      </c>
      <c r="FD106" s="67" t="s">
        <v>873</v>
      </c>
      <c r="FE106" s="68" t="s">
        <v>874</v>
      </c>
      <c r="FF106" s="68" t="s">
        <v>875</v>
      </c>
    </row>
    <row r="107" spans="1:162" s="63" customFormat="1" ht="12" customHeight="1" thickBot="1" x14ac:dyDescent="0.25">
      <c r="A107" s="2">
        <f t="shared" si="316"/>
        <v>5850</v>
      </c>
      <c r="B107" s="3">
        <f t="shared" si="260"/>
        <v>5015</v>
      </c>
      <c r="C107" s="3">
        <f t="shared" si="261"/>
        <v>7129</v>
      </c>
      <c r="D107" s="3">
        <f t="shared" si="262"/>
        <v>49821</v>
      </c>
      <c r="E107" s="3">
        <f t="shared" si="326"/>
        <v>61965</v>
      </c>
      <c r="F107" s="4">
        <f t="shared" si="330"/>
        <v>5869.6589095186091</v>
      </c>
      <c r="G107" s="4">
        <f t="shared" si="327"/>
        <v>583.84012433840212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330</v>
      </c>
      <c r="AN107" s="20">
        <v>1703</v>
      </c>
      <c r="AO107" s="20">
        <v>5850</v>
      </c>
      <c r="AP107" s="20">
        <v>813</v>
      </c>
      <c r="AQ107" s="20">
        <v>-25149</v>
      </c>
      <c r="AR107" s="20"/>
      <c r="AS107" s="54">
        <f>IF(RTD("tos.rtd",,AS$83,"."&amp;$B$82&amp;$AS$82&amp;"C"&amp;$A107)="N/A",0,RTD("tos.rtd",,AS$83,"."&amp;$B$82&amp;$AS$82&amp;"C"&amp;$A107))</f>
        <v>681</v>
      </c>
      <c r="AT107" s="3">
        <f>-IF(RTD("tos.rtd",,AT$83,"."&amp;$B$82&amp;$AS$82&amp;"P"&amp;$A107)="N/A",0,RTD("tos.rtd",,AT$83,"."&amp;$B$82&amp;$AS$82&amp;"P"&amp;$A107))</f>
        <v>-4334</v>
      </c>
      <c r="AU107" s="54">
        <f>IF(RTD("tos.rtd",,AU$83,"."&amp;$C$82&amp;$AU$82&amp;"C"&amp;$A107)="N/A",0,RTD("tos.rtd",,AU$83,"."&amp;$C$82&amp;$AU$82&amp;"C"&amp;$A107))</f>
        <v>2185</v>
      </c>
      <c r="AV107" s="3">
        <f>-IF(RTD("tos.rtd",,AV$83,"."&amp;$C$82&amp;$AU$82&amp;"P"&amp;$A107)="N/A",0,RTD("tos.rtd",,AV$83,"."&amp;$C$82&amp;$AU$82&amp;"P"&amp;$A107))</f>
        <v>-4944</v>
      </c>
      <c r="AW107" s="54">
        <f>IF(RTD("tos.rtd",,AW$83,"."&amp;$D$82&amp;$AW$82&amp;"C"&amp;$A107)="N/A",0,RTD("tos.rtd",,AW$83,"."&amp;$D$82&amp;$AW$82&amp;"C"&amp;$A107))</f>
        <v>27011</v>
      </c>
      <c r="AX107" s="3">
        <f>-IF(RTD("tos.rtd",,AX$83,"."&amp;$D$82&amp;$AW$82&amp;"P"&amp;$A107)="N/A",0,RTD("tos.rtd",,AX$83,"."&amp;$D$82&amp;$AW$82&amp;"P"&amp;$A107))</f>
        <v>-22810</v>
      </c>
      <c r="AY107" s="79">
        <f t="shared" si="328"/>
        <v>-2211</v>
      </c>
      <c r="AZ107" s="8">
        <f t="shared" si="264"/>
        <v>5850</v>
      </c>
      <c r="BA107" s="54">
        <f>IF(RTD("tos.rtd",,BA$83,"."&amp;$B$82&amp;$AS$82&amp;"C"&amp;$A107)="N/A",0,RTD("tos.rtd",,BA$83,"."&amp;$B$82&amp;$AS$82&amp;"C"&amp;$A107))</f>
        <v>813</v>
      </c>
      <c r="BB107" s="3">
        <f>-IF(RTD("tos.rtd",,BB$83,"."&amp;$B$82&amp;$AS$82&amp;"P"&amp;$A107)="N/A",0,RTD("tos.rtd",,BB$83,"."&amp;$B$82&amp;$AS$82&amp;"P"&amp;$A107))</f>
        <v>-25149</v>
      </c>
      <c r="BC107" s="54">
        <f>IF(RTD("tos.rtd",,BC$83,"."&amp;$C$82&amp;$AU$82&amp;"C"&amp;$A107)="N/A",0,RTD("tos.rtd",,BC$83,"."&amp;$C$82&amp;$AU$82&amp;"C"&amp;$A107))</f>
        <v>214</v>
      </c>
      <c r="BD107" s="3">
        <f>-IF(RTD("tos.rtd",,BD$83,"."&amp;$C$82&amp;$AU$82&amp;"P"&amp;$A107)="N/A",0,RTD("tos.rtd",,BD$83,"."&amp;$C$82&amp;$AU$82&amp;"P"&amp;$A107))</f>
        <v>-2506</v>
      </c>
      <c r="BE107" s="54">
        <f>IF(RTD("tos.rtd",,BE$83,"."&amp;$D$82&amp;$AW$82&amp;"C"&amp;$A107)="N/A",0,RTD("tos.rtd",,BE$83,"."&amp;$D$82&amp;$AW$82&amp;"C"&amp;$A107))</f>
        <v>17</v>
      </c>
      <c r="BF107" s="3">
        <f>-IF(RTD("tos.rtd",,BF$83,"."&amp;$D$82&amp;$AW$82&amp;"P"&amp;$A107)="N/A",0,RTD("tos.rtd",,BF$83,"."&amp;$D$82&amp;$AW$82&amp;"P"&amp;$A107))</f>
        <v>-959</v>
      </c>
      <c r="BG107" s="3">
        <f ca="1">+Hoja2!Y108</f>
        <v>-10143</v>
      </c>
      <c r="BH107" s="55">
        <f t="shared" ca="1" si="301"/>
        <v>-37713</v>
      </c>
      <c r="BI107" s="32" t="str">
        <f t="shared" ca="1" si="321"/>
        <v/>
      </c>
      <c r="BJ107" s="3">
        <f ca="1">IF($BP$1=1,DX107,IF(RTD("tos.rtd",,BJ$83,"."&amp;$B$82&amp;$AS$82&amp;"C"&amp;$A107)="N/A",0,RTD("tos.rtd",,BJ$83,"."&amp;$B$82&amp;$AS$82&amp;"C"&amp;$A107)))</f>
        <v>1.2846785531061727E-8</v>
      </c>
      <c r="BK107" s="3">
        <f ca="1">IF($BP$1=1,DY107,-IF(RTD("tos.rtd",,BK$83,"."&amp;$B$82&amp;$AS$82&amp;"P"&amp;$A107)="N/A",0,RTD("tos.rtd",,BK$83,"."&amp;$B$82&amp;$AS$82&amp;"P"&amp;$A107)))</f>
        <v>-1.8790438373575353E-3</v>
      </c>
      <c r="BL107" s="3">
        <f ca="1">IF($BP$1=1,DZ107,IF(RTD("tos.rtd",,BL$83,"."&amp;$C$82&amp;$AU$82&amp;"C"&amp;$A107)="N/A",0,RTD("tos.rtd",,BL$83,"."&amp;$C$82&amp;$AU$82&amp;"C"&amp;$A107)))</f>
        <v>2.0131143620325709E-3</v>
      </c>
      <c r="BM107" s="3">
        <f ca="1">IF($BP$1=1,EA107,-IF(RTD("tos.rtd",,BM$83,"."&amp;$C$82&amp;$AU$82&amp;"P"&amp;$A107)="N/A",0,RTD("tos.rtd",,BM$83,"."&amp;$C$82&amp;$AU$82&amp;"P"&amp;$A107)))</f>
        <v>-2.0711420706435403E-3</v>
      </c>
      <c r="BN107" s="3">
        <f ca="1">IF($BP$1=1,EB107,IF(RTD("tos.rtd",,BN$83,"."&amp;$D$82&amp;$AW$82&amp;"C"&amp;$A107)="N/A",0,RTD("tos.rtd",,BN$83,"."&amp;$D$82&amp;$AW$82&amp;"C"&amp;$A107)))</f>
        <v>2.2541230212709935E-3</v>
      </c>
      <c r="BO107" s="3">
        <f ca="1">IF($BP$1=1,EC107,-IF(RTD("tos.rtd",,BO$83,"."&amp;$D$82&amp;$AW$82&amp;"P"&amp;$A107)="N/A",0,RTD("tos.rtd",,BO$83,"."&amp;$D$82&amp;$AW$82&amp;"P"&amp;$A107)))</f>
        <v>-2.1795123939340492E-3</v>
      </c>
      <c r="BQ107" s="3">
        <f t="shared" ca="1" si="265"/>
        <v>-2211316.1125134621</v>
      </c>
      <c r="BR107" s="3" t="str">
        <f t="shared" ca="1" si="302"/>
        <v/>
      </c>
      <c r="BS107" s="3">
        <f t="shared" ca="1" si="266"/>
        <v>-1586054.1164338782</v>
      </c>
      <c r="BT107" s="3" t="str">
        <f t="shared" ca="1" si="302"/>
        <v>Cruce -</v>
      </c>
      <c r="BU107" s="3">
        <f t="shared" ca="1" si="267"/>
        <v>3033434.381894758</v>
      </c>
      <c r="BV107" s="3" t="str">
        <f t="shared" ca="1" si="302"/>
        <v>Cruce +</v>
      </c>
      <c r="BX107" s="3">
        <f t="shared" ca="1" si="268"/>
        <v>-12831665.058920257</v>
      </c>
      <c r="BY107" s="3" t="str">
        <f t="shared" ca="1" si="318"/>
        <v/>
      </c>
      <c r="BZ107" s="3">
        <f t="shared" ca="1" si="269"/>
        <v>-1292363.1864455014</v>
      </c>
      <c r="CA107" s="3" t="str">
        <f t="shared" ca="1" si="318"/>
        <v/>
      </c>
      <c r="CB107" s="3">
        <f t="shared" ca="1" si="270"/>
        <v>-557143.84728238278</v>
      </c>
      <c r="CC107" s="3" t="str">
        <f t="shared" ca="1" si="318"/>
        <v/>
      </c>
      <c r="CD107" s="3">
        <f>IF(RTD("tos.rtd",,CD$83,"."&amp;$B$82&amp;$AS$82&amp;"C"&amp;$A107)="N/A",0,RTD("tos.rtd",,CD$83,"."&amp;$B$82&amp;$AS$82&amp;"C"&amp;$A107))</f>
        <v>1</v>
      </c>
      <c r="CE107" s="3">
        <f>-IF(RTD("tos.rtd",,CE$83,"."&amp;$B$82&amp;$AS$82&amp;"P"&amp;$A107)="N/A",0,RTD("tos.rtd",,CE$83,"."&amp;$B$82&amp;$AS$82&amp;"P"&amp;$A107))</f>
        <v>0</v>
      </c>
      <c r="CF107" s="3">
        <f>IF(RTD("tos.rtd",,CF$83,"."&amp;$C$82&amp;$AU$82&amp;"C"&amp;$A107)="N/A",0,RTD("tos.rtd",,CF$83,"."&amp;$C$82&amp;$AU$82&amp;"C"&amp;$A107))</f>
        <v>0.96</v>
      </c>
      <c r="CG107" s="3">
        <f>-IF(RTD("tos.rtd",,CG$83,"."&amp;$C$82&amp;$AU$82&amp;"P"&amp;$A107)="N/A",0,RTD("tos.rtd",,CG$83,"."&amp;$C$82&amp;$AU$82&amp;"P"&amp;$A107))</f>
        <v>0.17</v>
      </c>
      <c r="CH107" s="3">
        <f>IF(RTD("tos.rtd",,CH$83,"."&amp;$D$82&amp;$AW$82&amp;"C"&amp;$A107)="N/A",0,RTD("tos.rtd",,CH$83,"."&amp;$D$82&amp;$AW$82&amp;"C"&amp;$A107))</f>
        <v>0.71</v>
      </c>
      <c r="CI107" s="3">
        <f>-IF(RTD("tos.rtd",,CI$83,"."&amp;$D$82&amp;$AW$82&amp;"P"&amp;$A107)="N/A",0,RTD("tos.rtd",,CI$83,"."&amp;$D$82&amp;$AW$82&amp;"P"&amp;$A107))</f>
        <v>0.32</v>
      </c>
      <c r="CK107" s="3">
        <f t="shared" si="303"/>
        <v>68100</v>
      </c>
      <c r="CL107" s="3"/>
      <c r="CM107" s="3">
        <f t="shared" si="304"/>
        <v>125712</v>
      </c>
      <c r="CN107" s="3"/>
      <c r="CO107" s="3">
        <f t="shared" si="305"/>
        <v>1187860.9999999998</v>
      </c>
      <c r="CP107" s="3">
        <f t="shared" si="271"/>
        <v>1381672.9999999998</v>
      </c>
      <c r="CQ107" s="3">
        <f t="shared" si="272"/>
        <v>-24336</v>
      </c>
      <c r="CR107" s="3"/>
      <c r="CS107" s="3">
        <f t="shared" si="273"/>
        <v>-2292</v>
      </c>
      <c r="CT107" s="3"/>
      <c r="CU107" s="3">
        <f t="shared" si="274"/>
        <v>-942</v>
      </c>
      <c r="CV107" s="3"/>
      <c r="CW107" s="3">
        <f t="shared" ca="1" si="329"/>
        <v>-763935.84705258254</v>
      </c>
      <c r="CY107" s="3">
        <f t="shared" ca="1" si="275"/>
        <v>-14681172.092648141</v>
      </c>
      <c r="CZ107" s="70" t="str">
        <f t="shared" ca="1" si="319"/>
        <v/>
      </c>
      <c r="DA107" s="3">
        <f>IF(RTD("tos.rtd",,DA$83,"."&amp;$B$82&amp;$AS$82&amp;"C"&amp;$A107)="N/A",0,RTD("tos.rtd",,DA$83,"."&amp;$B$82&amp;$AS$82&amp;"C"&amp;$A107))</f>
        <v>111.7</v>
      </c>
      <c r="DB107" s="3">
        <f>IF(RTD("tos.rtd",,DB$83,"."&amp;$B$82&amp;$AS$82&amp;"P"&amp;$A107)="N/A",0,RTD("tos.rtd",,DB$83,"."&amp;$B$82&amp;$AS$82&amp;"P"&amp;$A107))</f>
        <v>0.03</v>
      </c>
      <c r="DC107" s="3">
        <f>IF(RTD("tos.rtd",,DC$83,"."&amp;$B$82&amp;$AS$82&amp;"C"&amp;$A107)="N/A",0,RTD("tos.rtd",,DC$83,"."&amp;$B$82&amp;$AS$82&amp;"C"&amp;$A107))</f>
        <v>114.9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111.3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307"/>
        <v>-101.5</v>
      </c>
      <c r="DH107" s="3">
        <f t="shared" si="276"/>
        <v>0</v>
      </c>
      <c r="DI107" s="3">
        <f t="shared" si="277"/>
        <v>0</v>
      </c>
      <c r="DJ107" s="3">
        <f t="shared" si="278"/>
        <v>0</v>
      </c>
      <c r="DK107" s="3">
        <f t="shared" si="279"/>
        <v>0</v>
      </c>
      <c r="DL107" s="3">
        <f t="shared" si="280"/>
        <v>0</v>
      </c>
      <c r="DM107" s="3">
        <f t="shared" si="281"/>
        <v>0</v>
      </c>
      <c r="DN107" s="64" t="str">
        <f t="shared" si="282"/>
        <v>UNKNOWN</v>
      </c>
      <c r="DO107" s="64" t="str">
        <f t="shared" si="283"/>
        <v>UNKNOWN</v>
      </c>
      <c r="DP107" s="3">
        <f t="shared" si="284"/>
        <v>0</v>
      </c>
      <c r="DQ107" s="3">
        <f t="shared" si="285"/>
        <v>0</v>
      </c>
      <c r="DR107" s="3">
        <f t="shared" ca="1" si="286"/>
        <v>0</v>
      </c>
      <c r="DS107" s="3">
        <f t="shared" si="287"/>
        <v>0</v>
      </c>
      <c r="DT107" s="3">
        <f t="shared" si="308"/>
        <v>0</v>
      </c>
      <c r="DU107" s="3">
        <f t="shared" si="309"/>
        <v>0</v>
      </c>
      <c r="DV107" s="3">
        <f t="shared" si="310"/>
        <v>330</v>
      </c>
      <c r="DW107" s="3">
        <f t="shared" si="311"/>
        <v>1703</v>
      </c>
      <c r="DX107" s="3">
        <f t="shared" ca="1" si="320"/>
        <v>1.2846785531061727E-8</v>
      </c>
      <c r="DY107" s="3">
        <f t="shared" ca="1" si="288"/>
        <v>-1.8790438373575353E-3</v>
      </c>
      <c r="DZ107" s="3">
        <f t="shared" ca="1" si="312"/>
        <v>2.0131143620325709E-3</v>
      </c>
      <c r="EA107" s="3">
        <f t="shared" ca="1" si="313"/>
        <v>-2.0711420706435403E-3</v>
      </c>
      <c r="EB107" s="3">
        <f t="shared" ca="1" si="289"/>
        <v>2.2541230212709935E-3</v>
      </c>
      <c r="EC107" s="3">
        <f t="shared" ca="1" si="290"/>
        <v>-2.1795123939340492E-3</v>
      </c>
      <c r="ED107" s="63">
        <f t="shared" si="314"/>
        <v>2033</v>
      </c>
      <c r="EE107" s="59">
        <f t="shared" si="291"/>
        <v>0.25</v>
      </c>
      <c r="EF107" s="59">
        <f t="shared" si="292"/>
        <v>0.89039999999999997</v>
      </c>
      <c r="EG107" s="59">
        <f t="shared" si="293"/>
        <v>0.1065</v>
      </c>
      <c r="EH107" s="59">
        <f t="shared" si="294"/>
        <v>0.2001</v>
      </c>
      <c r="EI107" s="59">
        <f t="shared" si="295"/>
        <v>0.15090000000000001</v>
      </c>
      <c r="EJ107" s="59">
        <f t="shared" si="296"/>
        <v>0.17660000000000001</v>
      </c>
      <c r="EK107" s="63">
        <f t="shared" ca="1" si="315"/>
        <v>-113345389.86247902</v>
      </c>
      <c r="EL107" s="3" t="str">
        <f>RTD("tos.rtd",,EL$83,"."&amp;$B$82&amp;$AS$82&amp;"C"&amp;$A107)</f>
        <v>--</v>
      </c>
      <c r="EM107" s="3" t="str">
        <f>RTD("tos.rtd",,EM$83,"."&amp;$B$82&amp;$AS$82&amp;"P"&amp;$A107)</f>
        <v>89.04%</v>
      </c>
      <c r="EN107" s="3" t="str">
        <f>RTD("tos.rtd",,EN$83,"."&amp;$C$82&amp;$AU$82&amp;"C"&amp;$A107)</f>
        <v>10.65%</v>
      </c>
      <c r="EO107" s="3" t="str">
        <f>RTD("tos.rtd",,EO$83,"."&amp;$C$82&amp;$AU$82&amp;"P"&amp;$A107)</f>
        <v>20.01%</v>
      </c>
      <c r="EP107" s="3" t="str">
        <f>RTD("tos.rtd",,EP$83,"."&amp;$D$82&amp;$AW$82&amp;"C"&amp;$A107)</f>
        <v>15.09%</v>
      </c>
      <c r="EQ107" s="3" t="str">
        <f>RTD("tos.rtd",,EQ$83,"."&amp;$D$82&amp;$AW$82&amp;"P"&amp;$A107)</f>
        <v>17.66%</v>
      </c>
      <c r="ES107" s="63" t="str">
        <f t="shared" si="297"/>
        <v>5850,2033.00</v>
      </c>
      <c r="ET107" s="63" t="str">
        <f t="shared" ca="1" si="298"/>
        <v>5850,-14681.17</v>
      </c>
      <c r="EU107" s="67">
        <v>589.62</v>
      </c>
      <c r="EV107" s="67" t="s">
        <v>876</v>
      </c>
      <c r="EW107" s="67">
        <v>515.91999999999996</v>
      </c>
      <c r="EX107" s="67" t="s">
        <v>877</v>
      </c>
      <c r="EY107" s="67">
        <v>5906.5</v>
      </c>
      <c r="EZ107" s="67" t="s">
        <v>878</v>
      </c>
      <c r="FA107" s="67">
        <v>21177</v>
      </c>
      <c r="FB107" s="67" t="s">
        <v>879</v>
      </c>
      <c r="FC107" s="67" t="s">
        <v>880</v>
      </c>
      <c r="FD107" s="67" t="s">
        <v>881</v>
      </c>
      <c r="FE107" s="68" t="s">
        <v>882</v>
      </c>
      <c r="FF107" s="68" t="s">
        <v>883</v>
      </c>
    </row>
    <row r="108" spans="1:162" s="63" customFormat="1" ht="12" customHeight="1" thickBot="1" x14ac:dyDescent="0.25">
      <c r="A108" s="2">
        <f t="shared" si="316"/>
        <v>5840</v>
      </c>
      <c r="B108" s="10">
        <f t="shared" si="260"/>
        <v>2407</v>
      </c>
      <c r="C108" s="10">
        <f t="shared" si="261"/>
        <v>0</v>
      </c>
      <c r="D108" s="10">
        <f t="shared" si="262"/>
        <v>2710</v>
      </c>
      <c r="E108" s="10">
        <f t="shared" si="326"/>
        <v>5117</v>
      </c>
      <c r="F108" s="11">
        <f t="shared" si="330"/>
        <v>5859.625304545073</v>
      </c>
      <c r="G108" s="11">
        <f t="shared" si="327"/>
        <v>582.84210703184067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168</v>
      </c>
      <c r="AN108" s="10">
        <v>3347</v>
      </c>
      <c r="AO108" s="10">
        <v>5840</v>
      </c>
      <c r="AP108" s="10">
        <v>607</v>
      </c>
      <c r="AQ108" s="10">
        <v>-13719</v>
      </c>
      <c r="AR108" s="10"/>
      <c r="AS108" s="54">
        <f>IF(RTD("tos.rtd",,AS$83,"."&amp;$B$82&amp;$AS$82&amp;"C"&amp;$A108)="N/A",0,RTD("tos.rtd",,AS$83,"."&amp;$B$82&amp;$AS$82&amp;"C"&amp;$A108))</f>
        <v>181</v>
      </c>
      <c r="AT108" s="3">
        <f>-IF(RTD("tos.rtd",,AT$83,"."&amp;$B$82&amp;$AS$82&amp;"P"&amp;$A108)="N/A",0,RTD("tos.rtd",,AT$83,"."&amp;$B$82&amp;$AS$82&amp;"P"&amp;$A108))</f>
        <v>-2226</v>
      </c>
      <c r="AU108" s="54">
        <f>IF(RTD("tos.rtd",,AU$83,"."&amp;$C$82&amp;$AU$82&amp;"C"&amp;$A108)="N/A",0,RTD("tos.rtd",,AU$83,"."&amp;$C$82&amp;$AU$82&amp;"C"&amp;$A108))</f>
        <v>0</v>
      </c>
      <c r="AV108" s="3">
        <f>-IF(RTD("tos.rtd",,AV$83,"."&amp;$C$82&amp;$AU$82&amp;"P"&amp;$A108)="N/A",0,RTD("tos.rtd",,AV$83,"."&amp;$C$82&amp;$AU$82&amp;"P"&amp;$A108))</f>
        <v>0</v>
      </c>
      <c r="AW108" s="54">
        <f>IF(RTD("tos.rtd",,AW$83,"."&amp;$D$82&amp;$AW$82&amp;"C"&amp;$A108)="N/A",0,RTD("tos.rtd",,AW$83,"."&amp;$D$82&amp;$AW$82&amp;"C"&amp;$A108))</f>
        <v>478</v>
      </c>
      <c r="AX108" s="3">
        <f>-IF(RTD("tos.rtd",,AX$83,"."&amp;$D$82&amp;$AW$82&amp;"P"&amp;$A108)="N/A",0,RTD("tos.rtd",,AX$83,"."&amp;$D$82&amp;$AW$82&amp;"P"&amp;$A108))</f>
        <v>-2232</v>
      </c>
      <c r="AY108" s="80">
        <f t="shared" si="328"/>
        <v>-3799</v>
      </c>
      <c r="AZ108" s="8">
        <f t="shared" si="264"/>
        <v>5840</v>
      </c>
      <c r="BA108" s="54">
        <f>IF(RTD("tos.rtd",,BA$83,"."&amp;$B$82&amp;$AS$82&amp;"C"&amp;$A108)="N/A",0,RTD("tos.rtd",,BA$83,"."&amp;$B$82&amp;$AS$82&amp;"C"&amp;$A108))</f>
        <v>607</v>
      </c>
      <c r="BB108" s="3">
        <f>-IF(RTD("tos.rtd",,BB$83,"."&amp;$B$82&amp;$AS$82&amp;"P"&amp;$A108)="N/A",0,RTD("tos.rtd",,BB$83,"."&amp;$B$82&amp;$AS$82&amp;"P"&amp;$A108))</f>
        <v>-13719</v>
      </c>
      <c r="BC108" s="54">
        <f>IF(RTD("tos.rtd",,BC$83,"."&amp;$C$82&amp;$AU$82&amp;"C"&amp;$A108)="N/A",0,RTD("tos.rtd",,BC$83,"."&amp;$C$82&amp;$AU$82&amp;"C"&amp;$A108))</f>
        <v>0</v>
      </c>
      <c r="BD108" s="3">
        <f>-IF(RTD("tos.rtd",,BD$83,"."&amp;$C$82&amp;$AU$82&amp;"P"&amp;$A108)="N/A",0,RTD("tos.rtd",,BD$83,"."&amp;$C$82&amp;$AU$82&amp;"P"&amp;$A108))</f>
        <v>0</v>
      </c>
      <c r="BE108" s="54">
        <f>IF(RTD("tos.rtd",,BE$83,"."&amp;$D$82&amp;$AW$82&amp;"C"&amp;$A108)="N/A",0,RTD("tos.rtd",,BE$83,"."&amp;$D$82&amp;$AW$82&amp;"C"&amp;$A108))</f>
        <v>1</v>
      </c>
      <c r="BF108" s="3">
        <f>-IF(RTD("tos.rtd",,BF$83,"."&amp;$D$82&amp;$AW$82&amp;"P"&amp;$A108)="N/A",0,RTD("tos.rtd",,BF$83,"."&amp;$D$82&amp;$AW$82&amp;"P"&amp;$A108))</f>
        <v>-44</v>
      </c>
      <c r="BG108" s="3">
        <f ca="1">+Hoja2!Y109</f>
        <v>-3796</v>
      </c>
      <c r="BH108" s="53">
        <f t="shared" ca="1" si="301"/>
        <v>-16951</v>
      </c>
      <c r="BI108" s="32" t="str">
        <f t="shared" ca="1" si="321"/>
        <v/>
      </c>
      <c r="BJ108" s="3">
        <f ca="1">IF($BP$1=1,DX108,IF(RTD("tos.rtd",,BJ$83,"."&amp;$B$82&amp;$AS$82&amp;"C"&amp;$A108)="N/A",0,RTD("tos.rtd",,BJ$83,"."&amp;$B$82&amp;$AS$82&amp;"C"&amp;$A108)))</f>
        <v>6.5025386848648838E-10</v>
      </c>
      <c r="BK108" s="3">
        <f ca="1">IF($BP$1=1,DY108,-IF(RTD("tos.rtd",,BK$83,"."&amp;$B$82&amp;$AS$82&amp;"P"&amp;$A108)="N/A",0,RTD("tos.rtd",,BK$83,"."&amp;$B$82&amp;$AS$82&amp;"P"&amp;$A108)))</f>
        <v>-1.6693594107720143E-3</v>
      </c>
      <c r="BL108" s="3">
        <f ca="1">IF($BP$1=1,DZ108,IF(RTD("tos.rtd",,BL$83,"."&amp;$C$82&amp;$AU$82&amp;"C"&amp;$A108)="N/A",0,RTD("tos.rtd",,BL$83,"."&amp;$C$82&amp;$AU$82&amp;"C"&amp;$A108)))</f>
        <v>1.7588073160730031E-3</v>
      </c>
      <c r="BM108" s="3">
        <f ca="1">IF($BP$1=1,EA108,-IF(RTD("tos.rtd",,BM$83,"."&amp;$C$82&amp;$AU$82&amp;"P"&amp;$A108)="N/A",0,RTD("tos.rtd",,BM$83,"."&amp;$C$82&amp;$AU$82&amp;"P"&amp;$A108)))</f>
        <v>-1.7588073160730031E-3</v>
      </c>
      <c r="BN108" s="3">
        <f ca="1">IF($BP$1=1,EB108,IF(RTD("tos.rtd",,BN$83,"."&amp;$D$82&amp;$AW$82&amp;"C"&amp;$A108)="N/A",0,RTD("tos.rtd",,BN$83,"."&amp;$D$82&amp;$AW$82&amp;"C"&amp;$A108)))</f>
        <v>2.0556046021094521E-3</v>
      </c>
      <c r="BO108" s="3">
        <f ca="1">IF($BP$1=1,EC108,-IF(RTD("tos.rtd",,BO$83,"."&amp;$D$82&amp;$AW$82&amp;"P"&amp;$A108)="N/A",0,RTD("tos.rtd",,BO$83,"."&amp;$D$82&amp;$AW$82&amp;"P"&amp;$A108)))</f>
        <v>-2.0328250320985897E-3</v>
      </c>
      <c r="BQ108" s="3">
        <f t="shared" ca="1" si="265"/>
        <v>-1009021.6245487734</v>
      </c>
      <c r="BR108" s="3" t="str">
        <f t="shared" ca="1" si="302"/>
        <v/>
      </c>
      <c r="BS108" s="3">
        <f t="shared" ca="1" si="266"/>
        <v>0</v>
      </c>
      <c r="BT108" s="3" t="str">
        <f t="shared" ca="1" si="302"/>
        <v/>
      </c>
      <c r="BU108" s="3">
        <f t="shared" ca="1" si="267"/>
        <v>-965221.03789185279</v>
      </c>
      <c r="BV108" s="3" t="str">
        <f t="shared" ca="1" si="302"/>
        <v>Cruce -</v>
      </c>
      <c r="BX108" s="3">
        <f t="shared" ca="1" si="268"/>
        <v>-6218673.7947216341</v>
      </c>
      <c r="BY108" s="3" t="str">
        <f t="shared" ca="1" si="318"/>
        <v/>
      </c>
      <c r="BZ108" s="3">
        <f t="shared" ca="1" si="269"/>
        <v>0</v>
      </c>
      <c r="CA108" s="3" t="str">
        <f t="shared" ca="1" si="318"/>
        <v/>
      </c>
      <c r="CB108" s="3">
        <f t="shared" ca="1" si="270"/>
        <v>-23729.07127070054</v>
      </c>
      <c r="CC108" s="3" t="str">
        <f t="shared" ca="1" si="318"/>
        <v/>
      </c>
      <c r="CD108" s="3">
        <f>IF(RTD("tos.rtd",,CD$83,"."&amp;$B$82&amp;$AS$82&amp;"C"&amp;$A108)="N/A",0,RTD("tos.rtd",,CD$83,"."&amp;$B$82&amp;$AS$82&amp;"C"&amp;$A108))</f>
        <v>1</v>
      </c>
      <c r="CE108" s="3">
        <f>-IF(RTD("tos.rtd",,CE$83,"."&amp;$B$82&amp;$AS$82&amp;"P"&amp;$A108)="N/A",0,RTD("tos.rtd",,CE$83,"."&amp;$B$82&amp;$AS$82&amp;"P"&amp;$A108))</f>
        <v>0</v>
      </c>
      <c r="CF108" s="3">
        <f>IF(RTD("tos.rtd",,CF$83,"."&amp;$C$82&amp;$AU$82&amp;"C"&amp;$A108)="N/A",0,RTD("tos.rtd",,CF$83,"."&amp;$C$82&amp;$AU$82&amp;"C"&amp;$A108))</f>
        <v>0</v>
      </c>
      <c r="CG108" s="3">
        <f>-IF(RTD("tos.rtd",,CG$83,"."&amp;$C$82&amp;$AU$82&amp;"P"&amp;$A108)="N/A",0,RTD("tos.rtd",,CG$83,"."&amp;$C$82&amp;$AU$82&amp;"P"&amp;$A108))</f>
        <v>0</v>
      </c>
      <c r="CH108" s="3">
        <f>IF(RTD("tos.rtd",,CH$83,"."&amp;$D$82&amp;$AW$82&amp;"C"&amp;$A108)="N/A",0,RTD("tos.rtd",,CH$83,"."&amp;$D$82&amp;$AW$82&amp;"C"&amp;$A108))</f>
        <v>0.72</v>
      </c>
      <c r="CI108" s="3">
        <f>-IF(RTD("tos.rtd",,CI$83,"."&amp;$D$82&amp;$AW$82&amp;"P"&amp;$A108)="N/A",0,RTD("tos.rtd",,CI$83,"."&amp;$D$82&amp;$AW$82&amp;"P"&amp;$A108))</f>
        <v>0.31</v>
      </c>
      <c r="CK108" s="3">
        <f t="shared" si="303"/>
        <v>18100</v>
      </c>
      <c r="CL108" s="3"/>
      <c r="CM108" s="3">
        <f t="shared" si="304"/>
        <v>0</v>
      </c>
      <c r="CN108" s="3"/>
      <c r="CO108" s="3">
        <f t="shared" si="305"/>
        <v>-34776</v>
      </c>
      <c r="CP108" s="3">
        <f t="shared" si="271"/>
        <v>-16676</v>
      </c>
      <c r="CQ108" s="3">
        <f t="shared" si="272"/>
        <v>-13112</v>
      </c>
      <c r="CR108" s="3"/>
      <c r="CS108" s="3">
        <f t="shared" si="273"/>
        <v>0</v>
      </c>
      <c r="CT108" s="3"/>
      <c r="CU108" s="3">
        <f t="shared" si="274"/>
        <v>-43</v>
      </c>
      <c r="CV108" s="3"/>
      <c r="CW108" s="3">
        <f t="shared" ca="1" si="329"/>
        <v>-1974242.6624406262</v>
      </c>
      <c r="CY108" s="3">
        <f t="shared" ca="1" si="275"/>
        <v>-6242402.8659923347</v>
      </c>
      <c r="CZ108" s="70" t="str">
        <f t="shared" ca="1" si="319"/>
        <v/>
      </c>
      <c r="DA108" s="3">
        <f>IF(RTD("tos.rtd",,DA$83,"."&amp;$B$82&amp;$AS$82&amp;"C"&amp;$A108)="N/A",0,RTD("tos.rtd",,DA$83,"."&amp;$B$82&amp;$AS$82&amp;"C"&amp;$A108))</f>
        <v>121</v>
      </c>
      <c r="DB108" s="3">
        <f>IF(RTD("tos.rtd",,DB$83,"."&amp;$B$82&amp;$AS$82&amp;"P"&amp;$A108)="N/A",0,RTD("tos.rtd",,DB$83,"."&amp;$B$82&amp;$AS$82&amp;"P"&amp;$A108))</f>
        <v>0.05</v>
      </c>
      <c r="DC108" s="3">
        <f>IF(RTD("tos.rtd",,DC$83,"."&amp;$B$82&amp;$AS$82&amp;"C"&amp;$A108)="N/A",0,RTD("tos.rtd",,DC$83,"."&amp;$B$82&amp;$AS$82&amp;"C"&amp;$A108))</f>
        <v>124.9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121.3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307"/>
        <v>-111.5</v>
      </c>
      <c r="DH108" s="3">
        <f t="shared" si="276"/>
        <v>0</v>
      </c>
      <c r="DI108" s="3">
        <f t="shared" si="277"/>
        <v>0</v>
      </c>
      <c r="DJ108" s="3">
        <f t="shared" si="278"/>
        <v>0</v>
      </c>
      <c r="DK108" s="3">
        <f t="shared" si="279"/>
        <v>0</v>
      </c>
      <c r="DL108" s="3">
        <f t="shared" si="280"/>
        <v>0</v>
      </c>
      <c r="DM108" s="3">
        <f t="shared" si="281"/>
        <v>0</v>
      </c>
      <c r="DN108" s="64" t="str">
        <f t="shared" si="282"/>
        <v>UNKNOWN</v>
      </c>
      <c r="DO108" s="64" t="str">
        <f t="shared" si="283"/>
        <v>UNKNOWN</v>
      </c>
      <c r="DP108" s="3">
        <f t="shared" si="284"/>
        <v>0</v>
      </c>
      <c r="DQ108" s="3">
        <f t="shared" si="285"/>
        <v>0</v>
      </c>
      <c r="DR108" s="3">
        <f t="shared" ca="1" si="286"/>
        <v>0</v>
      </c>
      <c r="DS108" s="3">
        <f t="shared" si="287"/>
        <v>0</v>
      </c>
      <c r="DT108" s="3">
        <f t="shared" si="308"/>
        <v>0</v>
      </c>
      <c r="DU108" s="3">
        <f t="shared" si="309"/>
        <v>0</v>
      </c>
      <c r="DV108" s="3">
        <f t="shared" si="310"/>
        <v>168</v>
      </c>
      <c r="DW108" s="3">
        <f t="shared" si="311"/>
        <v>3347</v>
      </c>
      <c r="DX108" s="3">
        <f t="shared" ca="1" si="320"/>
        <v>6.5025386848648838E-10</v>
      </c>
      <c r="DY108" s="3">
        <f t="shared" ca="1" si="288"/>
        <v>-1.6693594107720143E-3</v>
      </c>
      <c r="DZ108" s="3">
        <f t="shared" ca="1" si="312"/>
        <v>1.7588073160730031E-3</v>
      </c>
      <c r="EA108" s="3">
        <f t="shared" ca="1" si="313"/>
        <v>-1.7588073160730031E-3</v>
      </c>
      <c r="EB108" s="3">
        <f t="shared" ca="1" si="289"/>
        <v>2.0556046021094521E-3</v>
      </c>
      <c r="EC108" s="3">
        <f t="shared" ca="1" si="290"/>
        <v>-2.0328250320985897E-3</v>
      </c>
      <c r="ED108" s="63">
        <f t="shared" si="314"/>
        <v>3515</v>
      </c>
      <c r="EE108" s="59">
        <f t="shared" si="291"/>
        <v>0.25</v>
      </c>
      <c r="EF108" s="59">
        <f t="shared" si="292"/>
        <v>0.96189999999999998</v>
      </c>
      <c r="EG108" s="59">
        <f t="shared" si="293"/>
        <v>0.25</v>
      </c>
      <c r="EH108" s="59">
        <f t="shared" si="294"/>
        <v>0.25</v>
      </c>
      <c r="EI108" s="59">
        <f t="shared" si="295"/>
        <v>0.15210000000000001</v>
      </c>
      <c r="EJ108" s="59">
        <f t="shared" si="296"/>
        <v>0.17799999999999999</v>
      </c>
      <c r="EK108" s="63">
        <f t="shared" ca="1" si="315"/>
        <v>-197905757.74618325</v>
      </c>
      <c r="EL108" s="3" t="str">
        <f>RTD("tos.rtd",,EL$83,"."&amp;$B$82&amp;$AS$82&amp;"C"&amp;$A108)</f>
        <v>--</v>
      </c>
      <c r="EM108" s="3" t="str">
        <f>RTD("tos.rtd",,EM$83,"."&amp;$B$82&amp;$AS$82&amp;"P"&amp;$A108)</f>
        <v>96.19%</v>
      </c>
      <c r="EN108" s="3" t="str">
        <f>RTD("tos.rtd",,EN$83,"."&amp;$C$82&amp;$AU$82&amp;"C"&amp;$A108)</f>
        <v>N/A</v>
      </c>
      <c r="EO108" s="3" t="str">
        <f>RTD("tos.rtd",,EO$83,"."&amp;$C$82&amp;$AU$82&amp;"P"&amp;$A108)</f>
        <v>N/A</v>
      </c>
      <c r="EP108" s="3" t="str">
        <f>RTD("tos.rtd",,EP$83,"."&amp;$D$82&amp;$AW$82&amp;"C"&amp;$A108)</f>
        <v>15.21%</v>
      </c>
      <c r="EQ108" s="3" t="str">
        <f>RTD("tos.rtd",,EQ$83,"."&amp;$D$82&amp;$AW$82&amp;"P"&amp;$A108)</f>
        <v>17.80%</v>
      </c>
      <c r="ES108" s="63" t="str">
        <f t="shared" si="297"/>
        <v>5840,3515.00</v>
      </c>
      <c r="ET108" s="63" t="str">
        <f t="shared" ca="1" si="298"/>
        <v>5840,-6242.40</v>
      </c>
      <c r="EU108" s="67">
        <v>589.61</v>
      </c>
      <c r="EV108" s="67" t="s">
        <v>884</v>
      </c>
      <c r="EW108" s="67">
        <v>515.91</v>
      </c>
      <c r="EX108" s="67" t="s">
        <v>885</v>
      </c>
      <c r="EY108" s="67">
        <v>5906.25</v>
      </c>
      <c r="EZ108" s="67" t="s">
        <v>886</v>
      </c>
      <c r="FA108" s="67">
        <v>21176.75</v>
      </c>
      <c r="FB108" s="67" t="s">
        <v>887</v>
      </c>
      <c r="FC108" s="67" t="s">
        <v>888</v>
      </c>
      <c r="FD108" s="67" t="s">
        <v>889</v>
      </c>
      <c r="FE108" s="68" t="s">
        <v>890</v>
      </c>
      <c r="FF108" s="68" t="s">
        <v>891</v>
      </c>
    </row>
    <row r="109" spans="1:162" s="63" customFormat="1" ht="12" customHeight="1" thickBot="1" x14ac:dyDescent="0.25">
      <c r="A109" s="2">
        <f t="shared" si="316"/>
        <v>5830</v>
      </c>
      <c r="B109" s="3">
        <f t="shared" si="260"/>
        <v>1846</v>
      </c>
      <c r="C109" s="3">
        <f t="shared" si="261"/>
        <v>848</v>
      </c>
      <c r="D109" s="3">
        <f t="shared" si="262"/>
        <v>10515</v>
      </c>
      <c r="E109" s="3">
        <f t="shared" si="326"/>
        <v>13209</v>
      </c>
      <c r="F109" s="14">
        <f t="shared" si="330"/>
        <v>5849.591699571537</v>
      </c>
      <c r="G109" s="14">
        <f t="shared" si="327"/>
        <v>581.84408972527933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76</v>
      </c>
      <c r="AN109" s="20">
        <v>1111</v>
      </c>
      <c r="AO109" s="20">
        <v>5830</v>
      </c>
      <c r="AP109" s="20">
        <v>679</v>
      </c>
      <c r="AQ109" s="20">
        <v>-10512</v>
      </c>
      <c r="AR109" s="20"/>
      <c r="AS109" s="54">
        <f>IF(RTD("tos.rtd",,AS$83,"."&amp;$B$82&amp;$AS$82&amp;"C"&amp;$A109)="N/A",0,RTD("tos.rtd",,AS$83,"."&amp;$B$82&amp;$AS$82&amp;"C"&amp;$A109))</f>
        <v>978</v>
      </c>
      <c r="AT109" s="3">
        <f>-IF(RTD("tos.rtd",,AT$83,"."&amp;$B$82&amp;$AS$82&amp;"P"&amp;$A109)="N/A",0,RTD("tos.rtd",,AT$83,"."&amp;$B$82&amp;$AS$82&amp;"P"&amp;$A109))</f>
        <v>-868</v>
      </c>
      <c r="AU109" s="54">
        <f>IF(RTD("tos.rtd",,AU$83,"."&amp;$C$82&amp;$AU$82&amp;"C"&amp;$A109)="N/A",0,RTD("tos.rtd",,AU$83,"."&amp;$C$82&amp;$AU$82&amp;"C"&amp;$A109))</f>
        <v>362</v>
      </c>
      <c r="AV109" s="3">
        <f>-IF(RTD("tos.rtd",,AV$83,"."&amp;$C$82&amp;$AU$82&amp;"P"&amp;$A109)="N/A",0,RTD("tos.rtd",,AV$83,"."&amp;$C$82&amp;$AU$82&amp;"P"&amp;$A109))</f>
        <v>-486</v>
      </c>
      <c r="AW109" s="54">
        <f>IF(RTD("tos.rtd",,AW$83,"."&amp;$D$82&amp;$AW$82&amp;"C"&amp;$A109)="N/A",0,RTD("tos.rtd",,AW$83,"."&amp;$D$82&amp;$AW$82&amp;"C"&amp;$A109))</f>
        <v>5214</v>
      </c>
      <c r="AX109" s="3">
        <f>-IF(RTD("tos.rtd",,AX$83,"."&amp;$D$82&amp;$AW$82&amp;"P"&amp;$A109)="N/A",0,RTD("tos.rtd",,AX$83,"."&amp;$D$82&amp;$AW$82&amp;"P"&amp;$A109))</f>
        <v>-5301</v>
      </c>
      <c r="AY109" s="79">
        <f t="shared" si="328"/>
        <v>-101</v>
      </c>
      <c r="AZ109" s="8">
        <f t="shared" si="264"/>
        <v>5830</v>
      </c>
      <c r="BA109" s="54">
        <f>IF(RTD("tos.rtd",,BA$83,"."&amp;$B$82&amp;$AS$82&amp;"C"&amp;$A109)="N/A",0,RTD("tos.rtd",,BA$83,"."&amp;$B$82&amp;$AS$82&amp;"C"&amp;$A109))</f>
        <v>679</v>
      </c>
      <c r="BB109" s="3">
        <f>-IF(RTD("tos.rtd",,BB$83,"."&amp;$B$82&amp;$AS$82&amp;"P"&amp;$A109)="N/A",0,RTD("tos.rtd",,BB$83,"."&amp;$B$82&amp;$AS$82&amp;"P"&amp;$A109))</f>
        <v>-10512</v>
      </c>
      <c r="BC109" s="54">
        <f>IF(RTD("tos.rtd",,BC$83,"."&amp;$C$82&amp;$AU$82&amp;"C"&amp;$A109)="N/A",0,RTD("tos.rtd",,BC$83,"."&amp;$C$82&amp;$AU$82&amp;"C"&amp;$A109))</f>
        <v>22</v>
      </c>
      <c r="BD109" s="3">
        <f>-IF(RTD("tos.rtd",,BD$83,"."&amp;$C$82&amp;$AU$82&amp;"P"&amp;$A109)="N/A",0,RTD("tos.rtd",,BD$83,"."&amp;$C$82&amp;$AU$82&amp;"P"&amp;$A109))</f>
        <v>-305</v>
      </c>
      <c r="BE109" s="54">
        <f>IF(RTD("tos.rtd",,BE$83,"."&amp;$D$82&amp;$AW$82&amp;"C"&amp;$A109)="N/A",0,RTD("tos.rtd",,BE$83,"."&amp;$D$82&amp;$AW$82&amp;"C"&amp;$A109))</f>
        <v>5</v>
      </c>
      <c r="BF109" s="3">
        <f>-IF(RTD("tos.rtd",,BF$83,"."&amp;$D$82&amp;$AW$82&amp;"P"&amp;$A109)="N/A",0,RTD("tos.rtd",,BF$83,"."&amp;$D$82&amp;$AW$82&amp;"P"&amp;$A109))</f>
        <v>-230</v>
      </c>
      <c r="BG109" s="3">
        <f ca="1">+Hoja2!Y110</f>
        <v>-2519</v>
      </c>
      <c r="BH109" s="55">
        <f t="shared" ca="1" si="301"/>
        <v>-12860</v>
      </c>
      <c r="BI109" s="32" t="str">
        <f t="shared" ca="1" si="321"/>
        <v/>
      </c>
      <c r="BJ109" s="3">
        <f ca="1">IF($BP$1=1,DX109,IF(RTD("tos.rtd",,BJ$83,"."&amp;$B$82&amp;$AS$82&amp;"C"&amp;$A109)="N/A",0,RTD("tos.rtd",,BJ$83,"."&amp;$B$82&amp;$AS$82&amp;"C"&amp;$A109)))</f>
        <v>2.4669032746717114E-11</v>
      </c>
      <c r="BK109" s="3">
        <f ca="1">IF($BP$1=1,DY109,-IF(RTD("tos.rtd",,BK$83,"."&amp;$B$82&amp;$AS$82&amp;"P"&amp;$A109)="N/A",0,RTD("tos.rtd",,BK$83,"."&amp;$B$82&amp;$AS$82&amp;"P"&amp;$A109)))</f>
        <v>-1.4976638357397461E-3</v>
      </c>
      <c r="BL109" s="3">
        <f ca="1">IF($BP$1=1,DZ109,IF(RTD("tos.rtd",,BL$83,"."&amp;$C$82&amp;$AU$82&amp;"C"&amp;$A109)="N/A",0,RTD("tos.rtd",,BL$83,"."&amp;$C$82&amp;$AU$82&amp;"C"&amp;$A109)))</f>
        <v>1.6940192539596157E-3</v>
      </c>
      <c r="BM109" s="3">
        <f ca="1">IF($BP$1=1,EA109,-IF(RTD("tos.rtd",,BM$83,"."&amp;$C$82&amp;$AU$82&amp;"P"&amp;$A109)="N/A",0,RTD("tos.rtd",,BM$83,"."&amp;$C$82&amp;$AU$82&amp;"P"&amp;$A109)))</f>
        <v>-1.8444814637826696E-3</v>
      </c>
      <c r="BN109" s="3">
        <f ca="1">IF($BP$1=1,EB109,IF(RTD("tos.rtd",,BN$83,"."&amp;$D$82&amp;$AW$82&amp;"C"&amp;$A109)="N/A",0,RTD("tos.rtd",,BN$83,"."&amp;$D$82&amp;$AW$82&amp;"C"&amp;$A109)))</f>
        <v>1.8631069605104362E-3</v>
      </c>
      <c r="BO109" s="3">
        <f ca="1">IF($BP$1=1,EC109,-IF(RTD("tos.rtd",,BO$83,"."&amp;$D$82&amp;$AW$82&amp;"P"&amp;$A109)="N/A",0,RTD("tos.rtd",,BO$83,"."&amp;$D$82&amp;$AW$82&amp;"P"&amp;$A109)))</f>
        <v>-1.8881000251214969E-3</v>
      </c>
      <c r="BQ109" s="3">
        <f t="shared" ca="1" si="265"/>
        <v>-352987.67187018506</v>
      </c>
      <c r="BR109" s="3" t="str">
        <f t="shared" ca="1" si="302"/>
        <v/>
      </c>
      <c r="BS109" s="3">
        <f t="shared" ca="1" si="266"/>
        <v>-76894.041727015603</v>
      </c>
      <c r="BT109" s="3" t="str">
        <f t="shared" ca="1" si="302"/>
        <v/>
      </c>
      <c r="BU109" s="3">
        <f t="shared" ca="1" si="267"/>
        <v>-79988.321727608796</v>
      </c>
      <c r="BV109" s="3" t="str">
        <f t="shared" ca="1" si="302"/>
        <v/>
      </c>
      <c r="BX109" s="3">
        <f t="shared" ca="1" si="268"/>
        <v>-4274892.2484066747</v>
      </c>
      <c r="BY109" s="3" t="str">
        <f t="shared" ca="1" si="318"/>
        <v/>
      </c>
      <c r="BZ109" s="3">
        <f t="shared" ca="1" si="269"/>
        <v>-142636.79594234715</v>
      </c>
      <c r="CA109" s="3" t="str">
        <f t="shared" ca="1" si="318"/>
        <v/>
      </c>
      <c r="CB109" s="3">
        <f t="shared" ca="1" si="270"/>
        <v>-115388.021484934</v>
      </c>
      <c r="CC109" s="3" t="str">
        <f t="shared" ca="1" si="318"/>
        <v/>
      </c>
      <c r="CD109" s="3">
        <f>IF(RTD("tos.rtd",,CD$83,"."&amp;$B$82&amp;$AS$82&amp;"C"&amp;$A109)="N/A",0,RTD("tos.rtd",,CD$83,"."&amp;$B$82&amp;$AS$82&amp;"C"&amp;$A109))</f>
        <v>1</v>
      </c>
      <c r="CE109" s="3">
        <f>-IF(RTD("tos.rtd",,CE$83,"."&amp;$B$82&amp;$AS$82&amp;"P"&amp;$A109)="N/A",0,RTD("tos.rtd",,CE$83,"."&amp;$B$82&amp;$AS$82&amp;"P"&amp;$A109))</f>
        <v>0</v>
      </c>
      <c r="CF109" s="3">
        <f>IF(RTD("tos.rtd",,CF$83,"."&amp;$C$82&amp;$AU$82&amp;"C"&amp;$A109)="N/A",0,RTD("tos.rtd",,CF$83,"."&amp;$C$82&amp;$AU$82&amp;"C"&amp;$A109))</f>
        <v>1</v>
      </c>
      <c r="CG109" s="3">
        <f>-IF(RTD("tos.rtd",,CG$83,"."&amp;$C$82&amp;$AU$82&amp;"P"&amp;$A109)="N/A",0,RTD("tos.rtd",,CG$83,"."&amp;$C$82&amp;$AU$82&amp;"P"&amp;$A109))</f>
        <v>0.14000000000000001</v>
      </c>
      <c r="CH109" s="3">
        <f>IF(RTD("tos.rtd",,CH$83,"."&amp;$D$82&amp;$AW$82&amp;"C"&amp;$A109)="N/A",0,RTD("tos.rtd",,CH$83,"."&amp;$D$82&amp;$AW$82&amp;"C"&amp;$A109))</f>
        <v>0.73</v>
      </c>
      <c r="CI109" s="3">
        <f>-IF(RTD("tos.rtd",,CI$83,"."&amp;$D$82&amp;$AW$82&amp;"P"&amp;$A109)="N/A",0,RTD("tos.rtd",,CI$83,"."&amp;$D$82&amp;$AW$82&amp;"P"&amp;$A109))</f>
        <v>0.3</v>
      </c>
      <c r="CK109" s="3">
        <f t="shared" si="303"/>
        <v>97800</v>
      </c>
      <c r="CL109" s="3"/>
      <c r="CM109" s="3">
        <f t="shared" si="304"/>
        <v>29396</v>
      </c>
      <c r="CN109" s="3"/>
      <c r="CO109" s="3">
        <f t="shared" si="305"/>
        <v>221592</v>
      </c>
      <c r="CP109" s="3">
        <f t="shared" si="271"/>
        <v>348788</v>
      </c>
      <c r="CQ109" s="3">
        <f t="shared" si="272"/>
        <v>-9833</v>
      </c>
      <c r="CR109" s="3"/>
      <c r="CS109" s="3">
        <f t="shared" si="273"/>
        <v>-283</v>
      </c>
      <c r="CT109" s="3"/>
      <c r="CU109" s="3">
        <f t="shared" si="274"/>
        <v>-225</v>
      </c>
      <c r="CV109" s="3"/>
      <c r="CW109" s="3">
        <f t="shared" ca="1" si="329"/>
        <v>-509870.03532480949</v>
      </c>
      <c r="CY109" s="3">
        <f t="shared" ca="1" si="275"/>
        <v>-4532917.065833956</v>
      </c>
      <c r="CZ109" s="70" t="str">
        <f t="shared" ca="1" si="319"/>
        <v/>
      </c>
      <c r="DA109" s="3">
        <f>IF(RTD("tos.rtd",,DA$83,"."&amp;$B$82&amp;$AS$82&amp;"C"&amp;$A109)="N/A",0,RTD("tos.rtd",,DA$83,"."&amp;$B$82&amp;$AS$82&amp;"C"&amp;$A109))</f>
        <v>133.1</v>
      </c>
      <c r="DB109" s="3">
        <f>IF(RTD("tos.rtd",,DB$83,"."&amp;$B$82&amp;$AS$82&amp;"P"&amp;$A109)="N/A",0,RTD("tos.rtd",,DB$83,"."&amp;$B$82&amp;$AS$82&amp;"P"&amp;$A109))</f>
        <v>0.05</v>
      </c>
      <c r="DC109" s="3">
        <f>IF(RTD("tos.rtd",,DC$83,"."&amp;$B$82&amp;$AS$82&amp;"C"&amp;$A109)="N/A",0,RTD("tos.rtd",,DC$83,"."&amp;$B$82&amp;$AS$82&amp;"C"&amp;$A109))</f>
        <v>134.9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131.30000000000001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307"/>
        <v>-121.5</v>
      </c>
      <c r="DH109" s="3">
        <f t="shared" si="276"/>
        <v>0</v>
      </c>
      <c r="DI109" s="3">
        <f t="shared" si="277"/>
        <v>0</v>
      </c>
      <c r="DJ109" s="3">
        <f t="shared" si="278"/>
        <v>0</v>
      </c>
      <c r="DK109" s="3">
        <f t="shared" si="279"/>
        <v>0</v>
      </c>
      <c r="DL109" s="3">
        <f t="shared" si="280"/>
        <v>0</v>
      </c>
      <c r="DM109" s="3">
        <f t="shared" si="281"/>
        <v>0</v>
      </c>
      <c r="DN109" s="64" t="str">
        <f t="shared" si="282"/>
        <v>UNKNOWN</v>
      </c>
      <c r="DO109" s="64" t="str">
        <f t="shared" si="283"/>
        <v>UNKNOWN</v>
      </c>
      <c r="DP109" s="3">
        <f t="shared" si="284"/>
        <v>0</v>
      </c>
      <c r="DQ109" s="3">
        <f t="shared" si="285"/>
        <v>0</v>
      </c>
      <c r="DR109" s="3">
        <f t="shared" ca="1" si="286"/>
        <v>0</v>
      </c>
      <c r="DS109" s="3">
        <f t="shared" si="287"/>
        <v>0</v>
      </c>
      <c r="DT109" s="3">
        <f t="shared" si="308"/>
        <v>0</v>
      </c>
      <c r="DU109" s="3">
        <f t="shared" si="309"/>
        <v>0</v>
      </c>
      <c r="DV109" s="3">
        <f t="shared" si="310"/>
        <v>76</v>
      </c>
      <c r="DW109" s="3">
        <f t="shared" si="311"/>
        <v>1111</v>
      </c>
      <c r="DX109" s="3">
        <f t="shared" ca="1" si="320"/>
        <v>2.4669032746717114E-11</v>
      </c>
      <c r="DY109" s="3">
        <f t="shared" ca="1" si="288"/>
        <v>-1.4976638357397461E-3</v>
      </c>
      <c r="DZ109" s="3">
        <f t="shared" ca="1" si="312"/>
        <v>1.6940192539596157E-3</v>
      </c>
      <c r="EA109" s="3">
        <f t="shared" ca="1" si="313"/>
        <v>-1.8444814637826696E-3</v>
      </c>
      <c r="EB109" s="3">
        <f t="shared" ca="1" si="289"/>
        <v>1.8631069605104362E-3</v>
      </c>
      <c r="EC109" s="3">
        <f t="shared" ca="1" si="290"/>
        <v>-1.8881000251214969E-3</v>
      </c>
      <c r="ED109" s="63">
        <f t="shared" si="314"/>
        <v>1187</v>
      </c>
      <c r="EE109" s="59">
        <f t="shared" si="291"/>
        <v>0.25</v>
      </c>
      <c r="EF109" s="59">
        <f t="shared" si="292"/>
        <v>1.0330999999999999</v>
      </c>
      <c r="EG109" s="59">
        <f t="shared" si="293"/>
        <v>0.25</v>
      </c>
      <c r="EH109" s="59">
        <f t="shared" si="294"/>
        <v>0.20349999999999999</v>
      </c>
      <c r="EI109" s="59">
        <f t="shared" si="295"/>
        <v>0.153</v>
      </c>
      <c r="EJ109" s="59">
        <f t="shared" si="296"/>
        <v>0.17960000000000001</v>
      </c>
      <c r="EK109" s="63">
        <f t="shared" ca="1" si="315"/>
        <v>-58936084.195732892</v>
      </c>
      <c r="EL109" s="3" t="str">
        <f>RTD("tos.rtd",,EL$83,"."&amp;$B$82&amp;$AS$82&amp;"C"&amp;$A109)</f>
        <v>--</v>
      </c>
      <c r="EM109" s="3" t="str">
        <f>RTD("tos.rtd",,EM$83,"."&amp;$B$82&amp;$AS$82&amp;"P"&amp;$A109)</f>
        <v>103.31%</v>
      </c>
      <c r="EN109" s="3" t="str">
        <f>RTD("tos.rtd",,EN$83,"."&amp;$C$82&amp;$AU$82&amp;"C"&amp;$A109)</f>
        <v>--</v>
      </c>
      <c r="EO109" s="3" t="str">
        <f>RTD("tos.rtd",,EO$83,"."&amp;$C$82&amp;$AU$82&amp;"P"&amp;$A109)</f>
        <v>20.35%</v>
      </c>
      <c r="EP109" s="3" t="str">
        <f>RTD("tos.rtd",,EP$83,"."&amp;$D$82&amp;$AW$82&amp;"C"&amp;$A109)</f>
        <v>15.30%</v>
      </c>
      <c r="EQ109" s="3" t="str">
        <f>RTD("tos.rtd",,EQ$83,"."&amp;$D$82&amp;$AW$82&amp;"P"&amp;$A109)</f>
        <v>17.96%</v>
      </c>
      <c r="ES109" s="63" t="str">
        <f t="shared" si="297"/>
        <v>5830,1187.00</v>
      </c>
      <c r="ET109" s="63" t="str">
        <f t="shared" ca="1" si="298"/>
        <v>5830,-4532.92</v>
      </c>
      <c r="EU109" s="67">
        <v>589.54</v>
      </c>
      <c r="EV109" s="67" t="s">
        <v>892</v>
      </c>
      <c r="EW109" s="67">
        <v>515.85</v>
      </c>
      <c r="EX109" s="67" t="s">
        <v>893</v>
      </c>
      <c r="EY109" s="67">
        <v>5905.75</v>
      </c>
      <c r="EZ109" s="67" t="s">
        <v>894</v>
      </c>
      <c r="FA109" s="67">
        <v>21175</v>
      </c>
      <c r="FB109" s="67" t="s">
        <v>895</v>
      </c>
      <c r="FC109" s="67" t="s">
        <v>896</v>
      </c>
      <c r="FD109" s="67" t="s">
        <v>897</v>
      </c>
      <c r="FE109" s="68" t="s">
        <v>898</v>
      </c>
      <c r="FF109" s="68" t="s">
        <v>899</v>
      </c>
    </row>
    <row r="110" spans="1:162" s="63" customFormat="1" ht="12" customHeight="1" thickBot="1" x14ac:dyDescent="0.25">
      <c r="A110" s="2">
        <f t="shared" si="316"/>
        <v>5820</v>
      </c>
      <c r="B110" s="3">
        <f t="shared" si="260"/>
        <v>1472</v>
      </c>
      <c r="C110" s="3">
        <f t="shared" si="261"/>
        <v>0</v>
      </c>
      <c r="D110" s="3">
        <f t="shared" si="262"/>
        <v>9488</v>
      </c>
      <c r="E110" s="3">
        <f t="shared" si="326"/>
        <v>10960</v>
      </c>
      <c r="F110" s="4">
        <f t="shared" si="330"/>
        <v>5839.558094598</v>
      </c>
      <c r="G110" s="4">
        <f t="shared" si="327"/>
        <v>580.84607241871799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105</v>
      </c>
      <c r="AN110" s="20">
        <v>1049</v>
      </c>
      <c r="AO110" s="20">
        <v>5820</v>
      </c>
      <c r="AP110" s="20">
        <v>1068</v>
      </c>
      <c r="AQ110" s="20">
        <v>-7365</v>
      </c>
      <c r="AR110" s="20"/>
      <c r="AS110" s="54">
        <f>IF(RTD("tos.rtd",,AS$83,"."&amp;$B$82&amp;$AS$82&amp;"C"&amp;$A110)="N/A",0,RTD("tos.rtd",,AS$83,"."&amp;$B$82&amp;$AS$82&amp;"C"&amp;$A110))</f>
        <v>598</v>
      </c>
      <c r="AT110" s="3">
        <f>-IF(RTD("tos.rtd",,AT$83,"."&amp;$B$82&amp;$AS$82&amp;"P"&amp;$A110)="N/A",0,RTD("tos.rtd",,AT$83,"."&amp;$B$82&amp;$AS$82&amp;"P"&amp;$A110))</f>
        <v>-874</v>
      </c>
      <c r="AU110" s="54">
        <f>IF(RTD("tos.rtd",,AU$83,"."&amp;$C$82&amp;$AU$82&amp;"C"&amp;$A110)="N/A",0,RTD("tos.rtd",,AU$83,"."&amp;$C$82&amp;$AU$82&amp;"C"&amp;$A110))</f>
        <v>0</v>
      </c>
      <c r="AV110" s="3">
        <f>-IF(RTD("tos.rtd",,AV$83,"."&amp;$C$82&amp;$AU$82&amp;"P"&amp;$A110)="N/A",0,RTD("tos.rtd",,AV$83,"."&amp;$C$82&amp;$AU$82&amp;"P"&amp;$A110))</f>
        <v>0</v>
      </c>
      <c r="AW110" s="54">
        <f>IF(RTD("tos.rtd",,AW$83,"."&amp;$D$82&amp;$AW$82&amp;"C"&amp;$A110)="N/A",0,RTD("tos.rtd",,AW$83,"."&amp;$D$82&amp;$AW$82&amp;"C"&amp;$A110))</f>
        <v>4807</v>
      </c>
      <c r="AX110" s="3">
        <f>-IF(RTD("tos.rtd",,AX$83,"."&amp;$D$82&amp;$AW$82&amp;"P"&amp;$A110)="N/A",0,RTD("tos.rtd",,AX$83,"."&amp;$D$82&amp;$AW$82&amp;"P"&amp;$A110))</f>
        <v>-4681</v>
      </c>
      <c r="AY110" s="79">
        <f t="shared" si="328"/>
        <v>-150</v>
      </c>
      <c r="AZ110" s="8">
        <f t="shared" si="264"/>
        <v>5820</v>
      </c>
      <c r="BA110" s="54">
        <f>IF(RTD("tos.rtd",,BA$83,"."&amp;$B$82&amp;$AS$82&amp;"C"&amp;$A110)="N/A",0,RTD("tos.rtd",,BA$83,"."&amp;$B$82&amp;$AS$82&amp;"C"&amp;$A110))</f>
        <v>1068</v>
      </c>
      <c r="BB110" s="3">
        <f>-IF(RTD("tos.rtd",,BB$83,"."&amp;$B$82&amp;$AS$82&amp;"P"&amp;$A110)="N/A",0,RTD("tos.rtd",,BB$83,"."&amp;$B$82&amp;$AS$82&amp;"P"&amp;$A110))</f>
        <v>-7365</v>
      </c>
      <c r="BC110" s="54">
        <f>IF(RTD("tos.rtd",,BC$83,"."&amp;$C$82&amp;$AU$82&amp;"C"&amp;$A110)="N/A",0,RTD("tos.rtd",,BC$83,"."&amp;$C$82&amp;$AU$82&amp;"C"&amp;$A110))</f>
        <v>0</v>
      </c>
      <c r="BD110" s="3">
        <f>-IF(RTD("tos.rtd",,BD$83,"."&amp;$C$82&amp;$AU$82&amp;"P"&amp;$A110)="N/A",0,RTD("tos.rtd",,BD$83,"."&amp;$C$82&amp;$AU$82&amp;"P"&amp;$A110))</f>
        <v>0</v>
      </c>
      <c r="BE110" s="54">
        <f>IF(RTD("tos.rtd",,BE$83,"."&amp;$D$82&amp;$AW$82&amp;"C"&amp;$A110)="N/A",0,RTD("tos.rtd",,BE$83,"."&amp;$D$82&amp;$AW$82&amp;"C"&amp;$A110))</f>
        <v>0</v>
      </c>
      <c r="BF110" s="3">
        <f>-IF(RTD("tos.rtd",,BF$83,"."&amp;$D$82&amp;$AW$82&amp;"P"&amp;$A110)="N/A",0,RTD("tos.rtd",,BF$83,"."&amp;$D$82&amp;$AW$82&amp;"P"&amp;$A110))</f>
        <v>-26</v>
      </c>
      <c r="BG110" s="3">
        <f ca="1">+Hoja2!Y111</f>
        <v>-1961</v>
      </c>
      <c r="BH110" s="55">
        <f t="shared" ca="1" si="301"/>
        <v>-8284</v>
      </c>
      <c r="BI110" s="32" t="str">
        <f t="shared" ca="1" si="321"/>
        <v/>
      </c>
      <c r="BJ110" s="3">
        <f ca="1">IF($BP$1=1,DX110,IF(RTD("tos.rtd",,BJ$83,"."&amp;$B$82&amp;$AS$82&amp;"C"&amp;$A110)="N/A",0,RTD("tos.rtd",,BJ$83,"."&amp;$B$82&amp;$AS$82&amp;"C"&amp;$A110)))</f>
        <v>7.0042353241973393E-13</v>
      </c>
      <c r="BK110" s="3">
        <f ca="1">IF($BP$1=1,DY110,-IF(RTD("tos.rtd",,BK$83,"."&amp;$B$82&amp;$AS$82&amp;"P"&amp;$A110)="N/A",0,RTD("tos.rtd",,BK$83,"."&amp;$B$82&amp;$AS$82&amp;"P"&amp;$A110)))</f>
        <v>-1.3547697008172541E-3</v>
      </c>
      <c r="BL110" s="3">
        <f ca="1">IF($BP$1=1,DZ110,IF(RTD("tos.rtd",,BL$83,"."&amp;$C$82&amp;$AU$82&amp;"C"&amp;$A110)="N/A",0,RTD("tos.rtd",,BL$83,"."&amp;$C$82&amp;$AU$82&amp;"C"&amp;$A110)))</f>
        <v>1.626483200404584E-3</v>
      </c>
      <c r="BM110" s="3">
        <f ca="1">IF($BP$1=1,EA110,-IF(RTD("tos.rtd",,BM$83,"."&amp;$C$82&amp;$AU$82&amp;"P"&amp;$A110)="N/A",0,RTD("tos.rtd",,BM$83,"."&amp;$C$82&amp;$AU$82&amp;"P"&amp;$A110)))</f>
        <v>-1.626483200404584E-3</v>
      </c>
      <c r="BN110" s="3">
        <f ca="1">IF($BP$1=1,EB110,IF(RTD("tos.rtd",,BN$83,"."&amp;$D$82&amp;$AW$82&amp;"C"&amp;$A110)="N/A",0,RTD("tos.rtd",,BN$83,"."&amp;$D$82&amp;$AW$82&amp;"C"&amp;$A110)))</f>
        <v>1.6793561240298182E-3</v>
      </c>
      <c r="BO110" s="3">
        <f ca="1">IF($BP$1=1,EC110,-IF(RTD("tos.rtd",,BO$83,"."&amp;$D$82&amp;$AW$82&amp;"P"&amp;$A110)="N/A",0,RTD("tos.rtd",,BO$83,"."&amp;$D$82&amp;$AW$82&amp;"P"&amp;$A110)))</f>
        <v>-1.7473148154316684E-3</v>
      </c>
      <c r="BQ110" s="3">
        <f t="shared" ca="1" si="265"/>
        <v>-321515.84846388036</v>
      </c>
      <c r="BR110" s="3" t="str">
        <f t="shared" ca="1" si="302"/>
        <v/>
      </c>
      <c r="BS110" s="3">
        <f t="shared" ca="1" si="266"/>
        <v>0</v>
      </c>
      <c r="BT110" s="3" t="str">
        <f t="shared" ca="1" si="302"/>
        <v/>
      </c>
      <c r="BU110" s="3">
        <f t="shared" ca="1" si="267"/>
        <v>-28922.73508780729</v>
      </c>
      <c r="BV110" s="3" t="str">
        <f t="shared" ca="1" si="302"/>
        <v/>
      </c>
      <c r="BX110" s="3">
        <f t="shared" ca="1" si="268"/>
        <v>-2709341.2180739078</v>
      </c>
      <c r="BY110" s="3" t="str">
        <f t="shared" ca="1" si="318"/>
        <v/>
      </c>
      <c r="BZ110" s="3">
        <f t="shared" ca="1" si="269"/>
        <v>0</v>
      </c>
      <c r="CA110" s="3" t="str">
        <f t="shared" ca="1" si="318"/>
        <v/>
      </c>
      <c r="CB110" s="3">
        <f t="shared" ca="1" si="270"/>
        <v>-12335.875711957946</v>
      </c>
      <c r="CC110" s="3" t="str">
        <f t="shared" ca="1" si="318"/>
        <v/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</v>
      </c>
      <c r="CF110" s="3">
        <f>IF(RTD("tos.rtd",,CF$83,"."&amp;$C$82&amp;$AU$82&amp;"C"&amp;$A110)="N/A",0,RTD("tos.rtd",,CF$83,"."&amp;$C$82&amp;$AU$82&amp;"C"&amp;$A110))</f>
        <v>0</v>
      </c>
      <c r="CG110" s="3">
        <f>-IF(RTD("tos.rtd",,CG$83,"."&amp;$C$82&amp;$AU$82&amp;"P"&amp;$A110)="N/A",0,RTD("tos.rtd",,CG$83,"."&amp;$C$82&amp;$AU$82&amp;"P"&amp;$A110))</f>
        <v>0</v>
      </c>
      <c r="CH110" s="3">
        <f>IF(RTD("tos.rtd",,CH$83,"."&amp;$D$82&amp;$AW$82&amp;"C"&amp;$A110)="N/A",0,RTD("tos.rtd",,CH$83,"."&amp;$D$82&amp;$AW$82&amp;"C"&amp;$A110))</f>
        <v>0.74</v>
      </c>
      <c r="CI110" s="3">
        <f>-IF(RTD("tos.rtd",,CI$83,"."&amp;$D$82&amp;$AW$82&amp;"P"&amp;$A110)="N/A",0,RTD("tos.rtd",,CI$83,"."&amp;$D$82&amp;$AW$82&amp;"P"&amp;$A110))</f>
        <v>0.28999999999999998</v>
      </c>
      <c r="CK110" s="3">
        <f t="shared" si="303"/>
        <v>59800</v>
      </c>
      <c r="CL110" s="3"/>
      <c r="CM110" s="3">
        <f t="shared" si="304"/>
        <v>0</v>
      </c>
      <c r="CN110" s="3"/>
      <c r="CO110" s="3">
        <f t="shared" si="305"/>
        <v>219969</v>
      </c>
      <c r="CP110" s="3">
        <f t="shared" si="271"/>
        <v>279769</v>
      </c>
      <c r="CQ110" s="3">
        <f t="shared" si="272"/>
        <v>-6297</v>
      </c>
      <c r="CR110" s="3"/>
      <c r="CS110" s="3">
        <f t="shared" si="273"/>
        <v>0</v>
      </c>
      <c r="CT110" s="3"/>
      <c r="CU110" s="3">
        <f t="shared" si="274"/>
        <v>-26</v>
      </c>
      <c r="CV110" s="3"/>
      <c r="CW110" s="3">
        <f t="shared" ca="1" si="329"/>
        <v>-350438.58355168765</v>
      </c>
      <c r="CY110" s="3">
        <f t="shared" ca="1" si="275"/>
        <v>-2721677.0937858657</v>
      </c>
      <c r="CZ110" s="70" t="str">
        <f t="shared" ca="1" si="319"/>
        <v/>
      </c>
      <c r="DA110" s="3">
        <f>IF(RTD("tos.rtd",,DA$83,"."&amp;$B$82&amp;$AS$82&amp;"C"&amp;$A110)="N/A",0,RTD("tos.rtd",,DA$83,"."&amp;$B$82&amp;$AS$82&amp;"C"&amp;$A110))</f>
        <v>142.25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144.9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141.30000000000001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307"/>
        <v>-131.5</v>
      </c>
      <c r="DH110" s="3">
        <f t="shared" si="276"/>
        <v>0</v>
      </c>
      <c r="DI110" s="3">
        <f t="shared" si="277"/>
        <v>0</v>
      </c>
      <c r="DJ110" s="3">
        <f t="shared" si="278"/>
        <v>0</v>
      </c>
      <c r="DK110" s="3">
        <f t="shared" si="279"/>
        <v>0</v>
      </c>
      <c r="DL110" s="3">
        <f t="shared" si="280"/>
        <v>0</v>
      </c>
      <c r="DM110" s="3">
        <f t="shared" si="281"/>
        <v>0</v>
      </c>
      <c r="DN110" s="64" t="str">
        <f t="shared" si="282"/>
        <v>UNKNOWN</v>
      </c>
      <c r="DO110" s="64" t="str">
        <f t="shared" si="283"/>
        <v>UNKNOWN</v>
      </c>
      <c r="DP110" s="3">
        <f t="shared" si="284"/>
        <v>0</v>
      </c>
      <c r="DQ110" s="3">
        <f t="shared" si="285"/>
        <v>0</v>
      </c>
      <c r="DR110" s="3">
        <f t="shared" ca="1" si="286"/>
        <v>0</v>
      </c>
      <c r="DS110" s="3">
        <f t="shared" si="287"/>
        <v>0</v>
      </c>
      <c r="DT110" s="3">
        <f t="shared" si="308"/>
        <v>0</v>
      </c>
      <c r="DU110" s="3">
        <f t="shared" si="309"/>
        <v>0</v>
      </c>
      <c r="DV110" s="3">
        <f t="shared" si="310"/>
        <v>105</v>
      </c>
      <c r="DW110" s="3">
        <f t="shared" si="311"/>
        <v>1049</v>
      </c>
      <c r="DX110" s="3">
        <f t="shared" ca="1" si="320"/>
        <v>7.0042353241973393E-13</v>
      </c>
      <c r="DY110" s="3">
        <f t="shared" ca="1" si="288"/>
        <v>-1.3547697008172541E-3</v>
      </c>
      <c r="DZ110" s="3">
        <f t="shared" ca="1" si="312"/>
        <v>1.626483200404584E-3</v>
      </c>
      <c r="EA110" s="3">
        <f t="shared" ca="1" si="313"/>
        <v>-1.626483200404584E-3</v>
      </c>
      <c r="EB110" s="3">
        <f t="shared" ca="1" si="289"/>
        <v>1.6793561240298182E-3</v>
      </c>
      <c r="EC110" s="3">
        <f t="shared" ca="1" si="290"/>
        <v>-1.7473148154316684E-3</v>
      </c>
      <c r="ED110" s="63">
        <f t="shared" si="314"/>
        <v>1154</v>
      </c>
      <c r="EE110" s="59">
        <f t="shared" si="291"/>
        <v>0.25</v>
      </c>
      <c r="EF110" s="59">
        <f t="shared" si="292"/>
        <v>1.1040000000000001</v>
      </c>
      <c r="EG110" s="59">
        <f t="shared" si="293"/>
        <v>0.25</v>
      </c>
      <c r="EH110" s="59">
        <f t="shared" si="294"/>
        <v>0.25</v>
      </c>
      <c r="EI110" s="59">
        <f t="shared" si="295"/>
        <v>0.15409999999999999</v>
      </c>
      <c r="EJ110" s="59">
        <f t="shared" si="296"/>
        <v>0.18110000000000001</v>
      </c>
      <c r="EK110" s="63">
        <f t="shared" ca="1" si="315"/>
        <v>-50337754.598977417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110.40%</v>
      </c>
      <c r="EN110" s="3" t="str">
        <f>RTD("tos.rtd",,EN$83,"."&amp;$C$82&amp;$AU$82&amp;"C"&amp;$A110)</f>
        <v>N/A</v>
      </c>
      <c r="EO110" s="3" t="str">
        <f>RTD("tos.rtd",,EO$83,"."&amp;$C$82&amp;$AU$82&amp;"P"&amp;$A110)</f>
        <v>N/A</v>
      </c>
      <c r="EP110" s="3" t="str">
        <f>RTD("tos.rtd",,EP$83,"."&amp;$D$82&amp;$AW$82&amp;"C"&amp;$A110)</f>
        <v>15.41%</v>
      </c>
      <c r="EQ110" s="3" t="str">
        <f>RTD("tos.rtd",,EQ$83,"."&amp;$D$82&amp;$AW$82&amp;"P"&amp;$A110)</f>
        <v>18.11%</v>
      </c>
      <c r="ES110" s="63" t="str">
        <f t="shared" si="297"/>
        <v>5820,1154.00</v>
      </c>
      <c r="ET110" s="63" t="str">
        <f t="shared" ca="1" si="298"/>
        <v>5820,-2721.68</v>
      </c>
      <c r="EU110" s="67">
        <v>589.45000000000005</v>
      </c>
      <c r="EV110" s="67" t="s">
        <v>900</v>
      </c>
      <c r="EW110" s="67">
        <v>515.74</v>
      </c>
      <c r="EX110" s="67" t="s">
        <v>901</v>
      </c>
      <c r="EY110" s="67">
        <v>5905</v>
      </c>
      <c r="EZ110" s="67" t="s">
        <v>902</v>
      </c>
      <c r="FA110" s="67">
        <v>21170</v>
      </c>
      <c r="FB110" s="67" t="s">
        <v>903</v>
      </c>
      <c r="FC110" s="67" t="s">
        <v>904</v>
      </c>
      <c r="FD110" s="67" t="s">
        <v>905</v>
      </c>
      <c r="FE110" s="68" t="s">
        <v>906</v>
      </c>
      <c r="FF110" s="68" t="s">
        <v>907</v>
      </c>
    </row>
    <row r="111" spans="1:162" s="63" customFormat="1" ht="12" customHeight="1" thickBot="1" x14ac:dyDescent="0.25">
      <c r="A111" s="2">
        <f t="shared" si="316"/>
        <v>5810</v>
      </c>
      <c r="B111" s="3">
        <f t="shared" si="260"/>
        <v>3106</v>
      </c>
      <c r="C111" s="3">
        <f t="shared" si="261"/>
        <v>581</v>
      </c>
      <c r="D111" s="3">
        <f t="shared" si="262"/>
        <v>11061</v>
      </c>
      <c r="E111" s="3">
        <f t="shared" si="326"/>
        <v>14748</v>
      </c>
      <c r="F111" s="4">
        <f t="shared" si="330"/>
        <v>5829.524489624464</v>
      </c>
      <c r="G111" s="4">
        <f t="shared" si="327"/>
        <v>579.84805511215654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-282</v>
      </c>
      <c r="AN111" s="20">
        <v>2536</v>
      </c>
      <c r="AO111" s="20">
        <v>5810</v>
      </c>
      <c r="AP111" s="20">
        <v>346</v>
      </c>
      <c r="AQ111" s="20">
        <v>-5965</v>
      </c>
      <c r="AR111" s="20"/>
      <c r="AS111" s="54">
        <f>IF(RTD("tos.rtd",,AS$83,"."&amp;$B$82&amp;$AS$82&amp;"C"&amp;$A111)="N/A",0,RTD("tos.rtd",,AS$83,"."&amp;$B$82&amp;$AS$82&amp;"C"&amp;$A111))</f>
        <v>584</v>
      </c>
      <c r="AT111" s="3">
        <f>-IF(RTD("tos.rtd",,AT$83,"."&amp;$B$82&amp;$AS$82&amp;"P"&amp;$A111)="N/A",0,RTD("tos.rtd",,AT$83,"."&amp;$B$82&amp;$AS$82&amp;"P"&amp;$A111))</f>
        <v>-2522</v>
      </c>
      <c r="AU111" s="54">
        <f>IF(RTD("tos.rtd",,AU$83,"."&amp;$C$82&amp;$AU$82&amp;"C"&amp;$A111)="N/A",0,RTD("tos.rtd",,AU$83,"."&amp;$C$82&amp;$AU$82&amp;"C"&amp;$A111))</f>
        <v>256</v>
      </c>
      <c r="AV111" s="3">
        <f>-IF(RTD("tos.rtd",,AV$83,"."&amp;$C$82&amp;$AU$82&amp;"P"&amp;$A111)="N/A",0,RTD("tos.rtd",,AV$83,"."&amp;$C$82&amp;$AU$82&amp;"P"&amp;$A111))</f>
        <v>-325</v>
      </c>
      <c r="AW111" s="54">
        <f>IF(RTD("tos.rtd",,AW$83,"."&amp;$D$82&amp;$AW$82&amp;"C"&amp;$A111)="N/A",0,RTD("tos.rtd",,AW$83,"."&amp;$D$82&amp;$AW$82&amp;"C"&amp;$A111))</f>
        <v>6347</v>
      </c>
      <c r="AX111" s="3">
        <f>-IF(RTD("tos.rtd",,AX$83,"."&amp;$D$82&amp;$AW$82&amp;"P"&amp;$A111)="N/A",0,RTD("tos.rtd",,AX$83,"."&amp;$D$82&amp;$AW$82&amp;"P"&amp;$A111))</f>
        <v>-4714</v>
      </c>
      <c r="AY111" s="79">
        <f t="shared" si="328"/>
        <v>-374</v>
      </c>
      <c r="AZ111" s="8">
        <f t="shared" si="264"/>
        <v>5810</v>
      </c>
      <c r="BA111" s="54">
        <f>IF(RTD("tos.rtd",,BA$83,"."&amp;$B$82&amp;$AS$82&amp;"C"&amp;$A111)="N/A",0,RTD("tos.rtd",,BA$83,"."&amp;$B$82&amp;$AS$82&amp;"C"&amp;$A111))</f>
        <v>346</v>
      </c>
      <c r="BB111" s="3">
        <f>-IF(RTD("tos.rtd",,BB$83,"."&amp;$B$82&amp;$AS$82&amp;"P"&amp;$A111)="N/A",0,RTD("tos.rtd",,BB$83,"."&amp;$B$82&amp;$AS$82&amp;"P"&amp;$A111))</f>
        <v>-5965</v>
      </c>
      <c r="BC111" s="54">
        <f>IF(RTD("tos.rtd",,BC$83,"."&amp;$C$82&amp;$AU$82&amp;"C"&amp;$A111)="N/A",0,RTD("tos.rtd",,BC$83,"."&amp;$C$82&amp;$AU$82&amp;"C"&amp;$A111))</f>
        <v>52</v>
      </c>
      <c r="BD111" s="3">
        <f>-IF(RTD("tos.rtd",,BD$83,"."&amp;$C$82&amp;$AU$82&amp;"P"&amp;$A111)="N/A",0,RTD("tos.rtd",,BD$83,"."&amp;$C$82&amp;$AU$82&amp;"P"&amp;$A111))</f>
        <v>-335</v>
      </c>
      <c r="BE111" s="54">
        <f>IF(RTD("tos.rtd",,BE$83,"."&amp;$D$82&amp;$AW$82&amp;"C"&amp;$A111)="N/A",0,RTD("tos.rtd",,BE$83,"."&amp;$D$82&amp;$AW$82&amp;"C"&amp;$A111))</f>
        <v>3</v>
      </c>
      <c r="BF111" s="3">
        <f>-IF(RTD("tos.rtd",,BF$83,"."&amp;$D$82&amp;$AW$82&amp;"P"&amp;$A111)="N/A",0,RTD("tos.rtd",,BF$83,"."&amp;$D$82&amp;$AW$82&amp;"P"&amp;$A111))</f>
        <v>-5</v>
      </c>
      <c r="BG111" s="3">
        <f ca="1">+Hoja2!Y112</f>
        <v>-3244</v>
      </c>
      <c r="BH111" s="55">
        <f t="shared" ca="1" si="301"/>
        <v>-9148</v>
      </c>
      <c r="BI111" s="32" t="str">
        <f t="shared" ca="1" si="321"/>
        <v/>
      </c>
      <c r="BJ111" s="3">
        <f ca="1">IF($BP$1=1,DX111,IF(RTD("tos.rtd",,BJ$83,"."&amp;$B$82&amp;$AS$82&amp;"C"&amp;$A111)="N/A",0,RTD("tos.rtd",,BJ$83,"."&amp;$B$82&amp;$AS$82&amp;"C"&amp;$A111)))</f>
        <v>1.6567382136269209E-3</v>
      </c>
      <c r="BK111" s="3">
        <f ca="1">IF($BP$1=1,DY111,-IF(RTD("tos.rtd",,BK$83,"."&amp;$B$82&amp;$AS$82&amp;"P"&amp;$A111)="N/A",0,RTD("tos.rtd",,BK$83,"."&amp;$B$82&amp;$AS$82&amp;"P"&amp;$A111)))</f>
        <v>-1.2377099416220794E-3</v>
      </c>
      <c r="BL111" s="3">
        <f ca="1">IF($BP$1=1,DZ111,IF(RTD("tos.rtd",,BL$83,"."&amp;$C$82&amp;$AU$82&amp;"C"&amp;$A111)="N/A",0,RTD("tos.rtd",,BL$83,"."&amp;$C$82&amp;$AU$82&amp;"C"&amp;$A111)))</f>
        <v>1.5567001488951758E-3</v>
      </c>
      <c r="BM111" s="3">
        <f ca="1">IF($BP$1=1,EA111,-IF(RTD("tos.rtd",,BM$83,"."&amp;$C$82&amp;$AU$82&amp;"P"&amp;$A111)="N/A",0,RTD("tos.rtd",,BM$83,"."&amp;$C$82&amp;$AU$82&amp;"P"&amp;$A111)))</f>
        <v>-1.623618202631248E-3</v>
      </c>
      <c r="BN111" s="3">
        <f ca="1">IF($BP$1=1,EB111,IF(RTD("tos.rtd",,BN$83,"."&amp;$D$82&amp;$AW$82&amp;"C"&amp;$A111)="N/A",0,RTD("tos.rtd",,BN$83,"."&amp;$D$82&amp;$AW$82&amp;"C"&amp;$A111)))</f>
        <v>1.5036495556337512E-3</v>
      </c>
      <c r="BO111" s="3">
        <f ca="1">IF($BP$1=1,EC111,-IF(RTD("tos.rtd",,BO$83,"."&amp;$D$82&amp;$AW$82&amp;"P"&amp;$A111)="N/A",0,RTD("tos.rtd",,BO$83,"."&amp;$D$82&amp;$AW$82&amp;"P"&amp;$A111)))</f>
        <v>-1.6110866684563596E-3</v>
      </c>
      <c r="BQ111" s="3">
        <f t="shared" ca="1" si="265"/>
        <v>-584877.61265881883</v>
      </c>
      <c r="BR111" s="3" t="str">
        <f t="shared" ca="1" si="302"/>
        <v/>
      </c>
      <c r="BS111" s="3">
        <f t="shared" ca="1" si="266"/>
        <v>-35071.617260437662</v>
      </c>
      <c r="BT111" s="3" t="str">
        <f t="shared" ca="1" si="302"/>
        <v/>
      </c>
      <c r="BU111" s="3">
        <f t="shared" ca="1" si="267"/>
        <v>529221.62092563277</v>
      </c>
      <c r="BV111" s="3" t="str">
        <f t="shared" ca="1" si="302"/>
        <v>Cruce +</v>
      </c>
      <c r="BX111" s="3">
        <f t="shared" ca="1" si="268"/>
        <v>-1849072.7219482937</v>
      </c>
      <c r="BY111" s="3" t="str">
        <f t="shared" ca="1" si="318"/>
        <v/>
      </c>
      <c r="BZ111" s="3">
        <f t="shared" ca="1" si="269"/>
        <v>-125710.74749986542</v>
      </c>
      <c r="CA111" s="3" t="str">
        <f t="shared" ca="1" si="318"/>
        <v/>
      </c>
      <c r="CB111" s="3">
        <f t="shared" ca="1" si="270"/>
        <v>-962.45089525315348</v>
      </c>
      <c r="CC111" s="3" t="str">
        <f t="shared" ca="1" si="318"/>
        <v/>
      </c>
      <c r="CD111" s="3">
        <f>IF(RTD("tos.rtd",,CD$83,"."&amp;$B$82&amp;$AS$82&amp;"C"&amp;$A111)="N/A",0,RTD("tos.rtd",,CD$83,"."&amp;$B$82&amp;$AS$82&amp;"C"&amp;$A111))</f>
        <v>0.98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1</v>
      </c>
      <c r="CG111" s="3">
        <f>-IF(RTD("tos.rtd",,CG$83,"."&amp;$C$82&amp;$AU$82&amp;"P"&amp;$A111)="N/A",0,RTD("tos.rtd",,CG$83,"."&amp;$C$82&amp;$AU$82&amp;"P"&amp;$A111))</f>
        <v>0.11</v>
      </c>
      <c r="CH111" s="3">
        <f>IF(RTD("tos.rtd",,CH$83,"."&amp;$D$82&amp;$AW$82&amp;"C"&amp;$A111)="N/A",0,RTD("tos.rtd",,CH$83,"."&amp;$D$82&amp;$AW$82&amp;"C"&amp;$A111))</f>
        <v>0.75</v>
      </c>
      <c r="CI111" s="3">
        <f>-IF(RTD("tos.rtd",,CI$83,"."&amp;$D$82&amp;$AW$82&amp;"P"&amp;$A111)="N/A",0,RTD("tos.rtd",,CI$83,"."&amp;$D$82&amp;$AW$82&amp;"P"&amp;$A111))</f>
        <v>0.28000000000000003</v>
      </c>
      <c r="CK111" s="3">
        <f t="shared" si="303"/>
        <v>57231.999999999993</v>
      </c>
      <c r="CL111" s="3"/>
      <c r="CM111" s="3">
        <f t="shared" si="304"/>
        <v>22025</v>
      </c>
      <c r="CN111" s="3"/>
      <c r="CO111" s="3">
        <f t="shared" si="305"/>
        <v>344033</v>
      </c>
      <c r="CP111" s="3">
        <f t="shared" si="271"/>
        <v>423290</v>
      </c>
      <c r="CQ111" s="3">
        <f t="shared" si="272"/>
        <v>-5619</v>
      </c>
      <c r="CR111" s="3"/>
      <c r="CS111" s="3">
        <f t="shared" si="273"/>
        <v>-283</v>
      </c>
      <c r="CT111" s="3"/>
      <c r="CU111" s="3">
        <f t="shared" si="274"/>
        <v>-2</v>
      </c>
      <c r="CV111" s="3"/>
      <c r="CW111" s="3">
        <f t="shared" ca="1" si="329"/>
        <v>-90727.608993623755</v>
      </c>
      <c r="CY111" s="3">
        <f t="shared" ca="1" si="275"/>
        <v>-1975745.9203434123</v>
      </c>
      <c r="CZ111" s="70" t="str">
        <f t="shared" ca="1" si="319"/>
        <v/>
      </c>
      <c r="DA111" s="3">
        <f>IF(RTD("tos.rtd",,DA$83,"."&amp;$B$82&amp;$AS$82&amp;"C"&amp;$A111)="N/A",0,RTD("tos.rtd",,DA$83,"."&amp;$B$82&amp;$AS$82&amp;"C"&amp;$A111))</f>
        <v>137.16999999999999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157.19999999999999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151.30000000000001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307"/>
        <v>-141.5</v>
      </c>
      <c r="DH111" s="3">
        <f t="shared" si="276"/>
        <v>0</v>
      </c>
      <c r="DI111" s="3">
        <f t="shared" si="277"/>
        <v>0</v>
      </c>
      <c r="DJ111" s="3">
        <f t="shared" si="278"/>
        <v>0</v>
      </c>
      <c r="DK111" s="3">
        <f t="shared" si="279"/>
        <v>0</v>
      </c>
      <c r="DL111" s="3">
        <f t="shared" si="280"/>
        <v>0</v>
      </c>
      <c r="DM111" s="3">
        <f t="shared" si="281"/>
        <v>0</v>
      </c>
      <c r="DN111" s="64" t="str">
        <f t="shared" si="282"/>
        <v>UNKNOWN</v>
      </c>
      <c r="DO111" s="64" t="str">
        <f t="shared" si="283"/>
        <v>UNKNOWN</v>
      </c>
      <c r="DP111" s="3">
        <f t="shared" si="284"/>
        <v>0</v>
      </c>
      <c r="DQ111" s="3">
        <f t="shared" si="285"/>
        <v>0</v>
      </c>
      <c r="DR111" s="3">
        <f t="shared" ca="1" si="286"/>
        <v>0</v>
      </c>
      <c r="DS111" s="3">
        <f t="shared" si="287"/>
        <v>0</v>
      </c>
      <c r="DT111" s="3">
        <f t="shared" si="308"/>
        <v>0</v>
      </c>
      <c r="DU111" s="3">
        <f t="shared" si="309"/>
        <v>0</v>
      </c>
      <c r="DV111" s="3">
        <f t="shared" si="310"/>
        <v>-282</v>
      </c>
      <c r="DW111" s="3">
        <f t="shared" si="311"/>
        <v>2536</v>
      </c>
      <c r="DX111" s="3">
        <f t="shared" ca="1" si="320"/>
        <v>1.6567382136269209E-3</v>
      </c>
      <c r="DY111" s="3">
        <f t="shared" ca="1" si="288"/>
        <v>-1.2377099416220794E-3</v>
      </c>
      <c r="DZ111" s="3">
        <f t="shared" ca="1" si="312"/>
        <v>1.5567001488951758E-3</v>
      </c>
      <c r="EA111" s="3">
        <f t="shared" ca="1" si="313"/>
        <v>-1.623618202631248E-3</v>
      </c>
      <c r="EB111" s="3">
        <f t="shared" ca="1" si="289"/>
        <v>1.5036495556337512E-3</v>
      </c>
      <c r="EC111" s="3">
        <f t="shared" ca="1" si="290"/>
        <v>-1.6110866684563596E-3</v>
      </c>
      <c r="ED111" s="63">
        <f t="shared" si="314"/>
        <v>2254</v>
      </c>
      <c r="EE111" s="59">
        <f t="shared" si="291"/>
        <v>1.7205999999999999</v>
      </c>
      <c r="EF111" s="59">
        <f t="shared" si="292"/>
        <v>1.1768000000000001</v>
      </c>
      <c r="EG111" s="59">
        <f t="shared" si="293"/>
        <v>0.25</v>
      </c>
      <c r="EH111" s="59">
        <f t="shared" si="294"/>
        <v>0.2069</v>
      </c>
      <c r="EI111" s="59">
        <f t="shared" si="295"/>
        <v>0.15490000000000001</v>
      </c>
      <c r="EJ111" s="59">
        <f t="shared" si="296"/>
        <v>0.1825</v>
      </c>
      <c r="EK111" s="63">
        <f t="shared" ca="1" si="315"/>
        <v>-127726944.49889517</v>
      </c>
      <c r="EL111" s="3" t="str">
        <f>RTD("tos.rtd",,EL$83,"."&amp;$B$82&amp;$AS$82&amp;"C"&amp;$A111)</f>
        <v>172.06%</v>
      </c>
      <c r="EM111" s="3" t="str">
        <f>RTD("tos.rtd",,EM$83,"."&amp;$B$82&amp;$AS$82&amp;"P"&amp;$A111)</f>
        <v>117.68%</v>
      </c>
      <c r="EN111" s="3" t="str">
        <f>RTD("tos.rtd",,EN$83,"."&amp;$C$82&amp;$AU$82&amp;"C"&amp;$A111)</f>
        <v>--</v>
      </c>
      <c r="EO111" s="3" t="str">
        <f>RTD("tos.rtd",,EO$83,"."&amp;$C$82&amp;$AU$82&amp;"P"&amp;$A111)</f>
        <v>20.69%</v>
      </c>
      <c r="EP111" s="3" t="str">
        <f>RTD("tos.rtd",,EP$83,"."&amp;$D$82&amp;$AW$82&amp;"C"&amp;$A111)</f>
        <v>15.49%</v>
      </c>
      <c r="EQ111" s="3" t="str">
        <f>RTD("tos.rtd",,EQ$83,"."&amp;$D$82&amp;$AW$82&amp;"P"&amp;$A111)</f>
        <v>18.25%</v>
      </c>
      <c r="ES111" s="63" t="str">
        <f t="shared" si="297"/>
        <v>5810,2254.00</v>
      </c>
      <c r="ET111" s="63" t="str">
        <f t="shared" ca="1" si="298"/>
        <v>5810,-1975.75</v>
      </c>
      <c r="EU111" s="67">
        <v>589.5</v>
      </c>
      <c r="EV111" s="67" t="s">
        <v>908</v>
      </c>
      <c r="EW111" s="67">
        <v>515.82000000000005</v>
      </c>
      <c r="EX111" s="67" t="s">
        <v>909</v>
      </c>
      <c r="EY111" s="67">
        <v>5905.5</v>
      </c>
      <c r="EZ111" s="67" t="s">
        <v>910</v>
      </c>
      <c r="FA111" s="67">
        <v>21173.25</v>
      </c>
      <c r="FB111" s="67" t="s">
        <v>911</v>
      </c>
      <c r="FC111" s="67" t="s">
        <v>912</v>
      </c>
      <c r="FD111" s="67" t="s">
        <v>913</v>
      </c>
      <c r="FE111" s="68" t="s">
        <v>914</v>
      </c>
      <c r="FF111" s="68" t="s">
        <v>915</v>
      </c>
    </row>
    <row r="112" spans="1:162" s="63" customFormat="1" ht="12" customHeight="1" thickBot="1" x14ac:dyDescent="0.25">
      <c r="A112" s="2">
        <f t="shared" si="316"/>
        <v>5800</v>
      </c>
      <c r="B112" s="3">
        <f t="shared" si="260"/>
        <v>12806</v>
      </c>
      <c r="C112" s="3">
        <f t="shared" si="261"/>
        <v>14936</v>
      </c>
      <c r="D112" s="3">
        <f t="shared" si="262"/>
        <v>86939</v>
      </c>
      <c r="E112" s="3">
        <f t="shared" ref="E112:E122" si="331">SUM(B112:D112)</f>
        <v>114681</v>
      </c>
      <c r="F112" s="4">
        <f t="shared" ref="F112:F122" si="332">+$F$84/$A$84*A112</f>
        <v>5819.4908846509279</v>
      </c>
      <c r="G112" s="4">
        <f t="shared" ref="G112:G122" si="333">+$G$84/$A$84*A112</f>
        <v>578.85003780559521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-253</v>
      </c>
      <c r="AN112" s="20">
        <v>2943</v>
      </c>
      <c r="AO112" s="20">
        <v>5800</v>
      </c>
      <c r="AP112" s="20">
        <v>818</v>
      </c>
      <c r="AQ112" s="20">
        <v>-10525</v>
      </c>
      <c r="AR112" s="20"/>
      <c r="AS112" s="54">
        <f>IF(RTD("tos.rtd",,AS$83,"."&amp;$B$82&amp;$AS$82&amp;"C"&amp;$A112)="N/A",0,RTD("tos.rtd",,AS$83,"."&amp;$B$82&amp;$AS$82&amp;"C"&amp;$A112))</f>
        <v>1037</v>
      </c>
      <c r="AT112" s="3">
        <f>-IF(RTD("tos.rtd",,AT$83,"."&amp;$B$82&amp;$AS$82&amp;"P"&amp;$A112)="N/A",0,RTD("tos.rtd",,AT$83,"."&amp;$B$82&amp;$AS$82&amp;"P"&amp;$A112))</f>
        <v>-11769</v>
      </c>
      <c r="AU112" s="54">
        <f>IF(RTD("tos.rtd",,AU$83,"."&amp;$C$82&amp;$AU$82&amp;"C"&amp;$A112)="N/A",0,RTD("tos.rtd",,AU$83,"."&amp;$C$82&amp;$AU$82&amp;"C"&amp;$A112))</f>
        <v>5449</v>
      </c>
      <c r="AV112" s="3">
        <f>-IF(RTD("tos.rtd",,AV$83,"."&amp;$C$82&amp;$AU$82&amp;"P"&amp;$A112)="N/A",0,RTD("tos.rtd",,AV$83,"."&amp;$C$82&amp;$AU$82&amp;"P"&amp;$A112))</f>
        <v>-9487</v>
      </c>
      <c r="AW112" s="54">
        <f>IF(RTD("tos.rtd",,AW$83,"."&amp;$D$82&amp;$AW$82&amp;"C"&amp;$A112)="N/A",0,RTD("tos.rtd",,AW$83,"."&amp;$D$82&amp;$AW$82&amp;"C"&amp;$A112))</f>
        <v>45156</v>
      </c>
      <c r="AX112" s="3">
        <f>-IF(RTD("tos.rtd",,AX$83,"."&amp;$D$82&amp;$AW$82&amp;"P"&amp;$A112)="N/A",0,RTD("tos.rtd",,AX$83,"."&amp;$D$82&amp;$AW$82&amp;"P"&amp;$A112))</f>
        <v>-41783</v>
      </c>
      <c r="AY112" s="79">
        <f t="shared" ref="AY112:AY122" si="334">SUM(AS112:AX112)</f>
        <v>-11397</v>
      </c>
      <c r="AZ112" s="8">
        <f t="shared" si="264"/>
        <v>5800</v>
      </c>
      <c r="BA112" s="54">
        <f>IF(RTD("tos.rtd",,BA$83,"."&amp;$B$82&amp;$AS$82&amp;"C"&amp;$A112)="N/A",0,RTD("tos.rtd",,BA$83,"."&amp;$B$82&amp;$AS$82&amp;"C"&amp;$A112))</f>
        <v>818</v>
      </c>
      <c r="BB112" s="3">
        <f>-IF(RTD("tos.rtd",,BB$83,"."&amp;$B$82&amp;$AS$82&amp;"P"&amp;$A112)="N/A",0,RTD("tos.rtd",,BB$83,"."&amp;$B$82&amp;$AS$82&amp;"P"&amp;$A112))</f>
        <v>-10525</v>
      </c>
      <c r="BC112" s="54">
        <f>IF(RTD("tos.rtd",,BC$83,"."&amp;$C$82&amp;$AU$82&amp;"C"&amp;$A112)="N/A",0,RTD("tos.rtd",,BC$83,"."&amp;$C$82&amp;$AU$82&amp;"C"&amp;$A112))</f>
        <v>162</v>
      </c>
      <c r="BD112" s="3">
        <f>-IF(RTD("tos.rtd",,BD$83,"."&amp;$C$82&amp;$AU$82&amp;"P"&amp;$A112)="N/A",0,RTD("tos.rtd",,BD$83,"."&amp;$C$82&amp;$AU$82&amp;"P"&amp;$A112))</f>
        <v>-3346</v>
      </c>
      <c r="BE112" s="54">
        <f>IF(RTD("tos.rtd",,BE$83,"."&amp;$D$82&amp;$AW$82&amp;"C"&amp;$A112)="N/A",0,RTD("tos.rtd",,BE$83,"."&amp;$D$82&amp;$AW$82&amp;"C"&amp;$A112))</f>
        <v>272</v>
      </c>
      <c r="BF112" s="3">
        <f>-IF(RTD("tos.rtd",,BF$83,"."&amp;$D$82&amp;$AW$82&amp;"P"&amp;$A112)="N/A",0,RTD("tos.rtd",,BF$83,"."&amp;$D$82&amp;$AW$82&amp;"P"&amp;$A112))</f>
        <v>-2008</v>
      </c>
      <c r="BG112" s="3">
        <f ca="1">+Hoja2!Y113</f>
        <v>-9996</v>
      </c>
      <c r="BH112" s="55">
        <f t="shared" ca="1" si="301"/>
        <v>-24623</v>
      </c>
      <c r="BI112" s="32" t="str">
        <f t="shared" ca="1" si="321"/>
        <v/>
      </c>
      <c r="BJ112" s="3">
        <f ca="1">IF($BP$1=1,DX112,IF(RTD("tos.rtd",,BJ$83,"."&amp;$B$82&amp;$AS$82&amp;"C"&amp;$A112)="N/A",0,RTD("tos.rtd",,BJ$83,"."&amp;$B$82&amp;$AS$82&amp;"C"&amp;$A112)))</f>
        <v>1.5401574281004922E-3</v>
      </c>
      <c r="BK112" s="3">
        <f ca="1">IF($BP$1=1,DY112,-IF(RTD("tos.rtd",,BK$83,"."&amp;$B$82&amp;$AS$82&amp;"P"&amp;$A112)="N/A",0,RTD("tos.rtd",,BK$83,"."&amp;$B$82&amp;$AS$82&amp;"P"&amp;$A112)))</f>
        <v>-1.134910140992991E-3</v>
      </c>
      <c r="BL112" s="3">
        <f ca="1">IF($BP$1=1,DZ112,IF(RTD("tos.rtd",,BL$83,"."&amp;$C$82&amp;$AU$82&amp;"C"&amp;$A112)="N/A",0,RTD("tos.rtd",,BL$83,"."&amp;$C$82&amp;$AU$82&amp;"C"&amp;$A112)))</f>
        <v>1.485174340491321E-3</v>
      </c>
      <c r="BM112" s="3">
        <f ca="1">IF($BP$1=1,EA112,-IF(RTD("tos.rtd",,BM$83,"."&amp;$C$82&amp;$AU$82&amp;"P"&amp;$A112)="N/A",0,RTD("tos.rtd",,BM$83,"."&amp;$C$82&amp;$AU$82&amp;"P"&amp;$A112)))</f>
        <v>-1.5172454321498261E-3</v>
      </c>
      <c r="BN112" s="3">
        <f ca="1">IF($BP$1=1,EB112,IF(RTD("tos.rtd",,BN$83,"."&amp;$D$82&amp;$AW$82&amp;"C"&amp;$A112)="N/A",0,RTD("tos.rtd",,BN$83,"."&amp;$D$82&amp;$AW$82&amp;"C"&amp;$A112)))</f>
        <v>1.3390344882402052E-3</v>
      </c>
      <c r="BO112" s="3">
        <f ca="1">IF($BP$1=1,EC112,-IF(RTD("tos.rtd",,BO$83,"."&amp;$D$82&amp;$AW$82&amp;"P"&amp;$A112)="N/A",0,RTD("tos.rtd",,BO$83,"."&amp;$D$82&amp;$AW$82&amp;"P"&amp;$A112)))</f>
        <v>-1.480199318013033E-3</v>
      </c>
      <c r="BQ112" s="3">
        <f t="shared" ca="1" si="265"/>
        <v>-3193144.3489589365</v>
      </c>
      <c r="BR112" s="3" t="str">
        <f t="shared" ca="1" si="302"/>
        <v/>
      </c>
      <c r="BS112" s="3">
        <f t="shared" ca="1" si="266"/>
        <v>-1711047.2591567291</v>
      </c>
      <c r="BT112" s="3" t="str">
        <f t="shared" ca="1" si="302"/>
        <v/>
      </c>
      <c r="BU112" s="3">
        <f t="shared" ca="1" si="267"/>
        <v>-375186.88124106079</v>
      </c>
      <c r="BV112" s="3" t="str">
        <f t="shared" ca="1" si="302"/>
        <v>Cruce -</v>
      </c>
      <c r="BX112" s="3">
        <f t="shared" ca="1" si="268"/>
        <v>-2901371.0579306777</v>
      </c>
      <c r="BY112" s="3" t="str">
        <f t="shared" ca="1" si="318"/>
        <v/>
      </c>
      <c r="BZ112" s="3">
        <f t="shared" ca="1" si="269"/>
        <v>-1313170.7390223308</v>
      </c>
      <c r="CA112" s="3" t="str">
        <f t="shared" ca="1" si="318"/>
        <v/>
      </c>
      <c r="CB112" s="3">
        <f t="shared" ca="1" si="270"/>
        <v>-708168.93187193852</v>
      </c>
      <c r="CC112" s="3" t="str">
        <f t="shared" ca="1" si="318"/>
        <v/>
      </c>
      <c r="CD112" s="3">
        <f>IF(RTD("tos.rtd",,CD$83,"."&amp;$B$82&amp;$AS$82&amp;"C"&amp;$A112)="N/A",0,RTD("tos.rtd",,CD$83,"."&amp;$B$82&amp;$AS$82&amp;"C"&amp;$A112))</f>
        <v>0.98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1</v>
      </c>
      <c r="CG112" s="3">
        <f>-IF(RTD("tos.rtd",,CG$83,"."&amp;$C$82&amp;$AU$82&amp;"P"&amp;$A112)="N/A",0,RTD("tos.rtd",,CG$83,"."&amp;$C$82&amp;$AU$82&amp;"P"&amp;$A112))</f>
        <v>0.1</v>
      </c>
      <c r="CH112" s="3">
        <f>IF(RTD("tos.rtd",,CH$83,"."&amp;$D$82&amp;$AW$82&amp;"C"&amp;$A112)="N/A",0,RTD("tos.rtd",,CH$83,"."&amp;$D$82&amp;$AW$82&amp;"C"&amp;$A112))</f>
        <v>0.76</v>
      </c>
      <c r="CI112" s="3">
        <f>-IF(RTD("tos.rtd",,CI$83,"."&amp;$D$82&amp;$AW$82&amp;"P"&amp;$A112)="N/A",0,RTD("tos.rtd",,CI$83,"."&amp;$D$82&amp;$AW$82&amp;"P"&amp;$A112))</f>
        <v>0.27</v>
      </c>
      <c r="CK112" s="3">
        <f t="shared" si="303"/>
        <v>101626</v>
      </c>
      <c r="CL112" s="3"/>
      <c r="CM112" s="3">
        <f t="shared" si="304"/>
        <v>450030</v>
      </c>
      <c r="CN112" s="3"/>
      <c r="CO112" s="3">
        <f t="shared" si="305"/>
        <v>2303715</v>
      </c>
      <c r="CP112" s="3">
        <f t="shared" si="271"/>
        <v>2855371</v>
      </c>
      <c r="CQ112" s="3">
        <f t="shared" si="272"/>
        <v>-9707</v>
      </c>
      <c r="CR112" s="3"/>
      <c r="CS112" s="3">
        <f t="shared" si="273"/>
        <v>-3184</v>
      </c>
      <c r="CT112" s="3"/>
      <c r="CU112" s="3">
        <f t="shared" si="274"/>
        <v>-1736</v>
      </c>
      <c r="CV112" s="3"/>
      <c r="CW112" s="3">
        <f t="shared" ref="CW112:CW122" ca="1" si="335">+BQ112+BS112+BU112</f>
        <v>-5279378.4893567264</v>
      </c>
      <c r="CY112" s="3">
        <f t="shared" ca="1" si="275"/>
        <v>-4922710.728824947</v>
      </c>
      <c r="CZ112" s="70" t="str">
        <f t="shared" ca="1" si="319"/>
        <v/>
      </c>
      <c r="DA112" s="3">
        <f>IF(RTD("tos.rtd",,DA$83,"."&amp;$B$82&amp;$AS$82&amp;"C"&amp;$A112)="N/A",0,RTD("tos.rtd",,DA$83,"."&amp;$B$82&amp;$AS$82&amp;"C"&amp;$A112))</f>
        <v>162.25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167.2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161.30000000000001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307"/>
        <v>-151.5</v>
      </c>
      <c r="DH112" s="3">
        <f t="shared" si="276"/>
        <v>0</v>
      </c>
      <c r="DI112" s="3">
        <f t="shared" si="277"/>
        <v>0</v>
      </c>
      <c r="DJ112" s="3">
        <f t="shared" si="278"/>
        <v>0</v>
      </c>
      <c r="DK112" s="3">
        <f t="shared" si="279"/>
        <v>0</v>
      </c>
      <c r="DL112" s="3">
        <f t="shared" si="280"/>
        <v>0</v>
      </c>
      <c r="DM112" s="3">
        <f t="shared" si="281"/>
        <v>0</v>
      </c>
      <c r="DN112" s="64" t="str">
        <f t="shared" si="282"/>
        <v>UNKNOWN</v>
      </c>
      <c r="DO112" s="64" t="str">
        <f t="shared" si="283"/>
        <v>UNKNOWN</v>
      </c>
      <c r="DP112" s="3">
        <f t="shared" si="284"/>
        <v>0</v>
      </c>
      <c r="DQ112" s="3">
        <f t="shared" si="285"/>
        <v>0</v>
      </c>
      <c r="DR112" s="3">
        <f t="shared" ca="1" si="286"/>
        <v>0</v>
      </c>
      <c r="DS112" s="3">
        <f t="shared" si="287"/>
        <v>0</v>
      </c>
      <c r="DT112" s="3">
        <f t="shared" si="308"/>
        <v>0</v>
      </c>
      <c r="DU112" s="3">
        <f t="shared" si="309"/>
        <v>0</v>
      </c>
      <c r="DV112" s="3">
        <f t="shared" si="310"/>
        <v>-253</v>
      </c>
      <c r="DW112" s="3">
        <f t="shared" si="311"/>
        <v>2943</v>
      </c>
      <c r="DX112" s="3">
        <f t="shared" ca="1" si="320"/>
        <v>1.5401574281004922E-3</v>
      </c>
      <c r="DY112" s="3">
        <f t="shared" ca="1" si="288"/>
        <v>-1.134910140992991E-3</v>
      </c>
      <c r="DZ112" s="3">
        <f t="shared" ca="1" si="312"/>
        <v>1.485174340491321E-3</v>
      </c>
      <c r="EA112" s="3">
        <f t="shared" ca="1" si="313"/>
        <v>-1.5172454321498261E-3</v>
      </c>
      <c r="EB112" s="3">
        <f t="shared" ca="1" si="289"/>
        <v>1.3390344882402052E-3</v>
      </c>
      <c r="EC112" s="3">
        <f t="shared" ca="1" si="290"/>
        <v>-1.480199318013033E-3</v>
      </c>
      <c r="ED112" s="63">
        <f t="shared" si="314"/>
        <v>2690</v>
      </c>
      <c r="EE112" s="59">
        <f t="shared" si="291"/>
        <v>1.8163</v>
      </c>
      <c r="EF112" s="59">
        <f t="shared" si="292"/>
        <v>1.2475000000000001</v>
      </c>
      <c r="EG112" s="59">
        <f t="shared" si="293"/>
        <v>0.25</v>
      </c>
      <c r="EH112" s="59">
        <f t="shared" si="294"/>
        <v>0.2087</v>
      </c>
      <c r="EI112" s="59">
        <f t="shared" si="295"/>
        <v>0.15579999999999999</v>
      </c>
      <c r="EJ112" s="59">
        <f t="shared" si="296"/>
        <v>0.18390000000000001</v>
      </c>
      <c r="EK112" s="63">
        <f t="shared" ca="1" si="315"/>
        <v>-132107301.04295547</v>
      </c>
      <c r="EL112" s="3" t="str">
        <f>RTD("tos.rtd",,EL$83,"."&amp;$B$82&amp;$AS$82&amp;"C"&amp;$A112)</f>
        <v>181.63%</v>
      </c>
      <c r="EM112" s="3" t="str">
        <f>RTD("tos.rtd",,EM$83,"."&amp;$B$82&amp;$AS$82&amp;"P"&amp;$A112)</f>
        <v>124.75%</v>
      </c>
      <c r="EN112" s="3" t="str">
        <f>RTD("tos.rtd",,EN$83,"."&amp;$C$82&amp;$AU$82&amp;"C"&amp;$A112)</f>
        <v>--</v>
      </c>
      <c r="EO112" s="3" t="str">
        <f>RTD("tos.rtd",,EO$83,"."&amp;$C$82&amp;$AU$82&amp;"P"&amp;$A112)</f>
        <v>20.87%</v>
      </c>
      <c r="EP112" s="3" t="str">
        <f>RTD("tos.rtd",,EP$83,"."&amp;$D$82&amp;$AW$82&amp;"C"&amp;$A112)</f>
        <v>15.58%</v>
      </c>
      <c r="EQ112" s="3" t="str">
        <f>RTD("tos.rtd",,EQ$83,"."&amp;$D$82&amp;$AW$82&amp;"P"&amp;$A112)</f>
        <v>18.39%</v>
      </c>
      <c r="ES112" s="63" t="str">
        <f t="shared" si="297"/>
        <v>5800,2690.00</v>
      </c>
      <c r="ET112" s="63" t="str">
        <f t="shared" ca="1" si="298"/>
        <v>5800,-4922.71</v>
      </c>
      <c r="EU112" s="67">
        <v>589.52</v>
      </c>
      <c r="EV112" s="67" t="s">
        <v>916</v>
      </c>
      <c r="EW112" s="67">
        <v>515.83000000000004</v>
      </c>
      <c r="EX112" s="67" t="s">
        <v>917</v>
      </c>
      <c r="EY112" s="67">
        <v>5905.75</v>
      </c>
      <c r="EZ112" s="67" t="s">
        <v>918</v>
      </c>
      <c r="FA112" s="67">
        <v>21173.5</v>
      </c>
      <c r="FB112" s="67" t="s">
        <v>919</v>
      </c>
      <c r="FC112" s="67" t="s">
        <v>920</v>
      </c>
      <c r="FD112" s="67" t="s">
        <v>921</v>
      </c>
      <c r="FE112" s="68" t="s">
        <v>922</v>
      </c>
      <c r="FF112" s="68" t="s">
        <v>923</v>
      </c>
    </row>
    <row r="113" spans="1:162" s="63" customFormat="1" ht="12" customHeight="1" thickBot="1" x14ac:dyDescent="0.25">
      <c r="A113" s="2">
        <f t="shared" si="316"/>
        <v>5790</v>
      </c>
      <c r="B113" s="3">
        <f t="shared" si="260"/>
        <v>838</v>
      </c>
      <c r="C113" s="3">
        <f t="shared" si="261"/>
        <v>891</v>
      </c>
      <c r="D113" s="3">
        <f t="shared" si="262"/>
        <v>1924</v>
      </c>
      <c r="E113" s="3">
        <f t="shared" si="331"/>
        <v>3653</v>
      </c>
      <c r="F113" s="4">
        <f t="shared" si="332"/>
        <v>5809.4572796773919</v>
      </c>
      <c r="G113" s="4">
        <f t="shared" si="333"/>
        <v>577.85202049903387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-3</v>
      </c>
      <c r="AN113" s="20">
        <v>13368</v>
      </c>
      <c r="AO113" s="20">
        <v>5790</v>
      </c>
      <c r="AP113" s="20">
        <v>33</v>
      </c>
      <c r="AQ113" s="20">
        <v>-15132</v>
      </c>
      <c r="AR113" s="20"/>
      <c r="AS113" s="54">
        <f>IF(RTD("tos.rtd",,AS$83,"."&amp;$B$82&amp;$AS$82&amp;"C"&amp;$A113)="N/A",0,RTD("tos.rtd",,AS$83,"."&amp;$B$82&amp;$AS$82&amp;"C"&amp;$A113))</f>
        <v>213</v>
      </c>
      <c r="AT113" s="3">
        <f>-IF(RTD("tos.rtd",,AT$83,"."&amp;$B$82&amp;$AS$82&amp;"P"&amp;$A113)="N/A",0,RTD("tos.rtd",,AT$83,"."&amp;$B$82&amp;$AS$82&amp;"P"&amp;$A113))</f>
        <v>-625</v>
      </c>
      <c r="AU113" s="54">
        <f>IF(RTD("tos.rtd",,AU$83,"."&amp;$C$82&amp;$AU$82&amp;"C"&amp;$A113)="N/A",0,RTD("tos.rtd",,AU$83,"."&amp;$C$82&amp;$AU$82&amp;"C"&amp;$A113))</f>
        <v>290</v>
      </c>
      <c r="AV113" s="3">
        <f>-IF(RTD("tos.rtd",,AV$83,"."&amp;$C$82&amp;$AU$82&amp;"P"&amp;$A113)="N/A",0,RTD("tos.rtd",,AV$83,"."&amp;$C$82&amp;$AU$82&amp;"P"&amp;$A113))</f>
        <v>-601</v>
      </c>
      <c r="AW113" s="54">
        <f>IF(RTD("tos.rtd",,AW$83,"."&amp;$D$82&amp;$AW$82&amp;"C"&amp;$A113)="N/A",0,RTD("tos.rtd",,AW$83,"."&amp;$D$82&amp;$AW$82&amp;"C"&amp;$A113))</f>
        <v>911</v>
      </c>
      <c r="AX113" s="3">
        <f>-IF(RTD("tos.rtd",,AX$83,"."&amp;$D$82&amp;$AW$82&amp;"P"&amp;$A113)="N/A",0,RTD("tos.rtd",,AX$83,"."&amp;$D$82&amp;$AW$82&amp;"P"&amp;$A113))</f>
        <v>-1013</v>
      </c>
      <c r="AY113" s="79">
        <f t="shared" si="334"/>
        <v>-825</v>
      </c>
      <c r="AZ113" s="8">
        <f t="shared" si="264"/>
        <v>5790</v>
      </c>
      <c r="BA113" s="54">
        <f>IF(RTD("tos.rtd",,BA$83,"."&amp;$B$82&amp;$AS$82&amp;"C"&amp;$A113)="N/A",0,RTD("tos.rtd",,BA$83,"."&amp;$B$82&amp;$AS$82&amp;"C"&amp;$A113))</f>
        <v>33</v>
      </c>
      <c r="BB113" s="3">
        <f>-IF(RTD("tos.rtd",,BB$83,"."&amp;$B$82&amp;$AS$82&amp;"P"&amp;$A113)="N/A",0,RTD("tos.rtd",,BB$83,"."&amp;$B$82&amp;$AS$82&amp;"P"&amp;$A113))</f>
        <v>-15132</v>
      </c>
      <c r="BC113" s="54">
        <f>IF(RTD("tos.rtd",,BC$83,"."&amp;$C$82&amp;$AU$82&amp;"C"&amp;$A113)="N/A",0,RTD("tos.rtd",,BC$83,"."&amp;$C$82&amp;$AU$82&amp;"C"&amp;$A113))</f>
        <v>7</v>
      </c>
      <c r="BD113" s="3">
        <f>-IF(RTD("tos.rtd",,BD$83,"."&amp;$C$82&amp;$AU$82&amp;"P"&amp;$A113)="N/A",0,RTD("tos.rtd",,BD$83,"."&amp;$C$82&amp;$AU$82&amp;"P"&amp;$A113))</f>
        <v>-173</v>
      </c>
      <c r="BE113" s="54">
        <f>IF(RTD("tos.rtd",,BE$83,"."&amp;$D$82&amp;$AW$82&amp;"C"&amp;$A113)="N/A",0,RTD("tos.rtd",,BE$83,"."&amp;$D$82&amp;$AW$82&amp;"C"&amp;$A113))</f>
        <v>1</v>
      </c>
      <c r="BF113" s="3">
        <f>-IF(RTD("tos.rtd",,BF$83,"."&amp;$D$82&amp;$AW$82&amp;"P"&amp;$A113)="N/A",0,RTD("tos.rtd",,BF$83,"."&amp;$D$82&amp;$AW$82&amp;"P"&amp;$A113))</f>
        <v>-130</v>
      </c>
      <c r="BG113" s="3">
        <f ca="1">+Hoja2!Y114</f>
        <v>-1626</v>
      </c>
      <c r="BH113" s="55">
        <f t="shared" ca="1" si="301"/>
        <v>-17020</v>
      </c>
      <c r="BI113" s="32" t="str">
        <f t="shared" ca="1" si="321"/>
        <v/>
      </c>
      <c r="BJ113" s="3">
        <f ca="1">IF($BP$1=1,DX113,IF(RTD("tos.rtd",,BJ$83,"."&amp;$B$82&amp;$AS$82&amp;"C"&amp;$A113)="N/A",0,RTD("tos.rtd",,BJ$83,"."&amp;$B$82&amp;$AS$82&amp;"C"&amp;$A113)))</f>
        <v>1.4377292282298176E-3</v>
      </c>
      <c r="BK113" s="3">
        <f ca="1">IF($BP$1=1,DY113,-IF(RTD("tos.rtd",,BK$83,"."&amp;$B$82&amp;$AS$82&amp;"P"&amp;$A113)="N/A",0,RTD("tos.rtd",,BK$83,"."&amp;$B$82&amp;$AS$82&amp;"P"&amp;$A113)))</f>
        <v>-1.0462662701091632E-3</v>
      </c>
      <c r="BL113" s="3">
        <f ca="1">IF($BP$1=1,DZ113,IF(RTD("tos.rtd",,BL$83,"."&amp;$C$82&amp;$AU$82&amp;"C"&amp;$A113)="N/A",0,RTD("tos.rtd",,BL$83,"."&amp;$C$82&amp;$AU$82&amp;"C"&amp;$A113)))</f>
        <v>1.412407087731156E-3</v>
      </c>
      <c r="BM113" s="3">
        <f ca="1">IF($BP$1=1,EA113,-IF(RTD("tos.rtd",,BM$83,"."&amp;$C$82&amp;$AU$82&amp;"P"&amp;$A113)="N/A",0,RTD("tos.rtd",,BM$83,"."&amp;$C$82&amp;$AU$82&amp;"P"&amp;$A113)))</f>
        <v>-1.4144602296789109E-3</v>
      </c>
      <c r="BN113" s="3">
        <f ca="1">IF($BP$1=1,EB113,IF(RTD("tos.rtd",,BN$83,"."&amp;$D$82&amp;$AW$82&amp;"C"&amp;$A113)="N/A",0,RTD("tos.rtd",,BN$83,"."&amp;$D$82&amp;$AW$82&amp;"C"&amp;$A113)))</f>
        <v>1.1866812186821438E-3</v>
      </c>
      <c r="BO113" s="3">
        <f ca="1">IF($BP$1=1,EC113,-IF(RTD("tos.rtd",,BO$83,"."&amp;$D$82&amp;$AW$82&amp;"P"&amp;$A113)="N/A",0,RTD("tos.rtd",,BO$83,"."&amp;$D$82&amp;$AW$82&amp;"P"&amp;$A113)))</f>
        <v>-1.3556992778928686E-3</v>
      </c>
      <c r="BQ113" s="3">
        <f t="shared" ca="1" si="265"/>
        <v>-94407.240435082829</v>
      </c>
      <c r="BR113" s="3" t="str">
        <f t="shared" ca="1" si="302"/>
        <v/>
      </c>
      <c r="BS113" s="3">
        <f t="shared" ca="1" si="266"/>
        <v>-119609.04921316086</v>
      </c>
      <c r="BT113" s="3" t="str">
        <f t="shared" ca="1" si="302"/>
        <v/>
      </c>
      <c r="BU113" s="3">
        <f t="shared" ca="1" si="267"/>
        <v>-79357.882362689357</v>
      </c>
      <c r="BV113" s="3" t="str">
        <f t="shared" ca="1" si="302"/>
        <v/>
      </c>
      <c r="BX113" s="3">
        <f t="shared" ca="1" si="268"/>
        <v>-4286083.258783496</v>
      </c>
      <c r="BY113" s="3" t="str">
        <f t="shared" ca="1" si="318"/>
        <v/>
      </c>
      <c r="BZ113" s="3">
        <f t="shared" ca="1" si="269"/>
        <v>-63760.378847374966</v>
      </c>
      <c r="CA113" s="3" t="str">
        <f t="shared" ca="1" si="318"/>
        <v/>
      </c>
      <c r="CB113" s="3">
        <f t="shared" ca="1" si="270"/>
        <v>-47533.311866238095</v>
      </c>
      <c r="CC113" s="3" t="str">
        <f t="shared" ca="1" si="318"/>
        <v/>
      </c>
      <c r="CD113" s="3">
        <f>IF(RTD("tos.rtd",,CD$83,"."&amp;$B$82&amp;$AS$82&amp;"C"&amp;$A113)="N/A",0,RTD("tos.rtd",,CD$83,"."&amp;$B$82&amp;$AS$82&amp;"C"&amp;$A113))</f>
        <v>0.98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1</v>
      </c>
      <c r="CG113" s="3">
        <f>-IF(RTD("tos.rtd",,CG$83,"."&amp;$C$82&amp;$AU$82&amp;"P"&amp;$A113)="N/A",0,RTD("tos.rtd",,CG$83,"."&amp;$C$82&amp;$AU$82&amp;"P"&amp;$A113))</f>
        <v>0.08</v>
      </c>
      <c r="CH113" s="3">
        <f>IF(RTD("tos.rtd",,CH$83,"."&amp;$D$82&amp;$AW$82&amp;"C"&amp;$A113)="N/A",0,RTD("tos.rtd",,CH$83,"."&amp;$D$82&amp;$AW$82&amp;"C"&amp;$A113))</f>
        <v>0.77</v>
      </c>
      <c r="CI113" s="3">
        <f>-IF(RTD("tos.rtd",,CI$83,"."&amp;$D$82&amp;$AW$82&amp;"P"&amp;$A113)="N/A",0,RTD("tos.rtd",,CI$83,"."&amp;$D$82&amp;$AW$82&amp;"P"&amp;$A113))</f>
        <v>0.26</v>
      </c>
      <c r="CK113" s="3">
        <f t="shared" si="303"/>
        <v>20874</v>
      </c>
      <c r="CL113" s="3"/>
      <c r="CM113" s="3">
        <f t="shared" si="304"/>
        <v>24192</v>
      </c>
      <c r="CN113" s="3"/>
      <c r="CO113" s="3">
        <f t="shared" si="305"/>
        <v>43809</v>
      </c>
      <c r="CP113" s="3">
        <f t="shared" si="271"/>
        <v>88875</v>
      </c>
      <c r="CQ113" s="3">
        <f t="shared" si="272"/>
        <v>-15099</v>
      </c>
      <c r="CR113" s="3"/>
      <c r="CS113" s="3">
        <f t="shared" si="273"/>
        <v>-166</v>
      </c>
      <c r="CT113" s="3"/>
      <c r="CU113" s="3">
        <f t="shared" si="274"/>
        <v>-129</v>
      </c>
      <c r="CV113" s="3"/>
      <c r="CW113" s="3">
        <f t="shared" ca="1" si="335"/>
        <v>-293374.17201093305</v>
      </c>
      <c r="CY113" s="3">
        <f t="shared" ca="1" si="275"/>
        <v>-4397376.9494971083</v>
      </c>
      <c r="CZ113" s="70" t="str">
        <f t="shared" ca="1" si="319"/>
        <v/>
      </c>
      <c r="DA113" s="3">
        <f>IF(RTD("tos.rtd",,DA$83,"."&amp;$B$82&amp;$AS$82&amp;"C"&amp;$A113)="N/A",0,RTD("tos.rtd",,DA$83,"."&amp;$B$82&amp;$AS$82&amp;"C"&amp;$A113))</f>
        <v>167.91</v>
      </c>
      <c r="DB113" s="3">
        <f>IF(RTD("tos.rtd",,DB$83,"."&amp;$B$82&amp;$AS$82&amp;"P"&amp;$A113)="N/A",0,RTD("tos.rtd",,DB$83,"."&amp;$B$82&amp;$AS$82&amp;"P"&amp;$A113))</f>
        <v>0.05</v>
      </c>
      <c r="DC113" s="3">
        <f>IF(RTD("tos.rtd",,DC$83,"."&amp;$B$82&amp;$AS$82&amp;"C"&amp;$A113)="N/A",0,RTD("tos.rtd",,DC$83,"."&amp;$B$82&amp;$AS$82&amp;"C"&amp;$A113))</f>
        <v>177.2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171.3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307"/>
        <v>-161.5</v>
      </c>
      <c r="DH113" s="3">
        <f t="shared" si="276"/>
        <v>0</v>
      </c>
      <c r="DI113" s="3">
        <f t="shared" si="277"/>
        <v>0</v>
      </c>
      <c r="DJ113" s="3">
        <f t="shared" si="278"/>
        <v>0</v>
      </c>
      <c r="DK113" s="3">
        <f t="shared" si="279"/>
        <v>0</v>
      </c>
      <c r="DL113" s="3">
        <f t="shared" si="280"/>
        <v>0</v>
      </c>
      <c r="DM113" s="3">
        <f t="shared" si="281"/>
        <v>0</v>
      </c>
      <c r="DN113" s="64" t="str">
        <f t="shared" si="282"/>
        <v>UNKNOWN</v>
      </c>
      <c r="DO113" s="64" t="str">
        <f t="shared" si="283"/>
        <v>UNKNOWN</v>
      </c>
      <c r="DP113" s="3">
        <f t="shared" si="284"/>
        <v>0</v>
      </c>
      <c r="DQ113" s="3">
        <f t="shared" si="285"/>
        <v>0</v>
      </c>
      <c r="DR113" s="3">
        <f t="shared" ca="1" si="286"/>
        <v>0</v>
      </c>
      <c r="DS113" s="3">
        <f t="shared" si="287"/>
        <v>0</v>
      </c>
      <c r="DT113" s="3">
        <f t="shared" si="308"/>
        <v>0</v>
      </c>
      <c r="DU113" s="3">
        <f t="shared" si="309"/>
        <v>0</v>
      </c>
      <c r="DV113" s="3">
        <f t="shared" si="310"/>
        <v>-3</v>
      </c>
      <c r="DW113" s="3">
        <f t="shared" si="311"/>
        <v>13368</v>
      </c>
      <c r="DX113" s="3">
        <f t="shared" ca="1" si="320"/>
        <v>1.4377292282298176E-3</v>
      </c>
      <c r="DY113" s="3">
        <f t="shared" ca="1" si="288"/>
        <v>-1.0462662701091632E-3</v>
      </c>
      <c r="DZ113" s="3">
        <f t="shared" ca="1" si="312"/>
        <v>1.412407087731156E-3</v>
      </c>
      <c r="EA113" s="3">
        <f t="shared" ca="1" si="313"/>
        <v>-1.4144602296789109E-3</v>
      </c>
      <c r="EB113" s="3">
        <f t="shared" ca="1" si="289"/>
        <v>1.1866812186821438E-3</v>
      </c>
      <c r="EC113" s="3">
        <f t="shared" ca="1" si="290"/>
        <v>-1.3556992778928686E-3</v>
      </c>
      <c r="ED113" s="63">
        <f t="shared" si="314"/>
        <v>13365</v>
      </c>
      <c r="EE113" s="59">
        <f t="shared" si="291"/>
        <v>1.9115</v>
      </c>
      <c r="EF113" s="59">
        <f t="shared" si="292"/>
        <v>1.3180000000000001</v>
      </c>
      <c r="EG113" s="59">
        <f t="shared" si="293"/>
        <v>0.25</v>
      </c>
      <c r="EH113" s="59">
        <f t="shared" si="294"/>
        <v>0.21049999999999999</v>
      </c>
      <c r="EI113" s="59">
        <f t="shared" si="295"/>
        <v>0.15679999999999999</v>
      </c>
      <c r="EJ113" s="59">
        <f t="shared" si="296"/>
        <v>0.18540000000000001</v>
      </c>
      <c r="EK113" s="63">
        <f t="shared" ca="1" si="315"/>
        <v>-495559088.57551295</v>
      </c>
      <c r="EL113" s="3" t="str">
        <f>RTD("tos.rtd",,EL$83,"."&amp;$B$82&amp;$AS$82&amp;"C"&amp;$A113)</f>
        <v>191.15%</v>
      </c>
      <c r="EM113" s="3" t="str">
        <f>RTD("tos.rtd",,EM$83,"."&amp;$B$82&amp;$AS$82&amp;"P"&amp;$A113)</f>
        <v>131.80%</v>
      </c>
      <c r="EN113" s="3" t="str">
        <f>RTD("tos.rtd",,EN$83,"."&amp;$C$82&amp;$AU$82&amp;"C"&amp;$A113)</f>
        <v>--</v>
      </c>
      <c r="EO113" s="3" t="str">
        <f>RTD("tos.rtd",,EO$83,"."&amp;$C$82&amp;$AU$82&amp;"P"&amp;$A113)</f>
        <v>21.05%</v>
      </c>
      <c r="EP113" s="3" t="str">
        <f>RTD("tos.rtd",,EP$83,"."&amp;$D$82&amp;$AW$82&amp;"C"&amp;$A113)</f>
        <v>15.68%</v>
      </c>
      <c r="EQ113" s="3" t="str">
        <f>RTD("tos.rtd",,EQ$83,"."&amp;$D$82&amp;$AW$82&amp;"P"&amp;$A113)</f>
        <v>18.54%</v>
      </c>
      <c r="ES113" s="63" t="str">
        <f t="shared" si="297"/>
        <v>5790,13365.00</v>
      </c>
      <c r="ET113" s="63" t="str">
        <f t="shared" ca="1" si="298"/>
        <v>5790,-4397.38</v>
      </c>
      <c r="EU113" s="67">
        <v>589.6</v>
      </c>
      <c r="EV113" s="67" t="s">
        <v>924</v>
      </c>
      <c r="EW113" s="67">
        <v>515.84</v>
      </c>
      <c r="EX113" s="67" t="s">
        <v>925</v>
      </c>
      <c r="EY113" s="67">
        <v>5906</v>
      </c>
      <c r="EZ113" s="67" t="s">
        <v>926</v>
      </c>
      <c r="FA113" s="67">
        <v>21174</v>
      </c>
      <c r="FB113" s="67" t="s">
        <v>927</v>
      </c>
      <c r="FC113" s="67" t="s">
        <v>928</v>
      </c>
      <c r="FD113" s="67" t="s">
        <v>929</v>
      </c>
      <c r="FE113" s="68" t="s">
        <v>930</v>
      </c>
      <c r="FF113" s="68" t="s">
        <v>931</v>
      </c>
    </row>
    <row r="114" spans="1:162" s="63" customFormat="1" ht="12" customHeight="1" thickBot="1" x14ac:dyDescent="0.25">
      <c r="A114" s="2">
        <f t="shared" si="316"/>
        <v>5780</v>
      </c>
      <c r="B114" s="3">
        <f t="shared" si="260"/>
        <v>697</v>
      </c>
      <c r="C114" s="3">
        <f t="shared" si="261"/>
        <v>687</v>
      </c>
      <c r="D114" s="3">
        <f t="shared" si="262"/>
        <v>3671</v>
      </c>
      <c r="E114" s="3">
        <f t="shared" si="331"/>
        <v>5055</v>
      </c>
      <c r="F114" s="4">
        <f t="shared" si="332"/>
        <v>5799.4236747038558</v>
      </c>
      <c r="G114" s="4">
        <f t="shared" si="333"/>
        <v>576.85400319247253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17</v>
      </c>
      <c r="AN114" s="20">
        <v>2161</v>
      </c>
      <c r="AO114" s="20">
        <v>5780</v>
      </c>
      <c r="AP114" s="20">
        <v>79</v>
      </c>
      <c r="AQ114" s="20">
        <v>-3378</v>
      </c>
      <c r="AR114" s="20"/>
      <c r="AS114" s="54">
        <f>IF(RTD("tos.rtd",,AS$83,"."&amp;$B$82&amp;$AS$82&amp;"C"&amp;$A114)="N/A",0,RTD("tos.rtd",,AS$83,"."&amp;$B$82&amp;$AS$82&amp;"C"&amp;$A114))</f>
        <v>142</v>
      </c>
      <c r="AT114" s="3">
        <f>-IF(RTD("tos.rtd",,AT$83,"."&amp;$B$82&amp;$AS$82&amp;"P"&amp;$A114)="N/A",0,RTD("tos.rtd",,AT$83,"."&amp;$B$82&amp;$AS$82&amp;"P"&amp;$A114))</f>
        <v>-555</v>
      </c>
      <c r="AU114" s="54">
        <f>IF(RTD("tos.rtd",,AU$83,"."&amp;$C$82&amp;$AU$82&amp;"C"&amp;$A114)="N/A",0,RTD("tos.rtd",,AU$83,"."&amp;$C$82&amp;$AU$82&amp;"C"&amp;$A114))</f>
        <v>347</v>
      </c>
      <c r="AV114" s="3">
        <f>-IF(RTD("tos.rtd",,AV$83,"."&amp;$C$82&amp;$AU$82&amp;"P"&amp;$A114)="N/A",0,RTD("tos.rtd",,AV$83,"."&amp;$C$82&amp;$AU$82&amp;"P"&amp;$A114))</f>
        <v>-340</v>
      </c>
      <c r="AW114" s="54">
        <f>IF(RTD("tos.rtd",,AW$83,"."&amp;$D$82&amp;$AW$82&amp;"C"&amp;$A114)="N/A",0,RTD("tos.rtd",,AW$83,"."&amp;$D$82&amp;$AW$82&amp;"C"&amp;$A114))</f>
        <v>1874</v>
      </c>
      <c r="AX114" s="3">
        <f>-IF(RTD("tos.rtd",,AX$83,"."&amp;$D$82&amp;$AW$82&amp;"P"&amp;$A114)="N/A",0,RTD("tos.rtd",,AX$83,"."&amp;$D$82&amp;$AW$82&amp;"P"&amp;$A114))</f>
        <v>-1797</v>
      </c>
      <c r="AY114" s="79">
        <f t="shared" si="334"/>
        <v>-329</v>
      </c>
      <c r="AZ114" s="8">
        <f t="shared" si="264"/>
        <v>5780</v>
      </c>
      <c r="BA114" s="54">
        <f>IF(RTD("tos.rtd",,BA$83,"."&amp;$B$82&amp;$AS$82&amp;"C"&amp;$A114)="N/A",0,RTD("tos.rtd",,BA$83,"."&amp;$B$82&amp;$AS$82&amp;"C"&amp;$A114))</f>
        <v>79</v>
      </c>
      <c r="BB114" s="3">
        <f>-IF(RTD("tos.rtd",,BB$83,"."&amp;$B$82&amp;$AS$82&amp;"P"&amp;$A114)="N/A",0,RTD("tos.rtd",,BB$83,"."&amp;$B$82&amp;$AS$82&amp;"P"&amp;$A114))</f>
        <v>-3378</v>
      </c>
      <c r="BC114" s="54">
        <f>IF(RTD("tos.rtd",,BC$83,"."&amp;$C$82&amp;$AU$82&amp;"C"&amp;$A114)="N/A",0,RTD("tos.rtd",,BC$83,"."&amp;$C$82&amp;$AU$82&amp;"C"&amp;$A114))</f>
        <v>7</v>
      </c>
      <c r="BD114" s="3">
        <f>-IF(RTD("tos.rtd",,BD$83,"."&amp;$C$82&amp;$AU$82&amp;"P"&amp;$A114)="N/A",0,RTD("tos.rtd",,BD$83,"."&amp;$C$82&amp;$AU$82&amp;"P"&amp;$A114))</f>
        <v>-173</v>
      </c>
      <c r="BE114" s="54">
        <f>IF(RTD("tos.rtd",,BE$83,"."&amp;$D$82&amp;$AW$82&amp;"C"&amp;$A114)="N/A",0,RTD("tos.rtd",,BE$83,"."&amp;$D$82&amp;$AW$82&amp;"C"&amp;$A114))</f>
        <v>3</v>
      </c>
      <c r="BF114" s="3">
        <f>-IF(RTD("tos.rtd",,BF$83,"."&amp;$D$82&amp;$AW$82&amp;"P"&amp;$A114)="N/A",0,RTD("tos.rtd",,BF$83,"."&amp;$D$82&amp;$AW$82&amp;"P"&amp;$A114))</f>
        <v>-9</v>
      </c>
      <c r="BG114" s="3">
        <f ca="1">+Hoja2!Y115</f>
        <v>-1277</v>
      </c>
      <c r="BH114" s="55">
        <f t="shared" ca="1" si="301"/>
        <v>-4748</v>
      </c>
      <c r="BI114" s="32" t="str">
        <f t="shared" ca="1" si="321"/>
        <v/>
      </c>
      <c r="BJ114" s="3">
        <f ca="1">IF($BP$1=1,DX114,IF(RTD("tos.rtd",,BJ$83,"."&amp;$B$82&amp;$AS$82&amp;"C"&amp;$A114)="N/A",0,RTD("tos.rtd",,BJ$83,"."&amp;$B$82&amp;$AS$82&amp;"C"&amp;$A114)))</f>
        <v>1.3470637859038456E-3</v>
      </c>
      <c r="BK114" s="3">
        <f ca="1">IF($BP$1=1,DY114,-IF(RTD("tos.rtd",,BK$83,"."&amp;$B$82&amp;$AS$82&amp;"P"&amp;$A114)="N/A",0,RTD("tos.rtd",,BK$83,"."&amp;$B$82&amp;$AS$82&amp;"P"&amp;$A114)))</f>
        <v>-9.6911376551470627E-4</v>
      </c>
      <c r="BL114" s="3">
        <f ca="1">IF($BP$1=1,DZ114,IF(RTD("tos.rtd",,BL$83,"."&amp;$C$82&amp;$AU$82&amp;"C"&amp;$A114)="N/A",0,RTD("tos.rtd",,BL$83,"."&amp;$C$82&amp;$AU$82&amp;"C"&amp;$A114)))</f>
        <v>1.338890840347644E-3</v>
      </c>
      <c r="BM114" s="3">
        <f ca="1">IF($BP$1=1,EA114,-IF(RTD("tos.rtd",,BM$83,"."&amp;$C$82&amp;$AU$82&amp;"P"&amp;$A114)="N/A",0,RTD("tos.rtd",,BM$83,"."&amp;$C$82&amp;$AU$82&amp;"P"&amp;$A114)))</f>
        <v>-1.3139633614443736E-3</v>
      </c>
      <c r="BN114" s="3">
        <f ca="1">IF($BP$1=1,EB114,IF(RTD("tos.rtd",,BN$83,"."&amp;$D$82&amp;$AW$82&amp;"C"&amp;$A114)="N/A",0,RTD("tos.rtd",,BN$83,"."&amp;$D$82&amp;$AW$82&amp;"C"&amp;$A114)))</f>
        <v>1.0436331364358552E-3</v>
      </c>
      <c r="BO114" s="3">
        <f ca="1">IF($BP$1=1,EC114,-IF(RTD("tos.rtd",,BO$83,"."&amp;$D$82&amp;$AW$82&amp;"P"&amp;$A114)="N/A",0,RTD("tos.rtd",,BO$83,"."&amp;$D$82&amp;$AW$82&amp;"P"&amp;$A114)))</f>
        <v>-1.2382982722882641E-3</v>
      </c>
      <c r="BQ114" s="3">
        <f t="shared" ca="1" si="265"/>
        <v>-94107.191522838024</v>
      </c>
      <c r="BR114" s="3" t="str">
        <f t="shared" ca="1" si="302"/>
        <v/>
      </c>
      <c r="BS114" s="3">
        <f t="shared" ca="1" si="266"/>
        <v>4846.2385029944999</v>
      </c>
      <c r="BT114" s="3" t="str">
        <f t="shared" ca="1" si="302"/>
        <v>Cruce +</v>
      </c>
      <c r="BU114" s="3">
        <f t="shared" ca="1" si="267"/>
        <v>-73165.998379381257</v>
      </c>
      <c r="BV114" s="3" t="str">
        <f t="shared" ca="1" si="302"/>
        <v/>
      </c>
      <c r="BX114" s="3">
        <f t="shared" ca="1" si="268"/>
        <v>-860018.08536246966</v>
      </c>
      <c r="BY114" s="3" t="str">
        <f t="shared" ca="1" si="318"/>
        <v/>
      </c>
      <c r="BZ114" s="3">
        <f t="shared" ca="1" si="269"/>
        <v>-59179.221900966579</v>
      </c>
      <c r="CA114" s="3" t="str">
        <f t="shared" ca="1" si="318"/>
        <v/>
      </c>
      <c r="CB114" s="3">
        <f t="shared" ca="1" si="270"/>
        <v>-2176.0214230647639</v>
      </c>
      <c r="CC114" s="3" t="str">
        <f t="shared" ca="1" si="318"/>
        <v/>
      </c>
      <c r="CD114" s="3">
        <f>IF(RTD("tos.rtd",,CD$83,"."&amp;$B$82&amp;$AS$82&amp;"C"&amp;$A114)="N/A",0,RTD("tos.rtd",,CD$83,"."&amp;$B$82&amp;$AS$82&amp;"C"&amp;$A114))</f>
        <v>0.98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1</v>
      </c>
      <c r="CG114" s="3">
        <f>-IF(RTD("tos.rtd",,CG$83,"."&amp;$C$82&amp;$AU$82&amp;"P"&amp;$A114)="N/A",0,RTD("tos.rtd",,CG$83,"."&amp;$C$82&amp;$AU$82&amp;"P"&amp;$A114))</f>
        <v>7.0000000000000007E-2</v>
      </c>
      <c r="CH114" s="3">
        <f>IF(RTD("tos.rtd",,CH$83,"."&amp;$D$82&amp;$AW$82&amp;"C"&amp;$A114)="N/A",0,RTD("tos.rtd",,CH$83,"."&amp;$D$82&amp;$AW$82&amp;"C"&amp;$A114))</f>
        <v>0.78</v>
      </c>
      <c r="CI114" s="3">
        <f>-IF(RTD("tos.rtd",,CI$83,"."&amp;$D$82&amp;$AW$82&amp;"P"&amp;$A114)="N/A",0,RTD("tos.rtd",,CI$83,"."&amp;$D$82&amp;$AW$82&amp;"P"&amp;$A114))</f>
        <v>0.25</v>
      </c>
      <c r="CK114" s="3">
        <f t="shared" si="303"/>
        <v>13916</v>
      </c>
      <c r="CL114" s="3"/>
      <c r="CM114" s="3">
        <f t="shared" si="304"/>
        <v>32320</v>
      </c>
      <c r="CN114" s="3"/>
      <c r="CO114" s="3">
        <f t="shared" si="305"/>
        <v>101247</v>
      </c>
      <c r="CP114" s="3">
        <f t="shared" si="271"/>
        <v>147483</v>
      </c>
      <c r="CQ114" s="3">
        <f t="shared" si="272"/>
        <v>-3299</v>
      </c>
      <c r="CR114" s="3"/>
      <c r="CS114" s="3">
        <f t="shared" si="273"/>
        <v>-166</v>
      </c>
      <c r="CT114" s="3"/>
      <c r="CU114" s="3">
        <f t="shared" si="274"/>
        <v>-6</v>
      </c>
      <c r="CV114" s="3"/>
      <c r="CW114" s="3">
        <f t="shared" ca="1" si="335"/>
        <v>-162426.95139922478</v>
      </c>
      <c r="CY114" s="3">
        <f t="shared" ca="1" si="275"/>
        <v>-921373.32868650102</v>
      </c>
      <c r="CZ114" s="70" t="str">
        <f t="shared" ca="1" si="319"/>
        <v/>
      </c>
      <c r="DA114" s="3">
        <f>IF(RTD("tos.rtd",,DA$83,"."&amp;$B$82&amp;$AS$82&amp;"C"&amp;$A114)="N/A",0,RTD("tos.rtd",,DA$83,"."&amp;$B$82&amp;$AS$82&amp;"C"&amp;$A114))</f>
        <v>175.02</v>
      </c>
      <c r="DB114" s="3">
        <f>IF(RTD("tos.rtd",,DB$83,"."&amp;$B$82&amp;$AS$82&amp;"P"&amp;$A114)="N/A",0,RTD("tos.rtd",,DB$83,"."&amp;$B$82&amp;$AS$82&amp;"P"&amp;$A114))</f>
        <v>0.05</v>
      </c>
      <c r="DC114" s="3">
        <f>IF(RTD("tos.rtd",,DC$83,"."&amp;$B$82&amp;$AS$82&amp;"C"&amp;$A114)="N/A",0,RTD("tos.rtd",,DC$83,"."&amp;$B$82&amp;$AS$82&amp;"C"&amp;$A114))</f>
        <v>187.2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181.3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307"/>
        <v>-171.5</v>
      </c>
      <c r="DH114" s="3">
        <f t="shared" si="276"/>
        <v>0</v>
      </c>
      <c r="DI114" s="3">
        <f t="shared" si="277"/>
        <v>0</v>
      </c>
      <c r="DJ114" s="3">
        <f t="shared" si="278"/>
        <v>0</v>
      </c>
      <c r="DK114" s="3">
        <f t="shared" si="279"/>
        <v>0</v>
      </c>
      <c r="DL114" s="3">
        <f t="shared" si="280"/>
        <v>0</v>
      </c>
      <c r="DM114" s="3">
        <f t="shared" si="281"/>
        <v>0</v>
      </c>
      <c r="DN114" s="64" t="str">
        <f t="shared" si="282"/>
        <v>UNKNOWN</v>
      </c>
      <c r="DO114" s="64" t="str">
        <f t="shared" si="283"/>
        <v>UNKNOWN</v>
      </c>
      <c r="DP114" s="3">
        <f t="shared" si="284"/>
        <v>0</v>
      </c>
      <c r="DQ114" s="3">
        <f t="shared" si="285"/>
        <v>0</v>
      </c>
      <c r="DR114" s="3">
        <f t="shared" ca="1" si="286"/>
        <v>0</v>
      </c>
      <c r="DS114" s="3">
        <f t="shared" si="287"/>
        <v>0</v>
      </c>
      <c r="DT114" s="3">
        <f t="shared" si="308"/>
        <v>0</v>
      </c>
      <c r="DU114" s="3">
        <f t="shared" si="309"/>
        <v>0</v>
      </c>
      <c r="DV114" s="3">
        <f t="shared" si="310"/>
        <v>17</v>
      </c>
      <c r="DW114" s="3">
        <f t="shared" si="311"/>
        <v>2161</v>
      </c>
      <c r="DX114" s="3">
        <f t="shared" ca="1" si="320"/>
        <v>1.3470637859038456E-3</v>
      </c>
      <c r="DY114" s="3">
        <f t="shared" ca="1" si="288"/>
        <v>-9.6911376551470627E-4</v>
      </c>
      <c r="DZ114" s="3">
        <f t="shared" ca="1" si="312"/>
        <v>1.338890840347644E-3</v>
      </c>
      <c r="EA114" s="3">
        <f t="shared" ca="1" si="313"/>
        <v>-1.3139633614443736E-3</v>
      </c>
      <c r="EB114" s="3">
        <f t="shared" ca="1" si="289"/>
        <v>1.0436331364358552E-3</v>
      </c>
      <c r="EC114" s="3">
        <f t="shared" ca="1" si="290"/>
        <v>-1.2382982722882641E-3</v>
      </c>
      <c r="ED114" s="63">
        <f t="shared" si="314"/>
        <v>2178</v>
      </c>
      <c r="EE114" s="59">
        <f t="shared" si="291"/>
        <v>2.0062000000000002</v>
      </c>
      <c r="EF114" s="59">
        <f t="shared" si="292"/>
        <v>1.3883000000000001</v>
      </c>
      <c r="EG114" s="59">
        <f t="shared" si="293"/>
        <v>0.25</v>
      </c>
      <c r="EH114" s="59">
        <f t="shared" si="294"/>
        <v>0.2114</v>
      </c>
      <c r="EI114" s="59">
        <f t="shared" si="295"/>
        <v>0.1575</v>
      </c>
      <c r="EJ114" s="59">
        <f t="shared" si="296"/>
        <v>0.187</v>
      </c>
      <c r="EK114" s="63">
        <f t="shared" ca="1" si="315"/>
        <v>-73368115.337232366</v>
      </c>
      <c r="EL114" s="3" t="str">
        <f>RTD("tos.rtd",,EL$83,"."&amp;$B$82&amp;$AS$82&amp;"C"&amp;$A114)</f>
        <v>200.62%</v>
      </c>
      <c r="EM114" s="3" t="str">
        <f>RTD("tos.rtd",,EM$83,"."&amp;$B$82&amp;$AS$82&amp;"P"&amp;$A114)</f>
        <v>138.83%</v>
      </c>
      <c r="EN114" s="3" t="str">
        <f>RTD("tos.rtd",,EN$83,"."&amp;$C$82&amp;$AU$82&amp;"C"&amp;$A114)</f>
        <v>--</v>
      </c>
      <c r="EO114" s="3" t="str">
        <f>RTD("tos.rtd",,EO$83,"."&amp;$C$82&amp;$AU$82&amp;"P"&amp;$A114)</f>
        <v>21.14%</v>
      </c>
      <c r="EP114" s="3" t="str">
        <f>RTD("tos.rtd",,EP$83,"."&amp;$D$82&amp;$AW$82&amp;"C"&amp;$A114)</f>
        <v>15.75%</v>
      </c>
      <c r="EQ114" s="3" t="str">
        <f>RTD("tos.rtd",,EQ$83,"."&amp;$D$82&amp;$AW$82&amp;"P"&amp;$A114)</f>
        <v>18.70%</v>
      </c>
      <c r="ES114" s="63" t="str">
        <f t="shared" si="297"/>
        <v>5780,2178.00</v>
      </c>
      <c r="ET114" s="63" t="str">
        <f t="shared" ca="1" si="298"/>
        <v>5780,-921.37</v>
      </c>
      <c r="EU114" s="67">
        <v>589.52</v>
      </c>
      <c r="EV114" s="67" t="s">
        <v>932</v>
      </c>
      <c r="EW114" s="67">
        <v>515.80999999999995</v>
      </c>
      <c r="EX114" s="67" t="s">
        <v>933</v>
      </c>
      <c r="EY114" s="67">
        <v>5905.75</v>
      </c>
      <c r="EZ114" s="67" t="s">
        <v>934</v>
      </c>
      <c r="FA114" s="67">
        <v>21171.75</v>
      </c>
      <c r="FB114" s="67" t="s">
        <v>935</v>
      </c>
      <c r="FC114" s="67" t="s">
        <v>936</v>
      </c>
      <c r="FD114" s="67" t="s">
        <v>937</v>
      </c>
      <c r="FE114" s="68" t="s">
        <v>938</v>
      </c>
      <c r="FF114" s="68" t="s">
        <v>939</v>
      </c>
    </row>
    <row r="115" spans="1:162" s="63" customFormat="1" ht="12" customHeight="1" thickBot="1" x14ac:dyDescent="0.25">
      <c r="A115" s="2">
        <f t="shared" si="316"/>
        <v>5770</v>
      </c>
      <c r="B115" s="3">
        <f t="shared" si="260"/>
        <v>958</v>
      </c>
      <c r="C115" s="3">
        <f t="shared" si="261"/>
        <v>1974</v>
      </c>
      <c r="D115" s="3">
        <f t="shared" si="262"/>
        <v>4325</v>
      </c>
      <c r="E115" s="3">
        <f t="shared" si="331"/>
        <v>7257</v>
      </c>
      <c r="F115" s="4">
        <f t="shared" si="332"/>
        <v>5789.3900697303197</v>
      </c>
      <c r="G115" s="4">
        <f t="shared" si="333"/>
        <v>575.85598588591108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16</v>
      </c>
      <c r="AN115" s="20">
        <v>487</v>
      </c>
      <c r="AO115" s="20">
        <v>5770</v>
      </c>
      <c r="AP115" s="20">
        <v>30</v>
      </c>
      <c r="AQ115" s="20">
        <v>-1806</v>
      </c>
      <c r="AR115" s="20"/>
      <c r="AS115" s="54">
        <f>IF(RTD("tos.rtd",,AS$83,"."&amp;$B$82&amp;$AS$82&amp;"C"&amp;$A115)="N/A",0,RTD("tos.rtd",,AS$83,"."&amp;$B$82&amp;$AS$82&amp;"C"&amp;$A115))</f>
        <v>72</v>
      </c>
      <c r="AT115" s="3">
        <f>-IF(RTD("tos.rtd",,AT$83,"."&amp;$B$82&amp;$AS$82&amp;"P"&amp;$A115)="N/A",0,RTD("tos.rtd",,AT$83,"."&amp;$B$82&amp;$AS$82&amp;"P"&amp;$A115))</f>
        <v>-886</v>
      </c>
      <c r="AU115" s="54">
        <f>IF(RTD("tos.rtd",,AU$83,"."&amp;$C$82&amp;$AU$82&amp;"C"&amp;$A115)="N/A",0,RTD("tos.rtd",,AU$83,"."&amp;$C$82&amp;$AU$82&amp;"C"&amp;$A115))</f>
        <v>1429</v>
      </c>
      <c r="AV115" s="3">
        <f>-IF(RTD("tos.rtd",,AV$83,"."&amp;$C$82&amp;$AU$82&amp;"P"&amp;$A115)="N/A",0,RTD("tos.rtd",,AV$83,"."&amp;$C$82&amp;$AU$82&amp;"P"&amp;$A115))</f>
        <v>-545</v>
      </c>
      <c r="AW115" s="54">
        <f>IF(RTD("tos.rtd",,AW$83,"."&amp;$D$82&amp;$AW$82&amp;"C"&amp;$A115)="N/A",0,RTD("tos.rtd",,AW$83,"."&amp;$D$82&amp;$AW$82&amp;"C"&amp;$A115))</f>
        <v>2071</v>
      </c>
      <c r="AX115" s="3">
        <f>-IF(RTD("tos.rtd",,AX$83,"."&amp;$D$82&amp;$AW$82&amp;"P"&amp;$A115)="N/A",0,RTD("tos.rtd",,AX$83,"."&amp;$D$82&amp;$AW$82&amp;"P"&amp;$A115))</f>
        <v>-2254</v>
      </c>
      <c r="AY115" s="79">
        <f t="shared" si="334"/>
        <v>-113</v>
      </c>
      <c r="AZ115" s="8">
        <f t="shared" si="264"/>
        <v>5770</v>
      </c>
      <c r="BA115" s="54">
        <f>IF(RTD("tos.rtd",,BA$83,"."&amp;$B$82&amp;$AS$82&amp;"C"&amp;$A115)="N/A",0,RTD("tos.rtd",,BA$83,"."&amp;$B$82&amp;$AS$82&amp;"C"&amp;$A115))</f>
        <v>30</v>
      </c>
      <c r="BB115" s="3">
        <f>-IF(RTD("tos.rtd",,BB$83,"."&amp;$B$82&amp;$AS$82&amp;"P"&amp;$A115)="N/A",0,RTD("tos.rtd",,BB$83,"."&amp;$B$82&amp;$AS$82&amp;"P"&amp;$A115))</f>
        <v>-1806</v>
      </c>
      <c r="BC115" s="54">
        <f>IF(RTD("tos.rtd",,BC$83,"."&amp;$C$82&amp;$AU$82&amp;"C"&amp;$A115)="N/A",0,RTD("tos.rtd",,BC$83,"."&amp;$C$82&amp;$AU$82&amp;"C"&amp;$A115))</f>
        <v>12</v>
      </c>
      <c r="BD115" s="3">
        <f>-IF(RTD("tos.rtd",,BD$83,"."&amp;$C$82&amp;$AU$82&amp;"P"&amp;$A115)="N/A",0,RTD("tos.rtd",,BD$83,"."&amp;$C$82&amp;$AU$82&amp;"P"&amp;$A115))</f>
        <v>-233</v>
      </c>
      <c r="BE115" s="54">
        <f>IF(RTD("tos.rtd",,BE$83,"."&amp;$D$82&amp;$AW$82&amp;"C"&amp;$A115)="N/A",0,RTD("tos.rtd",,BE$83,"."&amp;$D$82&amp;$AW$82&amp;"C"&amp;$A115))</f>
        <v>2</v>
      </c>
      <c r="BF115" s="3">
        <f>-IF(RTD("tos.rtd",,BF$83,"."&amp;$D$82&amp;$AW$82&amp;"P"&amp;$A115)="N/A",0,RTD("tos.rtd",,BF$83,"."&amp;$D$82&amp;$AW$82&amp;"P"&amp;$A115))</f>
        <v>-24</v>
      </c>
      <c r="BG115" s="3">
        <f ca="1">+Hoja2!Y116</f>
        <v>-2256</v>
      </c>
      <c r="BH115" s="55">
        <f t="shared" ca="1" si="301"/>
        <v>-4275</v>
      </c>
      <c r="BI115" s="32" t="str">
        <f t="shared" ca="1" si="321"/>
        <v/>
      </c>
      <c r="BJ115" s="3">
        <f ca="1">IF($BP$1=1,DX115,IF(RTD("tos.rtd",,BJ$83,"."&amp;$B$82&amp;$AS$82&amp;"C"&amp;$A115)="N/A",0,RTD("tos.rtd",,BJ$83,"."&amp;$B$82&amp;$AS$82&amp;"C"&amp;$A115)))</f>
        <v>1.2663108975916094E-3</v>
      </c>
      <c r="BK115" s="3">
        <f ca="1">IF($BP$1=1,DY115,-IF(RTD("tos.rtd",,BK$83,"."&amp;$B$82&amp;$AS$82&amp;"P"&amp;$A115)="N/A",0,RTD("tos.rtd",,BK$83,"."&amp;$B$82&amp;$AS$82&amp;"P"&amp;$A115)))</f>
        <v>-9.0151232764826576E-4</v>
      </c>
      <c r="BL115" s="3">
        <f ca="1">IF($BP$1=1,DZ115,IF(RTD("tos.rtd",,BL$83,"."&amp;$C$82&amp;$AU$82&amp;"C"&amp;$A115)="N/A",0,RTD("tos.rtd",,BL$83,"."&amp;$C$82&amp;$AU$82&amp;"C"&amp;$A115)))</f>
        <v>1.2651035927835246E-3</v>
      </c>
      <c r="BM115" s="3">
        <f ca="1">IF($BP$1=1,EA115,-IF(RTD("tos.rtd",,BM$83,"."&amp;$C$82&amp;$AU$82&amp;"P"&amp;$A115)="N/A",0,RTD("tos.rtd",,BM$83,"."&amp;$C$82&amp;$AU$82&amp;"P"&amp;$A115)))</f>
        <v>-1.2178914887014626E-3</v>
      </c>
      <c r="BN115" s="3">
        <f ca="1">IF($BP$1=1,EB115,IF(RTD("tos.rtd",,BN$83,"."&amp;$D$82&amp;$AW$82&amp;"C"&amp;$A115)="N/A",0,RTD("tos.rtd",,BN$83,"."&amp;$D$82&amp;$AW$82&amp;"C"&amp;$A115)))</f>
        <v>9.1712915181140549E-4</v>
      </c>
      <c r="BO115" s="3">
        <f ca="1">IF($BP$1=1,EC115,-IF(RTD("tos.rtd",,BO$83,"."&amp;$D$82&amp;$AW$82&amp;"P"&amp;$A115)="N/A",0,RTD("tos.rtd",,BO$83,"."&amp;$D$82&amp;$AW$82&amp;"P"&amp;$A115)))</f>
        <v>-1.1274456052145607E-3</v>
      </c>
      <c r="BQ115" s="3">
        <f t="shared" ca="1" si="265"/>
        <v>-192128.65833802291</v>
      </c>
      <c r="BR115" s="3" t="str">
        <f t="shared" ca="1" si="302"/>
        <v/>
      </c>
      <c r="BS115" s="3">
        <f t="shared" ca="1" si="266"/>
        <v>310658.11034539883</v>
      </c>
      <c r="BT115" s="3" t="str">
        <f t="shared" ca="1" si="302"/>
        <v/>
      </c>
      <c r="BU115" s="3">
        <f t="shared" ca="1" si="267"/>
        <v>-174294.90054539801</v>
      </c>
      <c r="BV115" s="3" t="str">
        <f t="shared" ca="1" si="302"/>
        <v/>
      </c>
      <c r="BX115" s="3">
        <f t="shared" ca="1" si="268"/>
        <v>-431778.85385927459</v>
      </c>
      <c r="BY115" s="3" t="str">
        <f t="shared" ca="1" si="318"/>
        <v/>
      </c>
      <c r="BZ115" s="3">
        <f t="shared" ca="1" si="269"/>
        <v>-72930.842772117147</v>
      </c>
      <c r="CA115" s="3" t="str">
        <f t="shared" ca="1" si="318"/>
        <v/>
      </c>
      <c r="CB115" s="3">
        <f t="shared" ca="1" si="270"/>
        <v>-6849.3119443542028</v>
      </c>
      <c r="CC115" s="3" t="str">
        <f t="shared" ca="1" si="318"/>
        <v/>
      </c>
      <c r="CD115" s="3">
        <f>IF(RTD("tos.rtd",,CD$83,"."&amp;$B$82&amp;$AS$82&amp;"C"&amp;$A115)="N/A",0,RTD("tos.rtd",,CD$83,"."&amp;$B$82&amp;$AS$82&amp;"C"&amp;$A115))</f>
        <v>0.98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1</v>
      </c>
      <c r="CG115" s="3">
        <f>-IF(RTD("tos.rtd",,CG$83,"."&amp;$C$82&amp;$AU$82&amp;"P"&amp;$A115)="N/A",0,RTD("tos.rtd",,CG$83,"."&amp;$C$82&amp;$AU$82&amp;"P"&amp;$A115))</f>
        <v>0.06</v>
      </c>
      <c r="CH115" s="3">
        <f>IF(RTD("tos.rtd",,CH$83,"."&amp;$D$82&amp;$AW$82&amp;"C"&amp;$A115)="N/A",0,RTD("tos.rtd",,CH$83,"."&amp;$D$82&amp;$AW$82&amp;"C"&amp;$A115))</f>
        <v>0.79</v>
      </c>
      <c r="CI115" s="3">
        <f>-IF(RTD("tos.rtd",,CI$83,"."&amp;$D$82&amp;$AW$82&amp;"P"&amp;$A115)="N/A",0,RTD("tos.rtd",,CI$83,"."&amp;$D$82&amp;$AW$82&amp;"P"&amp;$A115))</f>
        <v>0.24</v>
      </c>
      <c r="CK115" s="3">
        <f t="shared" si="303"/>
        <v>7056</v>
      </c>
      <c r="CL115" s="3"/>
      <c r="CM115" s="3">
        <f t="shared" si="304"/>
        <v>139630</v>
      </c>
      <c r="CN115" s="3"/>
      <c r="CO115" s="3">
        <f t="shared" si="305"/>
        <v>109513</v>
      </c>
      <c r="CP115" s="3">
        <f t="shared" si="271"/>
        <v>256199</v>
      </c>
      <c r="CQ115" s="3">
        <f t="shared" si="272"/>
        <v>-1776</v>
      </c>
      <c r="CR115" s="3"/>
      <c r="CS115" s="3">
        <f t="shared" si="273"/>
        <v>-221</v>
      </c>
      <c r="CT115" s="3"/>
      <c r="CU115" s="3">
        <f t="shared" si="274"/>
        <v>-22</v>
      </c>
      <c r="CV115" s="3"/>
      <c r="CW115" s="3">
        <f t="shared" ca="1" si="335"/>
        <v>-55765.448538022087</v>
      </c>
      <c r="CY115" s="3">
        <f t="shared" ca="1" si="275"/>
        <v>-511559.00857574597</v>
      </c>
      <c r="CZ115" s="70" t="str">
        <f t="shared" ca="1" si="319"/>
        <v/>
      </c>
      <c r="DA115" s="3">
        <f>IF(RTD("tos.rtd",,DA$83,"."&amp;$B$82&amp;$AS$82&amp;"C"&amp;$A115)="N/A",0,RTD("tos.rtd",,DA$83,"."&amp;$B$82&amp;$AS$82&amp;"C"&amp;$A115))</f>
        <v>188.12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197.2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191.3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307"/>
        <v>-181.5</v>
      </c>
      <c r="DH115" s="3">
        <f t="shared" si="276"/>
        <v>0</v>
      </c>
      <c r="DI115" s="3">
        <f t="shared" si="277"/>
        <v>0</v>
      </c>
      <c r="DJ115" s="3">
        <f t="shared" si="278"/>
        <v>0</v>
      </c>
      <c r="DK115" s="3">
        <f t="shared" si="279"/>
        <v>0</v>
      </c>
      <c r="DL115" s="3">
        <f t="shared" si="280"/>
        <v>0</v>
      </c>
      <c r="DM115" s="3">
        <f t="shared" si="281"/>
        <v>0</v>
      </c>
      <c r="DN115" s="64" t="str">
        <f t="shared" si="282"/>
        <v>UNKNOWN</v>
      </c>
      <c r="DO115" s="64" t="str">
        <f t="shared" si="283"/>
        <v>UNKNOWN</v>
      </c>
      <c r="DP115" s="3">
        <f t="shared" si="284"/>
        <v>0</v>
      </c>
      <c r="DQ115" s="3">
        <f t="shared" si="285"/>
        <v>0</v>
      </c>
      <c r="DR115" s="3">
        <f t="shared" ca="1" si="286"/>
        <v>0</v>
      </c>
      <c r="DS115" s="3">
        <f t="shared" si="287"/>
        <v>0</v>
      </c>
      <c r="DT115" s="3">
        <f t="shared" si="308"/>
        <v>0</v>
      </c>
      <c r="DU115" s="3">
        <f t="shared" si="309"/>
        <v>0</v>
      </c>
      <c r="DV115" s="3">
        <f t="shared" si="310"/>
        <v>16</v>
      </c>
      <c r="DW115" s="3">
        <f t="shared" si="311"/>
        <v>487</v>
      </c>
      <c r="DX115" s="3">
        <f t="shared" ca="1" si="320"/>
        <v>1.2663108975916094E-3</v>
      </c>
      <c r="DY115" s="3">
        <f t="shared" ca="1" si="288"/>
        <v>-9.0151232764826576E-4</v>
      </c>
      <c r="DZ115" s="3">
        <f t="shared" ca="1" si="312"/>
        <v>1.2651035927835246E-3</v>
      </c>
      <c r="EA115" s="3">
        <f t="shared" ca="1" si="313"/>
        <v>-1.2178914887014626E-3</v>
      </c>
      <c r="EB115" s="3">
        <f t="shared" ca="1" si="289"/>
        <v>9.1712915181140549E-4</v>
      </c>
      <c r="EC115" s="3">
        <f t="shared" ca="1" si="290"/>
        <v>-1.1274456052145607E-3</v>
      </c>
      <c r="ED115" s="63">
        <f t="shared" si="314"/>
        <v>503</v>
      </c>
      <c r="EE115" s="59">
        <f t="shared" si="291"/>
        <v>2.1006</v>
      </c>
      <c r="EF115" s="59">
        <f t="shared" si="292"/>
        <v>1.4584999999999999</v>
      </c>
      <c r="EG115" s="59">
        <f t="shared" si="293"/>
        <v>0.25</v>
      </c>
      <c r="EH115" s="59">
        <f t="shared" si="294"/>
        <v>0.21279999999999999</v>
      </c>
      <c r="EI115" s="59">
        <f t="shared" si="295"/>
        <v>0.15870000000000001</v>
      </c>
      <c r="EJ115" s="59">
        <f t="shared" si="296"/>
        <v>0.1885</v>
      </c>
      <c r="EK115" s="63">
        <f t="shared" ca="1" si="315"/>
        <v>-14833176.758058911</v>
      </c>
      <c r="EL115" s="3" t="str">
        <f>RTD("tos.rtd",,EL$83,"."&amp;$B$82&amp;$AS$82&amp;"C"&amp;$A115)</f>
        <v>210.06%</v>
      </c>
      <c r="EM115" s="3" t="str">
        <f>RTD("tos.rtd",,EM$83,"."&amp;$B$82&amp;$AS$82&amp;"P"&amp;$A115)</f>
        <v>145.85%</v>
      </c>
      <c r="EN115" s="3" t="str">
        <f>RTD("tos.rtd",,EN$83,"."&amp;$C$82&amp;$AU$82&amp;"C"&amp;$A115)</f>
        <v>--</v>
      </c>
      <c r="EO115" s="3" t="str">
        <f>RTD("tos.rtd",,EO$83,"."&amp;$C$82&amp;$AU$82&amp;"P"&amp;$A115)</f>
        <v>21.28%</v>
      </c>
      <c r="EP115" s="3" t="str">
        <f>RTD("tos.rtd",,EP$83,"."&amp;$D$82&amp;$AW$82&amp;"C"&amp;$A115)</f>
        <v>15.87%</v>
      </c>
      <c r="EQ115" s="3" t="str">
        <f>RTD("tos.rtd",,EQ$83,"."&amp;$D$82&amp;$AW$82&amp;"P"&amp;$A115)</f>
        <v>18.85%</v>
      </c>
      <c r="ES115" s="63" t="str">
        <f t="shared" si="297"/>
        <v>5770,503.00</v>
      </c>
      <c r="ET115" s="63" t="str">
        <f t="shared" ca="1" si="298"/>
        <v>5770,-511.56</v>
      </c>
      <c r="EU115" s="67">
        <v>589.47</v>
      </c>
      <c r="EV115" s="67" t="s">
        <v>940</v>
      </c>
      <c r="EW115" s="67">
        <v>515.74</v>
      </c>
      <c r="EX115" s="67" t="s">
        <v>941</v>
      </c>
      <c r="EY115" s="67">
        <v>5905</v>
      </c>
      <c r="EZ115" s="67" t="s">
        <v>942</v>
      </c>
      <c r="FA115" s="67">
        <v>21169.5</v>
      </c>
      <c r="FB115" s="67" t="s">
        <v>943</v>
      </c>
      <c r="FC115" s="67" t="s">
        <v>944</v>
      </c>
      <c r="FD115" s="67" t="s">
        <v>945</v>
      </c>
      <c r="FE115" s="68" t="s">
        <v>946</v>
      </c>
      <c r="FF115" s="68" t="s">
        <v>947</v>
      </c>
    </row>
    <row r="116" spans="1:162" s="63" customFormat="1" ht="12" customHeight="1" thickBot="1" x14ac:dyDescent="0.25">
      <c r="A116" s="2">
        <f t="shared" si="316"/>
        <v>5760</v>
      </c>
      <c r="B116" s="3">
        <f t="shared" si="260"/>
        <v>4249</v>
      </c>
      <c r="C116" s="3">
        <f t="shared" si="261"/>
        <v>439</v>
      </c>
      <c r="D116" s="3">
        <f t="shared" si="262"/>
        <v>7206</v>
      </c>
      <c r="E116" s="3">
        <f t="shared" si="331"/>
        <v>11894</v>
      </c>
      <c r="F116" s="4">
        <f t="shared" si="332"/>
        <v>5779.3564647567837</v>
      </c>
      <c r="G116" s="4">
        <f t="shared" si="333"/>
        <v>574.85796857934974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23</v>
      </c>
      <c r="AN116" s="20">
        <v>463</v>
      </c>
      <c r="AO116" s="20">
        <v>5760</v>
      </c>
      <c r="AP116" s="20">
        <v>33</v>
      </c>
      <c r="AQ116" s="20">
        <v>-1667</v>
      </c>
      <c r="AR116" s="20"/>
      <c r="AS116" s="54">
        <f>IF(RTD("tos.rtd",,AS$83,"."&amp;$B$82&amp;$AS$82&amp;"C"&amp;$A116)="N/A",0,RTD("tos.rtd",,AS$83,"."&amp;$B$82&amp;$AS$82&amp;"C"&amp;$A116))</f>
        <v>180</v>
      </c>
      <c r="AT116" s="3">
        <f>-IF(RTD("tos.rtd",,AT$83,"."&amp;$B$82&amp;$AS$82&amp;"P"&amp;$A116)="N/A",0,RTD("tos.rtd",,AT$83,"."&amp;$B$82&amp;$AS$82&amp;"P"&amp;$A116))</f>
        <v>-4069</v>
      </c>
      <c r="AU116" s="54">
        <f>IF(RTD("tos.rtd",,AU$83,"."&amp;$C$82&amp;$AU$82&amp;"C"&amp;$A116)="N/A",0,RTD("tos.rtd",,AU$83,"."&amp;$C$82&amp;$AU$82&amp;"C"&amp;$A116))</f>
        <v>101</v>
      </c>
      <c r="AV116" s="3">
        <f>-IF(RTD("tos.rtd",,AV$83,"."&amp;$C$82&amp;$AU$82&amp;"P"&amp;$A116)="N/A",0,RTD("tos.rtd",,AV$83,"."&amp;$C$82&amp;$AU$82&amp;"P"&amp;$A116))</f>
        <v>-338</v>
      </c>
      <c r="AW116" s="54">
        <f>IF(RTD("tos.rtd",,AW$83,"."&amp;$D$82&amp;$AW$82&amp;"C"&amp;$A116)="N/A",0,RTD("tos.rtd",,AW$83,"."&amp;$D$82&amp;$AW$82&amp;"C"&amp;$A116))</f>
        <v>3509</v>
      </c>
      <c r="AX116" s="3">
        <f>-IF(RTD("tos.rtd",,AX$83,"."&amp;$D$82&amp;$AW$82&amp;"P"&amp;$A116)="N/A",0,RTD("tos.rtd",,AX$83,"."&amp;$D$82&amp;$AW$82&amp;"P"&amp;$A116))</f>
        <v>-3697</v>
      </c>
      <c r="AY116" s="79">
        <f t="shared" si="334"/>
        <v>-4314</v>
      </c>
      <c r="AZ116" s="8">
        <f t="shared" si="264"/>
        <v>5760</v>
      </c>
      <c r="BA116" s="54">
        <f>IF(RTD("tos.rtd",,BA$83,"."&amp;$B$82&amp;$AS$82&amp;"C"&amp;$A116)="N/A",0,RTD("tos.rtd",,BA$83,"."&amp;$B$82&amp;$AS$82&amp;"C"&amp;$A116))</f>
        <v>33</v>
      </c>
      <c r="BB116" s="3">
        <f>-IF(RTD("tos.rtd",,BB$83,"."&amp;$B$82&amp;$AS$82&amp;"P"&amp;$A116)="N/A",0,RTD("tos.rtd",,BB$83,"."&amp;$B$82&amp;$AS$82&amp;"P"&amp;$A116))</f>
        <v>-1667</v>
      </c>
      <c r="BC116" s="54">
        <f>IF(RTD("tos.rtd",,BC$83,"."&amp;$C$82&amp;$AU$82&amp;"C"&amp;$A116)="N/A",0,RTD("tos.rtd",,BC$83,"."&amp;$C$82&amp;$AU$82&amp;"C"&amp;$A116))</f>
        <v>6</v>
      </c>
      <c r="BD116" s="3">
        <f>-IF(RTD("tos.rtd",,BD$83,"."&amp;$C$82&amp;$AU$82&amp;"P"&amp;$A116)="N/A",0,RTD("tos.rtd",,BD$83,"."&amp;$C$82&amp;$AU$82&amp;"P"&amp;$A116))</f>
        <v>-166</v>
      </c>
      <c r="BE116" s="54">
        <f>IF(RTD("tos.rtd",,BE$83,"."&amp;$D$82&amp;$AW$82&amp;"C"&amp;$A116)="N/A",0,RTD("tos.rtd",,BE$83,"."&amp;$D$82&amp;$AW$82&amp;"C"&amp;$A116))</f>
        <v>13</v>
      </c>
      <c r="BF116" s="3">
        <f>-IF(RTD("tos.rtd",,BF$83,"."&amp;$D$82&amp;$AW$82&amp;"P"&amp;$A116)="N/A",0,RTD("tos.rtd",,BF$83,"."&amp;$D$82&amp;$AW$82&amp;"P"&amp;$A116))</f>
        <v>-9</v>
      </c>
      <c r="BG116" s="3">
        <f ca="1">+Hoja2!Y117</f>
        <v>-1107</v>
      </c>
      <c r="BH116" s="55">
        <f t="shared" ca="1" si="301"/>
        <v>-2897</v>
      </c>
      <c r="BI116" s="32" t="str">
        <f t="shared" ca="1" si="321"/>
        <v/>
      </c>
      <c r="BJ116" s="3">
        <f ca="1">IF($BP$1=1,DX116,IF(RTD("tos.rtd",,BJ$83,"."&amp;$B$82&amp;$AS$82&amp;"C"&amp;$A116)="N/A",0,RTD("tos.rtd",,BJ$83,"."&amp;$B$82&amp;$AS$82&amp;"C"&amp;$A116)))</f>
        <v>1.2081916849800095E-3</v>
      </c>
      <c r="BK116" s="3">
        <f ca="1">IF($BP$1=1,DY116,-IF(RTD("tos.rtd",,BK$83,"."&amp;$B$82&amp;$AS$82&amp;"P"&amp;$A116)="N/A",0,RTD("tos.rtd",,BK$83,"."&amp;$B$82&amp;$AS$82&amp;"P"&amp;$A116)))</f>
        <v>-8.4174116809555973E-4</v>
      </c>
      <c r="BL116" s="3">
        <f ca="1">IF($BP$1=1,DZ116,IF(RTD("tos.rtd",,BL$83,"."&amp;$C$82&amp;$AU$82&amp;"C"&amp;$A116)="N/A",0,RTD("tos.rtd",,BL$83,"."&amp;$C$82&amp;$AU$82&amp;"C"&amp;$A116)))</f>
        <v>1.1915037232486602E-3</v>
      </c>
      <c r="BM116" s="3">
        <f ca="1">IF($BP$1=1,EA116,-IF(RTD("tos.rtd",,BM$83,"."&amp;$C$82&amp;$AU$82&amp;"P"&amp;$A116)="N/A",0,RTD("tos.rtd",,BM$83,"."&amp;$C$82&amp;$AU$82&amp;"P"&amp;$A116)))</f>
        <v>-1.1275110715332078E-3</v>
      </c>
      <c r="BN116" s="3">
        <f ca="1">IF($BP$1=1,EB116,IF(RTD("tos.rtd",,BN$83,"."&amp;$D$82&amp;$AW$82&amp;"C"&amp;$A116)="N/A",0,RTD("tos.rtd",,BN$83,"."&amp;$D$82&amp;$AW$82&amp;"C"&amp;$A116)))</f>
        <v>8.0076840542805245E-4</v>
      </c>
      <c r="BO116" s="3">
        <f ca="1">IF($BP$1=1,EC116,-IF(RTD("tos.rtd",,BO$83,"."&amp;$D$82&amp;$AW$82&amp;"P"&amp;$A116)="N/A",0,RTD("tos.rtd",,BO$83,"."&amp;$D$82&amp;$AW$82&amp;"P"&amp;$A116)))</f>
        <v>-1.023659268904882E-3</v>
      </c>
      <c r="BQ116" s="3">
        <f t="shared" ca="1" si="265"/>
        <v>-870966.9243560133</v>
      </c>
      <c r="BR116" s="3" t="str">
        <f t="shared" ca="1" si="302"/>
        <v/>
      </c>
      <c r="BS116" s="3">
        <f t="shared" ca="1" si="266"/>
        <v>-70804.560390259372</v>
      </c>
      <c r="BT116" s="3" t="str">
        <f t="shared" ca="1" si="302"/>
        <v>Cruce -</v>
      </c>
      <c r="BU116" s="3">
        <f t="shared" ca="1" si="267"/>
        <v>-264630.19675479003</v>
      </c>
      <c r="BV116" s="3" t="str">
        <f t="shared" ca="1" si="302"/>
        <v/>
      </c>
      <c r="BX116" s="3">
        <f t="shared" ca="1" si="268"/>
        <v>-370186.68977857591</v>
      </c>
      <c r="BY116" s="3" t="str">
        <f t="shared" ca="1" si="318"/>
        <v/>
      </c>
      <c r="BZ116" s="3">
        <f t="shared" ca="1" si="269"/>
        <v>-48881.099395526697</v>
      </c>
      <c r="CA116" s="3" t="str">
        <f t="shared" ca="1" si="318"/>
        <v/>
      </c>
      <c r="CB116" s="3">
        <f t="shared" ca="1" si="270"/>
        <v>325.04230668786204</v>
      </c>
      <c r="CC116" s="3" t="str">
        <f t="shared" ca="1" si="318"/>
        <v>Cruce +</v>
      </c>
      <c r="CD116" s="3">
        <f>IF(RTD("tos.rtd",,CD$83,"."&amp;$B$82&amp;$AS$82&amp;"C"&amp;$A116)="N/A",0,RTD("tos.rtd",,CD$83,"."&amp;$B$82&amp;$AS$82&amp;"C"&amp;$A116))</f>
        <v>0.98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1</v>
      </c>
      <c r="CG116" s="3">
        <f>-IF(RTD("tos.rtd",,CG$83,"."&amp;$C$82&amp;$AU$82&amp;"P"&amp;$A116)="N/A",0,RTD("tos.rtd",,CG$83,"."&amp;$C$82&amp;$AU$82&amp;"P"&amp;$A116))</f>
        <v>0.06</v>
      </c>
      <c r="CH116" s="3">
        <f>IF(RTD("tos.rtd",,CH$83,"."&amp;$D$82&amp;$AW$82&amp;"C"&amp;$A116)="N/A",0,RTD("tos.rtd",,CH$83,"."&amp;$D$82&amp;$AW$82&amp;"C"&amp;$A116))</f>
        <v>0.8</v>
      </c>
      <c r="CI116" s="3">
        <f>-IF(RTD("tos.rtd",,CI$83,"."&amp;$D$82&amp;$AW$82&amp;"P"&amp;$A116)="N/A",0,RTD("tos.rtd",,CI$83,"."&amp;$D$82&amp;$AW$82&amp;"P"&amp;$A116))</f>
        <v>0.24</v>
      </c>
      <c r="CK116" s="3">
        <f t="shared" si="303"/>
        <v>17640</v>
      </c>
      <c r="CL116" s="3"/>
      <c r="CM116" s="3">
        <f t="shared" si="304"/>
        <v>8072</v>
      </c>
      <c r="CN116" s="3"/>
      <c r="CO116" s="3">
        <f t="shared" si="305"/>
        <v>191992</v>
      </c>
      <c r="CP116" s="3">
        <f t="shared" si="271"/>
        <v>217704</v>
      </c>
      <c r="CQ116" s="3">
        <f t="shared" si="272"/>
        <v>-1634</v>
      </c>
      <c r="CR116" s="3"/>
      <c r="CS116" s="3">
        <f t="shared" si="273"/>
        <v>-160</v>
      </c>
      <c r="CT116" s="3"/>
      <c r="CU116" s="3">
        <f t="shared" si="274"/>
        <v>4</v>
      </c>
      <c r="CV116" s="3"/>
      <c r="CW116" s="3">
        <f t="shared" ca="1" si="335"/>
        <v>-1206401.6815010626</v>
      </c>
      <c r="CY116" s="3">
        <f t="shared" ca="1" si="275"/>
        <v>-418742.74686741474</v>
      </c>
      <c r="CZ116" s="70" t="str">
        <f t="shared" ca="1" si="319"/>
        <v/>
      </c>
      <c r="DA116" s="3">
        <f>IF(RTD("tos.rtd",,DA$83,"."&amp;$B$82&amp;$AS$82&amp;"C"&amp;$A116)="N/A",0,RTD("tos.rtd",,DA$83,"."&amp;$B$82&amp;$AS$82&amp;"C"&amp;$A116))</f>
        <v>205.4</v>
      </c>
      <c r="DB116" s="3">
        <f>IF(RTD("tos.rtd",,DB$83,"."&amp;$B$82&amp;$AS$82&amp;"P"&amp;$A116)="N/A",0,RTD("tos.rtd",,DB$83,"."&amp;$B$82&amp;$AS$82&amp;"P"&amp;$A116))</f>
        <v>0.03</v>
      </c>
      <c r="DC116" s="3">
        <f>IF(RTD("tos.rtd",,DC$83,"."&amp;$B$82&amp;$AS$82&amp;"C"&amp;$A116)="N/A",0,RTD("tos.rtd",,DC$83,"."&amp;$B$82&amp;$AS$82&amp;"C"&amp;$A116))</f>
        <v>210.5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198.4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307"/>
        <v>-191.5</v>
      </c>
      <c r="DH116" s="3">
        <f t="shared" si="276"/>
        <v>0</v>
      </c>
      <c r="DI116" s="3">
        <f t="shared" si="277"/>
        <v>0</v>
      </c>
      <c r="DJ116" s="3">
        <f t="shared" si="278"/>
        <v>0</v>
      </c>
      <c r="DK116" s="3">
        <f t="shared" si="279"/>
        <v>0</v>
      </c>
      <c r="DL116" s="3">
        <f t="shared" si="280"/>
        <v>0</v>
      </c>
      <c r="DM116" s="3">
        <f t="shared" si="281"/>
        <v>0</v>
      </c>
      <c r="DN116" s="64" t="str">
        <f t="shared" si="282"/>
        <v>UNKNOWN</v>
      </c>
      <c r="DO116" s="64" t="str">
        <f t="shared" si="283"/>
        <v>UNKNOWN</v>
      </c>
      <c r="DP116" s="3">
        <f t="shared" si="284"/>
        <v>0</v>
      </c>
      <c r="DQ116" s="3">
        <f t="shared" si="285"/>
        <v>0</v>
      </c>
      <c r="DR116" s="3">
        <f t="shared" ca="1" si="286"/>
        <v>0</v>
      </c>
      <c r="DS116" s="3">
        <f t="shared" si="287"/>
        <v>0</v>
      </c>
      <c r="DT116" s="3">
        <f t="shared" si="308"/>
        <v>0</v>
      </c>
      <c r="DU116" s="3">
        <f t="shared" si="309"/>
        <v>0</v>
      </c>
      <c r="DV116" s="3">
        <f t="shared" si="310"/>
        <v>23</v>
      </c>
      <c r="DW116" s="3">
        <f t="shared" si="311"/>
        <v>463</v>
      </c>
      <c r="DX116" s="3">
        <f t="shared" ca="1" si="320"/>
        <v>1.2081916849800095E-3</v>
      </c>
      <c r="DY116" s="3">
        <f t="shared" ca="1" si="288"/>
        <v>-8.4174116809555973E-4</v>
      </c>
      <c r="DZ116" s="3">
        <f t="shared" ca="1" si="312"/>
        <v>1.1915037232486602E-3</v>
      </c>
      <c r="EA116" s="3">
        <f t="shared" ca="1" si="313"/>
        <v>-1.1275110715332078E-3</v>
      </c>
      <c r="EB116" s="3">
        <f t="shared" ca="1" si="289"/>
        <v>8.0076840542805245E-4</v>
      </c>
      <c r="EC116" s="3">
        <f t="shared" ca="1" si="290"/>
        <v>-1.023659268904882E-3</v>
      </c>
      <c r="ED116" s="63">
        <f t="shared" si="314"/>
        <v>486</v>
      </c>
      <c r="EE116" s="59">
        <f t="shared" si="291"/>
        <v>2.2875999999999999</v>
      </c>
      <c r="EF116" s="59">
        <f t="shared" si="292"/>
        <v>1.5285</v>
      </c>
      <c r="EG116" s="59">
        <f t="shared" si="293"/>
        <v>0.25</v>
      </c>
      <c r="EH116" s="59">
        <f t="shared" si="294"/>
        <v>0.2147</v>
      </c>
      <c r="EI116" s="59">
        <f t="shared" si="295"/>
        <v>0.15970000000000001</v>
      </c>
      <c r="EJ116" s="59">
        <f t="shared" si="296"/>
        <v>0.19</v>
      </c>
      <c r="EK116" s="63">
        <f t="shared" ca="1" si="315"/>
        <v>-12819962.67102376</v>
      </c>
      <c r="EL116" s="3" t="str">
        <f>RTD("tos.rtd",,EL$83,"."&amp;$B$82&amp;$AS$82&amp;"C"&amp;$A116)</f>
        <v>228.76%</v>
      </c>
      <c r="EM116" s="3" t="str">
        <f>RTD("tos.rtd",,EM$83,"."&amp;$B$82&amp;$AS$82&amp;"P"&amp;$A116)</f>
        <v>152.85%</v>
      </c>
      <c r="EN116" s="3" t="str">
        <f>RTD("tos.rtd",,EN$83,"."&amp;$C$82&amp;$AU$82&amp;"C"&amp;$A116)</f>
        <v>--</v>
      </c>
      <c r="EO116" s="3" t="str">
        <f>RTD("tos.rtd",,EO$83,"."&amp;$C$82&amp;$AU$82&amp;"P"&amp;$A116)</f>
        <v>21.47%</v>
      </c>
      <c r="EP116" s="3" t="str">
        <f>RTD("tos.rtd",,EP$83,"."&amp;$D$82&amp;$AW$82&amp;"C"&amp;$A116)</f>
        <v>15.97%</v>
      </c>
      <c r="EQ116" s="3" t="str">
        <f>RTD("tos.rtd",,EQ$83,"."&amp;$D$82&amp;$AW$82&amp;"P"&amp;$A116)</f>
        <v>19.00%</v>
      </c>
      <c r="ES116" s="63" t="str">
        <f t="shared" si="297"/>
        <v>5760,486.00</v>
      </c>
      <c r="ET116" s="63" t="str">
        <f t="shared" ca="1" si="298"/>
        <v>5760,-418.74</v>
      </c>
      <c r="EU116" s="67">
        <v>589.41</v>
      </c>
      <c r="EV116" s="67" t="s">
        <v>948</v>
      </c>
      <c r="EW116" s="67">
        <v>515.66</v>
      </c>
      <c r="EX116" s="67" t="s">
        <v>949</v>
      </c>
      <c r="EY116" s="67">
        <v>5904.5</v>
      </c>
      <c r="EZ116" s="67" t="s">
        <v>950</v>
      </c>
      <c r="FA116" s="67">
        <v>21166.25</v>
      </c>
      <c r="FB116" s="67" t="s">
        <v>951</v>
      </c>
      <c r="FC116" s="67" t="s">
        <v>952</v>
      </c>
      <c r="FD116" s="67" t="s">
        <v>953</v>
      </c>
      <c r="FE116" s="68" t="s">
        <v>954</v>
      </c>
      <c r="FF116" s="68" t="s">
        <v>955</v>
      </c>
    </row>
    <row r="117" spans="1:162" s="63" customFormat="1" ht="12" customHeight="1" thickBot="1" x14ac:dyDescent="0.25">
      <c r="A117" s="2">
        <f t="shared" si="316"/>
        <v>5750</v>
      </c>
      <c r="B117" s="3">
        <f t="shared" si="260"/>
        <v>5048</v>
      </c>
      <c r="C117" s="3">
        <f t="shared" si="261"/>
        <v>3876</v>
      </c>
      <c r="D117" s="3">
        <f t="shared" si="262"/>
        <v>56015</v>
      </c>
      <c r="E117" s="3">
        <f>SUM(B117:D117)</f>
        <v>64939</v>
      </c>
      <c r="F117" s="4">
        <f>+$F$84/$A$84*A117</f>
        <v>5769.3228597832476</v>
      </c>
      <c r="G117" s="4">
        <f>+$G$84/$A$84*A117</f>
        <v>573.85995127278841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23</v>
      </c>
      <c r="AN117" s="20">
        <v>-245</v>
      </c>
      <c r="AO117" s="20">
        <v>5750</v>
      </c>
      <c r="AP117" s="20">
        <v>36</v>
      </c>
      <c r="AQ117" s="20">
        <v>-2544</v>
      </c>
      <c r="AR117" s="20"/>
      <c r="AS117" s="54">
        <f>IF(RTD("tos.rtd",,AS$83,"."&amp;$B$82&amp;$AS$82&amp;"C"&amp;$A117)="N/A",0,RTD("tos.rtd",,AS$83,"."&amp;$B$82&amp;$AS$82&amp;"C"&amp;$A117))</f>
        <v>422</v>
      </c>
      <c r="AT117" s="3">
        <f>-IF(RTD("tos.rtd",,AT$83,"."&amp;$B$82&amp;$AS$82&amp;"P"&amp;$A117)="N/A",0,RTD("tos.rtd",,AT$83,"."&amp;$B$82&amp;$AS$82&amp;"P"&amp;$A117))</f>
        <v>-4626</v>
      </c>
      <c r="AU117" s="54">
        <f>IF(RTD("tos.rtd",,AU$83,"."&amp;$C$82&amp;$AU$82&amp;"C"&amp;$A117)="N/A",0,RTD("tos.rtd",,AU$83,"."&amp;$C$82&amp;$AU$82&amp;"C"&amp;$A117))</f>
        <v>1593</v>
      </c>
      <c r="AV117" s="3">
        <f>-IF(RTD("tos.rtd",,AV$83,"."&amp;$C$82&amp;$AU$82&amp;"P"&amp;$A117)="N/A",0,RTD("tos.rtd",,AV$83,"."&amp;$C$82&amp;$AU$82&amp;"P"&amp;$A117))</f>
        <v>-2283</v>
      </c>
      <c r="AW117" s="54">
        <f>IF(RTD("tos.rtd",,AW$83,"."&amp;$D$82&amp;$AW$82&amp;"C"&amp;$A117)="N/A",0,RTD("tos.rtd",,AW$83,"."&amp;$D$82&amp;$AW$82&amp;"C"&amp;$A117))</f>
        <v>26085</v>
      </c>
      <c r="AX117" s="3">
        <f>-IF(RTD("tos.rtd",,AX$83,"."&amp;$D$82&amp;$AW$82&amp;"P"&amp;$A117)="N/A",0,RTD("tos.rtd",,AX$83,"."&amp;$D$82&amp;$AW$82&amp;"P"&amp;$A117))</f>
        <v>-29930</v>
      </c>
      <c r="AY117" s="79">
        <f>SUM(AS117:AX117)</f>
        <v>-8739</v>
      </c>
      <c r="AZ117" s="8">
        <f t="shared" si="264"/>
        <v>5750</v>
      </c>
      <c r="BA117" s="54">
        <f>IF(RTD("tos.rtd",,BA$83,"."&amp;$B$82&amp;$AS$82&amp;"C"&amp;$A117)="N/A",0,RTD("tos.rtd",,BA$83,"."&amp;$B$82&amp;$AS$82&amp;"C"&amp;$A117))</f>
        <v>36</v>
      </c>
      <c r="BB117" s="3">
        <f>-IF(RTD("tos.rtd",,BB$83,"."&amp;$B$82&amp;$AS$82&amp;"P"&amp;$A117)="N/A",0,RTD("tos.rtd",,BB$83,"."&amp;$B$82&amp;$AS$82&amp;"P"&amp;$A117))</f>
        <v>-2544</v>
      </c>
      <c r="BC117" s="54">
        <f>IF(RTD("tos.rtd",,BC$83,"."&amp;$C$82&amp;$AU$82&amp;"C"&amp;$A117)="N/A",0,RTD("tos.rtd",,BC$83,"."&amp;$C$82&amp;$AU$82&amp;"C"&amp;$A117))</f>
        <v>25</v>
      </c>
      <c r="BD117" s="3">
        <f>-IF(RTD("tos.rtd",,BD$83,"."&amp;$C$82&amp;$AU$82&amp;"P"&amp;$A117)="N/A",0,RTD("tos.rtd",,BD$83,"."&amp;$C$82&amp;$AU$82&amp;"P"&amp;$A117))</f>
        <v>-1865</v>
      </c>
      <c r="BE117" s="54">
        <f>IF(RTD("tos.rtd",,BE$83,"."&amp;$D$82&amp;$AW$82&amp;"C"&amp;$A117)="N/A",0,RTD("tos.rtd",,BE$83,"."&amp;$D$82&amp;$AW$82&amp;"C"&amp;$A117))</f>
        <v>64</v>
      </c>
      <c r="BF117" s="3">
        <f>-IF(RTD("tos.rtd",,BF$83,"."&amp;$D$82&amp;$AW$82&amp;"P"&amp;$A117)="N/A",0,RTD("tos.rtd",,BF$83,"."&amp;$D$82&amp;$AW$82&amp;"P"&amp;$A117))</f>
        <v>-2347</v>
      </c>
      <c r="BG117" s="3">
        <f ca="1">+Hoja2!Y118</f>
        <v>-5257</v>
      </c>
      <c r="BH117" s="55">
        <f t="shared" ca="1" si="301"/>
        <v>-11888</v>
      </c>
      <c r="BI117" s="32" t="str">
        <f t="shared" ca="1" si="321"/>
        <v/>
      </c>
      <c r="BJ117" s="3">
        <f ca="1">IF($BP$1=1,DX117,IF(RTD("tos.rtd",,BJ$83,"."&amp;$B$82&amp;$AS$82&amp;"C"&amp;$A117)="N/A",0,RTD("tos.rtd",,BJ$83,"."&amp;$B$82&amp;$AS$82&amp;"C"&amp;$A117)))</f>
        <v>1.1433139103335049E-3</v>
      </c>
      <c r="BK117" s="3">
        <f ca="1">IF($BP$1=1,DY117,-IF(RTD("tos.rtd",,BK$83,"."&amp;$B$82&amp;$AS$82&amp;"P"&amp;$A117)="N/A",0,RTD("tos.rtd",,BK$83,"."&amp;$B$82&amp;$AS$82&amp;"P"&amp;$A117)))</f>
        <v>-7.8863157049622289E-4</v>
      </c>
      <c r="BL117" s="3">
        <f ca="1">IF($BP$1=1,DZ117,IF(RTD("tos.rtd",,BL$83,"."&amp;$C$82&amp;$AU$82&amp;"C"&amp;$A117)="N/A",0,RTD("tos.rtd",,BL$83,"."&amp;$C$82&amp;$AU$82&amp;"C"&amp;$A117)))</f>
        <v>1.1185253419451935E-3</v>
      </c>
      <c r="BM117" s="3">
        <f ca="1">IF($BP$1=1,EA117,-IF(RTD("tos.rtd",,BM$83,"."&amp;$C$82&amp;$AU$82&amp;"P"&amp;$A117)="N/A",0,RTD("tos.rtd",,BM$83,"."&amp;$C$82&amp;$AU$82&amp;"P"&amp;$A117)))</f>
        <v>-1.0422962560101895E-3</v>
      </c>
      <c r="BN117" s="3">
        <f ca="1">IF($BP$1=1,EB117,IF(RTD("tos.rtd",,BN$83,"."&amp;$D$82&amp;$AW$82&amp;"C"&amp;$A117)="N/A",0,RTD("tos.rtd",,BN$83,"."&amp;$D$82&amp;$AW$82&amp;"C"&amp;$A117)))</f>
        <v>6.9044262512970287E-4</v>
      </c>
      <c r="BO117" s="3">
        <f ca="1">IF($BP$1=1,EC117,-IF(RTD("tos.rtd",,BO$83,"."&amp;$D$82&amp;$AW$82&amp;"P"&amp;$A117)="N/A",0,RTD("tos.rtd",,BO$83,"."&amp;$D$82&amp;$AW$82&amp;"P"&amp;$A117)))</f>
        <v>-9.2696512618640461E-4</v>
      </c>
      <c r="BQ117" s="3">
        <f t="shared" ca="1" si="265"/>
        <v>-859606.14377291244</v>
      </c>
      <c r="BR117" s="3" t="str">
        <f t="shared" ca="1" si="302"/>
        <v/>
      </c>
      <c r="BS117" s="3">
        <f t="shared" ca="1" si="266"/>
        <v>-162310.32220567967</v>
      </c>
      <c r="BT117" s="3" t="str">
        <f t="shared" ca="1" si="302"/>
        <v/>
      </c>
      <c r="BU117" s="3">
        <f t="shared" ca="1" si="267"/>
        <v>-2643084.4229482217</v>
      </c>
      <c r="BV117" s="3" t="str">
        <f t="shared" ca="1" si="302"/>
        <v/>
      </c>
      <c r="BX117" s="3">
        <f t="shared" ca="1" si="268"/>
        <v>-533598.28382656549</v>
      </c>
      <c r="BY117" s="3" t="str">
        <f t="shared" ca="1" si="318"/>
        <v/>
      </c>
      <c r="BZ117" s="3">
        <f t="shared" ca="1" si="269"/>
        <v>-520238.76392678585</v>
      </c>
      <c r="CA117" s="3" t="str">
        <f t="shared" ca="1" si="318"/>
        <v/>
      </c>
      <c r="CB117" s="3">
        <f t="shared" ca="1" si="270"/>
        <v>-578748.9278009478</v>
      </c>
      <c r="CC117" s="3" t="str">
        <f t="shared" ca="1" si="318"/>
        <v>Cruce -</v>
      </c>
      <c r="CD117" s="3">
        <f>IF(RTD("tos.rtd",,CD$83,"."&amp;$B$82&amp;$AS$82&amp;"C"&amp;$A117)="N/A",0,RTD("tos.rtd",,CD$83,"."&amp;$B$82&amp;$AS$82&amp;"C"&amp;$A117))</f>
        <v>0.98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1</v>
      </c>
      <c r="CG117" s="3">
        <f>-IF(RTD("tos.rtd",,CG$83,"."&amp;$C$82&amp;$AU$82&amp;"P"&amp;$A117)="N/A",0,RTD("tos.rtd",,CG$83,"."&amp;$C$82&amp;$AU$82&amp;"P"&amp;$A117))</f>
        <v>0.05</v>
      </c>
      <c r="CH117" s="3">
        <f>IF(RTD("tos.rtd",,CH$83,"."&amp;$D$82&amp;$AW$82&amp;"C"&amp;$A117)="N/A",0,RTD("tos.rtd",,CH$83,"."&amp;$D$82&amp;$AW$82&amp;"C"&amp;$A117))</f>
        <v>0.81</v>
      </c>
      <c r="CI117" s="3">
        <f>-IF(RTD("tos.rtd",,CI$83,"."&amp;$D$82&amp;$AW$82&amp;"P"&amp;$A117)="N/A",0,RTD("tos.rtd",,CI$83,"."&amp;$D$82&amp;$AW$82&amp;"P"&amp;$A117))</f>
        <v>0.23</v>
      </c>
      <c r="CK117" s="3">
        <f>+AS117*CD117*100+AT117*CE117*100</f>
        <v>41356</v>
      </c>
      <c r="CL117" s="3"/>
      <c r="CM117" s="3">
        <f>+AU117*CF117*100+AV117*CG117*100</f>
        <v>147885</v>
      </c>
      <c r="CN117" s="3"/>
      <c r="CO117" s="3">
        <f>+AW117*CH117*100+AX117*CI117*100</f>
        <v>1424495</v>
      </c>
      <c r="CP117" s="3">
        <f t="shared" si="271"/>
        <v>1613736</v>
      </c>
      <c r="CQ117" s="3">
        <f t="shared" si="272"/>
        <v>-2508</v>
      </c>
      <c r="CR117" s="3"/>
      <c r="CS117" s="3">
        <f t="shared" si="273"/>
        <v>-1840</v>
      </c>
      <c r="CT117" s="3"/>
      <c r="CU117" s="3">
        <f t="shared" si="274"/>
        <v>-2283</v>
      </c>
      <c r="CV117" s="3"/>
      <c r="CW117" s="3">
        <f ca="1">+BQ117+BS117+BU117</f>
        <v>-3665000.8889268138</v>
      </c>
      <c r="CY117" s="3">
        <f t="shared" ca="1" si="275"/>
        <v>-1632585.9755542991</v>
      </c>
      <c r="CZ117" s="70" t="str">
        <f t="shared" ca="1" si="319"/>
        <v/>
      </c>
      <c r="DA117" s="3">
        <f>IF(RTD("tos.rtd",,DA$83,"."&amp;$B$82&amp;$AS$82&amp;"C"&amp;$A117)="N/A",0,RTD("tos.rtd",,DA$83,"."&amp;$B$82&amp;$AS$82&amp;"C"&amp;$A117))</f>
        <v>205.2</v>
      </c>
      <c r="DB117" s="3">
        <f>IF(RTD("tos.rtd",,DB$83,"."&amp;$B$82&amp;$AS$82&amp;"P"&amp;$A117)="N/A",0,RTD("tos.rtd",,DB$83,"."&amp;$B$82&amp;$AS$82&amp;"P"&amp;$A117))</f>
        <v>0.05</v>
      </c>
      <c r="DC117" s="3">
        <f>IF(RTD("tos.rtd",,DC$83,"."&amp;$B$82&amp;$AS$82&amp;"C"&amp;$A117)="N/A",0,RTD("tos.rtd",,DC$83,"."&amp;$B$82&amp;$AS$82&amp;"C"&amp;$A117))</f>
        <v>220.5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208.4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307"/>
        <v>-201.5</v>
      </c>
      <c r="DH117" s="3">
        <f t="shared" si="276"/>
        <v>0</v>
      </c>
      <c r="DI117" s="3">
        <f t="shared" si="277"/>
        <v>0</v>
      </c>
      <c r="DJ117" s="3">
        <f t="shared" si="278"/>
        <v>0</v>
      </c>
      <c r="DK117" s="3">
        <f t="shared" si="279"/>
        <v>0</v>
      </c>
      <c r="DL117" s="3">
        <f t="shared" si="280"/>
        <v>0</v>
      </c>
      <c r="DM117" s="3">
        <f t="shared" si="281"/>
        <v>0</v>
      </c>
      <c r="DN117" s="64" t="str">
        <f t="shared" si="282"/>
        <v>UNKNOWN</v>
      </c>
      <c r="DO117" s="64" t="str">
        <f t="shared" si="283"/>
        <v>UNKNOWN</v>
      </c>
      <c r="DP117" s="3">
        <f t="shared" si="284"/>
        <v>0</v>
      </c>
      <c r="DQ117" s="3">
        <f t="shared" si="285"/>
        <v>0</v>
      </c>
      <c r="DR117" s="3">
        <f t="shared" ca="1" si="286"/>
        <v>0</v>
      </c>
      <c r="DS117" s="3">
        <f t="shared" si="287"/>
        <v>0</v>
      </c>
      <c r="DT117" s="3">
        <f t="shared" si="308"/>
        <v>0</v>
      </c>
      <c r="DU117" s="3">
        <f t="shared" si="309"/>
        <v>0</v>
      </c>
      <c r="DV117" s="3">
        <f t="shared" si="310"/>
        <v>23</v>
      </c>
      <c r="DW117" s="3">
        <f t="shared" si="311"/>
        <v>-245</v>
      </c>
      <c r="DX117" s="3">
        <f t="shared" ca="1" si="320"/>
        <v>1.1433139103335049E-3</v>
      </c>
      <c r="DY117" s="3">
        <f t="shared" ca="1" si="288"/>
        <v>-7.8863157049622289E-4</v>
      </c>
      <c r="DZ117" s="3">
        <f t="shared" ca="1" si="312"/>
        <v>1.1185253419451935E-3</v>
      </c>
      <c r="EA117" s="3">
        <f t="shared" ca="1" si="313"/>
        <v>-1.0422962560101895E-3</v>
      </c>
      <c r="EB117" s="3">
        <f t="shared" ca="1" si="289"/>
        <v>6.9044262512970287E-4</v>
      </c>
      <c r="EC117" s="3">
        <f t="shared" ca="1" si="290"/>
        <v>-9.2696512618640461E-4</v>
      </c>
      <c r="ED117" s="63">
        <f t="shared" si="314"/>
        <v>-222</v>
      </c>
      <c r="EE117" s="59">
        <f t="shared" si="291"/>
        <v>2.3841999999999999</v>
      </c>
      <c r="EF117" s="59">
        <f t="shared" si="292"/>
        <v>1.5984</v>
      </c>
      <c r="EG117" s="59">
        <f t="shared" si="293"/>
        <v>0.25</v>
      </c>
      <c r="EH117" s="59">
        <f t="shared" si="294"/>
        <v>0.2167</v>
      </c>
      <c r="EI117" s="59">
        <f t="shared" si="295"/>
        <v>0.16009999999999999</v>
      </c>
      <c r="EJ117" s="59">
        <f t="shared" si="296"/>
        <v>0.1915</v>
      </c>
      <c r="EK117" s="63">
        <f t="shared" ca="1" si="315"/>
        <v>7775155.3385352623</v>
      </c>
      <c r="EL117" s="3" t="str">
        <f>RTD("tos.rtd",,EL$83,"."&amp;$B$82&amp;$AS$82&amp;"C"&amp;$A117)</f>
        <v>238.42%</v>
      </c>
      <c r="EM117" s="3" t="str">
        <f>RTD("tos.rtd",,EM$83,"."&amp;$B$82&amp;$AS$82&amp;"P"&amp;$A117)</f>
        <v>159.84%</v>
      </c>
      <c r="EN117" s="3" t="str">
        <f>RTD("tos.rtd",,EN$83,"."&amp;$C$82&amp;$AU$82&amp;"C"&amp;$A117)</f>
        <v>--</v>
      </c>
      <c r="EO117" s="3" t="str">
        <f>RTD("tos.rtd",,EO$83,"."&amp;$C$82&amp;$AU$82&amp;"P"&amp;$A117)</f>
        <v>21.67%</v>
      </c>
      <c r="EP117" s="3" t="str">
        <f>RTD("tos.rtd",,EP$83,"."&amp;$D$82&amp;$AW$82&amp;"C"&amp;$A117)</f>
        <v>16.01%</v>
      </c>
      <c r="EQ117" s="3" t="str">
        <f>RTD("tos.rtd",,EQ$83,"."&amp;$D$82&amp;$AW$82&amp;"P"&amp;$A117)</f>
        <v>19.15%</v>
      </c>
      <c r="ES117" s="63" t="str">
        <f t="shared" si="297"/>
        <v>5750,-222.00</v>
      </c>
      <c r="ET117" s="63" t="str">
        <f t="shared" ca="1" si="298"/>
        <v>5750,-1632.59</v>
      </c>
      <c r="EU117" s="67">
        <v>589.4</v>
      </c>
      <c r="EV117" s="67" t="s">
        <v>956</v>
      </c>
      <c r="EW117" s="67">
        <v>515.70000000000005</v>
      </c>
      <c r="EX117" s="67" t="s">
        <v>957</v>
      </c>
      <c r="EY117" s="67">
        <v>5904.75</v>
      </c>
      <c r="EZ117" s="67" t="s">
        <v>958</v>
      </c>
      <c r="FA117" s="67">
        <v>21168.5</v>
      </c>
      <c r="FB117" s="67" t="s">
        <v>959</v>
      </c>
      <c r="FC117" s="67" t="s">
        <v>960</v>
      </c>
      <c r="FD117" s="67" t="s">
        <v>961</v>
      </c>
      <c r="FE117" s="68" t="s">
        <v>962</v>
      </c>
      <c r="FF117" s="68" t="s">
        <v>963</v>
      </c>
    </row>
    <row r="118" spans="1:162" s="63" customFormat="1" ht="12" customHeight="1" thickBot="1" x14ac:dyDescent="0.25">
      <c r="A118" s="2">
        <f t="shared" si="316"/>
        <v>5740</v>
      </c>
      <c r="B118" s="3">
        <f t="shared" si="260"/>
        <v>1224</v>
      </c>
      <c r="C118" s="3">
        <f t="shared" si="261"/>
        <v>701</v>
      </c>
      <c r="D118" s="3">
        <f t="shared" si="262"/>
        <v>5589</v>
      </c>
      <c r="E118" s="3">
        <f>SUM(B118:D118)</f>
        <v>7514</v>
      </c>
      <c r="F118" s="4">
        <f>+$F$84/$A$84*A118</f>
        <v>5759.2892548097116</v>
      </c>
      <c r="G118" s="4">
        <f>+$G$84/$A$84*A118</f>
        <v>572.86193396622696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7</v>
      </c>
      <c r="AN118" s="20">
        <v>-235</v>
      </c>
      <c r="AO118" s="20">
        <v>5740</v>
      </c>
      <c r="AP118" s="20">
        <v>35</v>
      </c>
      <c r="AQ118" s="20">
        <v>-1514</v>
      </c>
      <c r="AR118" s="20"/>
      <c r="AS118" s="54">
        <f>IF(RTD("tos.rtd",,AS$83,"."&amp;$B$82&amp;$AS$82&amp;"C"&amp;$A118)="N/A",0,RTD("tos.rtd",,AS$83,"."&amp;$B$82&amp;$AS$82&amp;"C"&amp;$A118))</f>
        <v>239</v>
      </c>
      <c r="AT118" s="3">
        <f>-IF(RTD("tos.rtd",,AT$83,"."&amp;$B$82&amp;$AS$82&amp;"P"&amp;$A118)="N/A",0,RTD("tos.rtd",,AT$83,"."&amp;$B$82&amp;$AS$82&amp;"P"&amp;$A118))</f>
        <v>-985</v>
      </c>
      <c r="AU118" s="54">
        <f>IF(RTD("tos.rtd",,AU$83,"."&amp;$C$82&amp;$AU$82&amp;"C"&amp;$A118)="N/A",0,RTD("tos.rtd",,AU$83,"."&amp;$C$82&amp;$AU$82&amp;"C"&amp;$A118))</f>
        <v>162</v>
      </c>
      <c r="AV118" s="3">
        <f>-IF(RTD("tos.rtd",,AV$83,"."&amp;$C$82&amp;$AU$82&amp;"P"&amp;$A118)="N/A",0,RTD("tos.rtd",,AV$83,"."&amp;$C$82&amp;$AU$82&amp;"P"&amp;$A118))</f>
        <v>-539</v>
      </c>
      <c r="AW118" s="54">
        <f>IF(RTD("tos.rtd",,AW$83,"."&amp;$D$82&amp;$AW$82&amp;"C"&amp;$A118)="N/A",0,RTD("tos.rtd",,AW$83,"."&amp;$D$82&amp;$AW$82&amp;"C"&amp;$A118))</f>
        <v>2255</v>
      </c>
      <c r="AX118" s="3">
        <f>-IF(RTD("tos.rtd",,AX$83,"."&amp;$D$82&amp;$AW$82&amp;"P"&amp;$A118)="N/A",0,RTD("tos.rtd",,AX$83,"."&amp;$D$82&amp;$AW$82&amp;"P"&amp;$A118))</f>
        <v>-3334</v>
      </c>
      <c r="AY118" s="79">
        <f>SUM(AS118:AX118)</f>
        <v>-2202</v>
      </c>
      <c r="AZ118" s="8">
        <f t="shared" si="264"/>
        <v>5740</v>
      </c>
      <c r="BA118" s="54">
        <f>IF(RTD("tos.rtd",,BA$83,"."&amp;$B$82&amp;$AS$82&amp;"C"&amp;$A118)="N/A",0,RTD("tos.rtd",,BA$83,"."&amp;$B$82&amp;$AS$82&amp;"C"&amp;$A118))</f>
        <v>35</v>
      </c>
      <c r="BB118" s="3">
        <f>-IF(RTD("tos.rtd",,BB$83,"."&amp;$B$82&amp;$AS$82&amp;"P"&amp;$A118)="N/A",0,RTD("tos.rtd",,BB$83,"."&amp;$B$82&amp;$AS$82&amp;"P"&amp;$A118))</f>
        <v>-1514</v>
      </c>
      <c r="BC118" s="54">
        <f>IF(RTD("tos.rtd",,BC$83,"."&amp;$C$82&amp;$AU$82&amp;"C"&amp;$A118)="N/A",0,RTD("tos.rtd",,BC$83,"."&amp;$C$82&amp;$AU$82&amp;"C"&amp;$A118))</f>
        <v>41</v>
      </c>
      <c r="BD118" s="3">
        <f>-IF(RTD("tos.rtd",,BD$83,"."&amp;$C$82&amp;$AU$82&amp;"P"&amp;$A118)="N/A",0,RTD("tos.rtd",,BD$83,"."&amp;$C$82&amp;$AU$82&amp;"P"&amp;$A118))</f>
        <v>-295</v>
      </c>
      <c r="BE118" s="54">
        <f>IF(RTD("tos.rtd",,BE$83,"."&amp;$D$82&amp;$AW$82&amp;"C"&amp;$A118)="N/A",0,RTD("tos.rtd",,BE$83,"."&amp;$D$82&amp;$AW$82&amp;"C"&amp;$A118))</f>
        <v>0</v>
      </c>
      <c r="BF118" s="3">
        <f>-IF(RTD("tos.rtd",,BF$83,"."&amp;$D$82&amp;$AW$82&amp;"P"&amp;$A118)="N/A",0,RTD("tos.rtd",,BF$83,"."&amp;$D$82&amp;$AW$82&amp;"P"&amp;$A118))</f>
        <v>-12</v>
      </c>
      <c r="BG118" s="3">
        <f ca="1">+Hoja2!Y119</f>
        <v>-800</v>
      </c>
      <c r="BH118" s="55">
        <f t="shared" ca="1" si="301"/>
        <v>-2545</v>
      </c>
      <c r="BI118" s="32" t="str">
        <f t="shared" ca="1" si="321"/>
        <v/>
      </c>
      <c r="BJ118" s="3">
        <f ca="1">IF($BP$1=1,DX118,IF(RTD("tos.rtd",,BJ$83,"."&amp;$B$82&amp;$AS$82&amp;"C"&amp;$A118)="N/A",0,RTD("tos.rtd",,BJ$83,"."&amp;$B$82&amp;$AS$82&amp;"C"&amp;$A118)))</f>
        <v>7.2736000999997134E-30</v>
      </c>
      <c r="BK118" s="3">
        <f ca="1">IF($BP$1=1,DY118,-IF(RTD("tos.rtd",,BK$83,"."&amp;$B$82&amp;$AS$82&amp;"P"&amp;$A118)="N/A",0,RTD("tos.rtd",,BK$83,"."&amp;$B$82&amp;$AS$82&amp;"P"&amp;$A118)))</f>
        <v>-7.4115599444619137E-4</v>
      </c>
      <c r="BL118" s="3">
        <f ca="1">IF($BP$1=1,DZ118,IF(RTD("tos.rtd",,BL$83,"."&amp;$C$82&amp;$AU$82&amp;"C"&amp;$A118)="N/A",0,RTD("tos.rtd",,BL$83,"."&amp;$C$82&amp;$AU$82&amp;"C"&amp;$A118)))</f>
        <v>1.046574212473369E-3</v>
      </c>
      <c r="BM118" s="3">
        <f ca="1">IF($BP$1=1,EA118,-IF(RTD("tos.rtd",,BM$83,"."&amp;$C$82&amp;$AU$82&amp;"P"&amp;$A118)="N/A",0,RTD("tos.rtd",,BM$83,"."&amp;$C$82&amp;$AU$82&amp;"P"&amp;$A118)))</f>
        <v>-9.601032864739352E-4</v>
      </c>
      <c r="BN118" s="3">
        <f ca="1">IF($BP$1=1,EB118,IF(RTD("tos.rtd",,BN$83,"."&amp;$D$82&amp;$AW$82&amp;"C"&amp;$A118)="N/A",0,RTD("tos.rtd",,BN$83,"."&amp;$D$82&amp;$AW$82&amp;"C"&amp;$A118)))</f>
        <v>5.9686268699466036E-4</v>
      </c>
      <c r="BO118" s="3">
        <f ca="1">IF($BP$1=1,EC118,-IF(RTD("tos.rtd",,BO$83,"."&amp;$D$82&amp;$AW$82&amp;"P"&amp;$A118)="N/A",0,RTD("tos.rtd",,BO$83,"."&amp;$D$82&amp;$AW$82&amp;"P"&amp;$A118)))</f>
        <v>-8.3728890898310433E-4</v>
      </c>
      <c r="BQ118" s="3">
        <f t="shared" ca="1" si="265"/>
        <v>-198230.89136247648</v>
      </c>
      <c r="BR118" s="3" t="str">
        <f t="shared" ca="1" si="302"/>
        <v/>
      </c>
      <c r="BS118" s="3">
        <f t="shared" ca="1" si="266"/>
        <v>-94480.70574242188</v>
      </c>
      <c r="BT118" s="3" t="str">
        <f t="shared" ca="1" si="302"/>
        <v/>
      </c>
      <c r="BU118" s="3">
        <f t="shared" ca="1" si="267"/>
        <v>-392529.56644023169</v>
      </c>
      <c r="BV118" s="3" t="str">
        <f t="shared" ca="1" si="302"/>
        <v/>
      </c>
      <c r="BX118" s="3">
        <f t="shared" ca="1" si="268"/>
        <v>-304691.94875410094</v>
      </c>
      <c r="BY118" s="3" t="str">
        <f t="shared" ca="1" si="318"/>
        <v/>
      </c>
      <c r="BZ118" s="3">
        <f t="shared" ca="1" si="269"/>
        <v>-65255.491934199905</v>
      </c>
      <c r="CA118" s="3" t="str">
        <f t="shared" ca="1" si="318"/>
        <v/>
      </c>
      <c r="CB118" s="3">
        <f t="shared" ca="1" si="270"/>
        <v>-2728.2367977504891</v>
      </c>
      <c r="CC118" s="3" t="str">
        <f t="shared" ca="1" si="318"/>
        <v/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1</v>
      </c>
      <c r="CG118" s="3">
        <f>-IF(RTD("tos.rtd",,CG$83,"."&amp;$C$82&amp;$AU$82&amp;"P"&amp;$A118)="N/A",0,RTD("tos.rtd",,CG$83,"."&amp;$C$82&amp;$AU$82&amp;"P"&amp;$A118))</f>
        <v>0.04</v>
      </c>
      <c r="CH118" s="3">
        <f>IF(RTD("tos.rtd",,CH$83,"."&amp;$D$82&amp;$AW$82&amp;"C"&amp;$A118)="N/A",0,RTD("tos.rtd",,CH$83,"."&amp;$D$82&amp;$AW$82&amp;"C"&amp;$A118))</f>
        <v>0.82</v>
      </c>
      <c r="CI118" s="3">
        <f>-IF(RTD("tos.rtd",,CI$83,"."&amp;$D$82&amp;$AW$82&amp;"P"&amp;$A118)="N/A",0,RTD("tos.rtd",,CI$83,"."&amp;$D$82&amp;$AW$82&amp;"P"&amp;$A118))</f>
        <v>0.22</v>
      </c>
      <c r="CK118" s="3">
        <f>+AS118*CD118*100+AT118*CE118*100</f>
        <v>23900</v>
      </c>
      <c r="CL118" s="3"/>
      <c r="CM118" s="3">
        <f>+AU118*CF118*100+AV118*CG118*100</f>
        <v>14044</v>
      </c>
      <c r="CN118" s="3"/>
      <c r="CO118" s="3">
        <f>+AW118*CH118*100+AX118*CI118*100</f>
        <v>111562</v>
      </c>
      <c r="CP118" s="3">
        <f t="shared" si="271"/>
        <v>149506</v>
      </c>
      <c r="CQ118" s="3">
        <f t="shared" si="272"/>
        <v>-1479</v>
      </c>
      <c r="CR118" s="3"/>
      <c r="CS118" s="3">
        <f t="shared" si="273"/>
        <v>-254</v>
      </c>
      <c r="CT118" s="3"/>
      <c r="CU118" s="3">
        <f t="shared" si="274"/>
        <v>-12</v>
      </c>
      <c r="CV118" s="3"/>
      <c r="CW118" s="3">
        <f ca="1">+BQ118+BS118+BU118</f>
        <v>-685241.16354513005</v>
      </c>
      <c r="CY118" s="3">
        <f t="shared" ca="1" si="275"/>
        <v>-372675.67748605134</v>
      </c>
      <c r="CZ118" s="70" t="str">
        <f t="shared" ca="1" si="319"/>
        <v/>
      </c>
      <c r="DA118" s="3">
        <f>IF(RTD("tos.rtd",,DA$83,"."&amp;$B$82&amp;$AS$82&amp;"C"&amp;$A118)="N/A",0,RTD("tos.rtd",,DA$83,"."&amp;$B$82&amp;$AS$82&amp;"C"&amp;$A118))</f>
        <v>209.74</v>
      </c>
      <c r="DB118" s="3">
        <f>IF(RTD("tos.rtd",,DB$83,"."&amp;$B$82&amp;$AS$82&amp;"P"&amp;$A118)="N/A",0,RTD("tos.rtd",,DB$83,"."&amp;$B$82&amp;$AS$82&amp;"P"&amp;$A118))</f>
        <v>0.05</v>
      </c>
      <c r="DC118" s="3">
        <f>IF(RTD("tos.rtd",,DC$83,"."&amp;$B$82&amp;$AS$82&amp;"C"&amp;$A118)="N/A",0,RTD("tos.rtd",,DC$83,"."&amp;$B$82&amp;$AS$82&amp;"C"&amp;$A118))</f>
        <v>232.7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213.9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307"/>
        <v>-211.5</v>
      </c>
      <c r="DH118" s="3">
        <f t="shared" si="276"/>
        <v>0</v>
      </c>
      <c r="DI118" s="3">
        <f t="shared" si="277"/>
        <v>0</v>
      </c>
      <c r="DJ118" s="3">
        <f t="shared" si="278"/>
        <v>0</v>
      </c>
      <c r="DK118" s="3">
        <f t="shared" si="279"/>
        <v>0</v>
      </c>
      <c r="DL118" s="3">
        <f t="shared" si="280"/>
        <v>0</v>
      </c>
      <c r="DM118" s="3">
        <f t="shared" si="281"/>
        <v>0</v>
      </c>
      <c r="DN118" s="64" t="str">
        <f t="shared" si="282"/>
        <v>UNKNOWN</v>
      </c>
      <c r="DO118" s="64" t="str">
        <f t="shared" si="283"/>
        <v>UNKNOWN</v>
      </c>
      <c r="DP118" s="3">
        <f t="shared" si="284"/>
        <v>0</v>
      </c>
      <c r="DQ118" s="3">
        <f t="shared" si="285"/>
        <v>0</v>
      </c>
      <c r="DR118" s="3">
        <f t="shared" ca="1" si="286"/>
        <v>0</v>
      </c>
      <c r="DS118" s="3">
        <f t="shared" si="287"/>
        <v>0</v>
      </c>
      <c r="DT118" s="3">
        <f t="shared" si="308"/>
        <v>0</v>
      </c>
      <c r="DU118" s="3">
        <f t="shared" si="309"/>
        <v>0</v>
      </c>
      <c r="DV118" s="3">
        <f t="shared" si="310"/>
        <v>7</v>
      </c>
      <c r="DW118" s="3">
        <f t="shared" si="311"/>
        <v>-235</v>
      </c>
      <c r="DX118" s="3">
        <f t="shared" ca="1" si="320"/>
        <v>7.2736000999997134E-30</v>
      </c>
      <c r="DY118" s="3">
        <f t="shared" ca="1" si="288"/>
        <v>-7.4115599444619137E-4</v>
      </c>
      <c r="DZ118" s="3">
        <f t="shared" ca="1" si="312"/>
        <v>1.046574212473369E-3</v>
      </c>
      <c r="EA118" s="3">
        <f t="shared" ca="1" si="313"/>
        <v>-9.601032864739352E-4</v>
      </c>
      <c r="EB118" s="3">
        <f t="shared" ca="1" si="289"/>
        <v>5.9686268699466036E-4</v>
      </c>
      <c r="EC118" s="3">
        <f t="shared" ca="1" si="290"/>
        <v>-8.3728890898310433E-4</v>
      </c>
      <c r="ED118" s="63">
        <f t="shared" si="314"/>
        <v>-228</v>
      </c>
      <c r="EE118" s="59">
        <f t="shared" si="291"/>
        <v>0.25</v>
      </c>
      <c r="EF118" s="59">
        <f t="shared" si="292"/>
        <v>1.6681999999999999</v>
      </c>
      <c r="EG118" s="59">
        <f t="shared" si="293"/>
        <v>0.25</v>
      </c>
      <c r="EH118" s="59">
        <f t="shared" si="294"/>
        <v>0.21820000000000001</v>
      </c>
      <c r="EI118" s="59">
        <f t="shared" si="295"/>
        <v>0.16109999999999999</v>
      </c>
      <c r="EJ118" s="59">
        <f t="shared" si="296"/>
        <v>0.193</v>
      </c>
      <c r="EK118" s="63">
        <f t="shared" ca="1" si="315"/>
        <v>6169221.5029385379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166.82%</v>
      </c>
      <c r="EN118" s="3" t="str">
        <f>RTD("tos.rtd",,EN$83,"."&amp;$C$82&amp;$AU$82&amp;"C"&amp;$A118)</f>
        <v>--</v>
      </c>
      <c r="EO118" s="3" t="str">
        <f>RTD("tos.rtd",,EO$83,"."&amp;$C$82&amp;$AU$82&amp;"P"&amp;$A118)</f>
        <v>21.82%</v>
      </c>
      <c r="EP118" s="3" t="str">
        <f>RTD("tos.rtd",,EP$83,"."&amp;$D$82&amp;$AW$82&amp;"C"&amp;$A118)</f>
        <v>16.11%</v>
      </c>
      <c r="EQ118" s="3" t="str">
        <f>RTD("tos.rtd",,EQ$83,"."&amp;$D$82&amp;$AW$82&amp;"P"&amp;$A118)</f>
        <v>19.30%</v>
      </c>
      <c r="ES118" s="63" t="str">
        <f t="shared" si="297"/>
        <v>5740,-228.00</v>
      </c>
      <c r="ET118" s="63" t="str">
        <f t="shared" ca="1" si="298"/>
        <v>5740,-372.68</v>
      </c>
      <c r="EU118" s="67">
        <v>589.41999999999996</v>
      </c>
      <c r="EV118" s="67" t="s">
        <v>964</v>
      </c>
      <c r="EW118" s="67">
        <v>515.66999999999996</v>
      </c>
      <c r="EX118" s="67" t="s">
        <v>965</v>
      </c>
      <c r="EY118" s="67">
        <v>5904.5</v>
      </c>
      <c r="EZ118" s="67" t="s">
        <v>966</v>
      </c>
      <c r="FA118" s="67">
        <v>21166.75</v>
      </c>
      <c r="FB118" s="67" t="s">
        <v>967</v>
      </c>
      <c r="FC118" s="67" t="s">
        <v>968</v>
      </c>
      <c r="FD118" s="67" t="s">
        <v>969</v>
      </c>
      <c r="FE118" s="68" t="s">
        <v>970</v>
      </c>
      <c r="FF118" s="68" t="s">
        <v>971</v>
      </c>
    </row>
    <row r="119" spans="1:162" s="63" customFormat="1" ht="12" customHeight="1" thickBot="1" x14ac:dyDescent="0.25">
      <c r="A119" s="2">
        <f t="shared" si="316"/>
        <v>5730</v>
      </c>
      <c r="B119" s="3">
        <f t="shared" si="260"/>
        <v>205</v>
      </c>
      <c r="C119" s="3">
        <f t="shared" si="261"/>
        <v>504</v>
      </c>
      <c r="D119" s="3">
        <f t="shared" si="262"/>
        <v>9323</v>
      </c>
      <c r="E119" s="3">
        <f>SUM(B119:D119)</f>
        <v>10032</v>
      </c>
      <c r="F119" s="4">
        <f>+$F$84/$A$84*A119</f>
        <v>5749.2556498361755</v>
      </c>
      <c r="G119" s="4">
        <f>+$G$84/$A$84*A119</f>
        <v>571.86391665966562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-2</v>
      </c>
      <c r="AN119" s="20">
        <v>48</v>
      </c>
      <c r="AO119" s="20">
        <v>5730</v>
      </c>
      <c r="AP119" s="20">
        <v>12</v>
      </c>
      <c r="AQ119" s="20">
        <v>-1929</v>
      </c>
      <c r="AR119" s="20"/>
      <c r="AS119" s="54">
        <f>IF(RTD("tos.rtd",,AS$83,"."&amp;$B$82&amp;$AS$82&amp;"C"&amp;$A119)="N/A",0,RTD("tos.rtd",,AS$83,"."&amp;$B$82&amp;$AS$82&amp;"C"&amp;$A119))</f>
        <v>66</v>
      </c>
      <c r="AT119" s="3">
        <f>-IF(RTD("tos.rtd",,AT$83,"."&amp;$B$82&amp;$AS$82&amp;"P"&amp;$A119)="N/A",0,RTD("tos.rtd",,AT$83,"."&amp;$B$82&amp;$AS$82&amp;"P"&amp;$A119))</f>
        <v>-139</v>
      </c>
      <c r="AU119" s="54">
        <f>IF(RTD("tos.rtd",,AU$83,"."&amp;$C$82&amp;$AU$82&amp;"C"&amp;$A119)="N/A",0,RTD("tos.rtd",,AU$83,"."&amp;$C$82&amp;$AU$82&amp;"C"&amp;$A119))</f>
        <v>63</v>
      </c>
      <c r="AV119" s="3">
        <f>-IF(RTD("tos.rtd",,AV$83,"."&amp;$C$82&amp;$AU$82&amp;"P"&amp;$A119)="N/A",0,RTD("tos.rtd",,AV$83,"."&amp;$C$82&amp;$AU$82&amp;"P"&amp;$A119))</f>
        <v>-441</v>
      </c>
      <c r="AW119" s="54">
        <f>IF(RTD("tos.rtd",,AW$83,"."&amp;$D$82&amp;$AW$82&amp;"C"&amp;$A119)="N/A",0,RTD("tos.rtd",,AW$83,"."&amp;$D$82&amp;$AW$82&amp;"C"&amp;$A119))</f>
        <v>4703</v>
      </c>
      <c r="AX119" s="3">
        <f>-IF(RTD("tos.rtd",,AX$83,"."&amp;$D$82&amp;$AW$82&amp;"P"&amp;$A119)="N/A",0,RTD("tos.rtd",,AX$83,"."&amp;$D$82&amp;$AW$82&amp;"P"&amp;$A119))</f>
        <v>-4620</v>
      </c>
      <c r="AY119" s="79">
        <f>SUM(AS119:AX119)</f>
        <v>-368</v>
      </c>
      <c r="AZ119" s="8">
        <f t="shared" si="264"/>
        <v>5730</v>
      </c>
      <c r="BA119" s="54">
        <f>IF(RTD("tos.rtd",,BA$83,"."&amp;$B$82&amp;$AS$82&amp;"C"&amp;$A119)="N/A",0,RTD("tos.rtd",,BA$83,"."&amp;$B$82&amp;$AS$82&amp;"C"&amp;$A119))</f>
        <v>12</v>
      </c>
      <c r="BB119" s="3">
        <f>-IF(RTD("tos.rtd",,BB$83,"."&amp;$B$82&amp;$AS$82&amp;"P"&amp;$A119)="N/A",0,RTD("tos.rtd",,BB$83,"."&amp;$B$82&amp;$AS$82&amp;"P"&amp;$A119))</f>
        <v>-1929</v>
      </c>
      <c r="BC119" s="54">
        <f>IF(RTD("tos.rtd",,BC$83,"."&amp;$C$82&amp;$AU$82&amp;"C"&amp;$A119)="N/A",0,RTD("tos.rtd",,BC$83,"."&amp;$C$82&amp;$AU$82&amp;"C"&amp;$A119))</f>
        <v>12</v>
      </c>
      <c r="BD119" s="3">
        <f>-IF(RTD("tos.rtd",,BD$83,"."&amp;$C$82&amp;$AU$82&amp;"P"&amp;$A119)="N/A",0,RTD("tos.rtd",,BD$83,"."&amp;$C$82&amp;$AU$82&amp;"P"&amp;$A119))</f>
        <v>-227</v>
      </c>
      <c r="BE119" s="54">
        <f>IF(RTD("tos.rtd",,BE$83,"."&amp;$D$82&amp;$AW$82&amp;"C"&amp;$A119)="N/A",0,RTD("tos.rtd",,BE$83,"."&amp;$D$82&amp;$AW$82&amp;"C"&amp;$A119))</f>
        <v>0</v>
      </c>
      <c r="BF119" s="3">
        <f>-IF(RTD("tos.rtd",,BF$83,"."&amp;$D$82&amp;$AW$82&amp;"P"&amp;$A119)="N/A",0,RTD("tos.rtd",,BF$83,"."&amp;$D$82&amp;$AW$82&amp;"P"&amp;$A119))</f>
        <v>-67</v>
      </c>
      <c r="BG119" s="3">
        <f ca="1">+Hoja2!Y120</f>
        <v>-3382</v>
      </c>
      <c r="BH119" s="55">
        <f t="shared" ca="1" si="301"/>
        <v>-5581</v>
      </c>
      <c r="BI119" s="32" t="str">
        <f t="shared" ca="1" si="321"/>
        <v/>
      </c>
      <c r="BJ119" s="3">
        <f ca="1">IF($BP$1=1,DX119,IF(RTD("tos.rtd",,BJ$83,"."&amp;$B$82&amp;$AS$82&amp;"C"&amp;$A119)="N/A",0,RTD("tos.rtd",,BJ$83,"."&amp;$B$82&amp;$AS$82&amp;"C"&amp;$A119)))</f>
        <v>1.0309603319055523E-3</v>
      </c>
      <c r="BK119" s="3">
        <f ca="1">IF($BP$1=1,DY119,-IF(RTD("tos.rtd",,BK$83,"."&amp;$B$82&amp;$AS$82&amp;"P"&amp;$A119)="N/A",0,RTD("tos.rtd",,BK$83,"."&amp;$B$82&amp;$AS$82&amp;"P"&amp;$A119)))</f>
        <v>-6.9848426801371027E-4</v>
      </c>
      <c r="BL119" s="3">
        <f ca="1">IF($BP$1=1,DZ119,IF(RTD("tos.rtd",,BL$83,"."&amp;$C$82&amp;$AU$82&amp;"C"&amp;$A119)="N/A",0,RTD("tos.rtd",,BL$83,"."&amp;$C$82&amp;$AU$82&amp;"C"&amp;$A119)))</f>
        <v>9.7602429574548261E-4</v>
      </c>
      <c r="BM119" s="3">
        <f ca="1">IF($BP$1=1,EA119,-IF(RTD("tos.rtd",,BM$83,"."&amp;$C$82&amp;$AU$82&amp;"P"&amp;$A119)="N/A",0,RTD("tos.rtd",,BM$83,"."&amp;$C$82&amp;$AU$82&amp;"P"&amp;$A119)))</f>
        <v>-8.8617231826030988E-4</v>
      </c>
      <c r="BN119" s="3">
        <f ca="1">IF($BP$1=1,EB119,IF(RTD("tos.rtd",,BN$83,"."&amp;$D$82&amp;$AW$82&amp;"C"&amp;$A119)="N/A",0,RTD("tos.rtd",,BN$83,"."&amp;$D$82&amp;$AW$82&amp;"C"&amp;$A119)))</f>
        <v>5.1118224570921545E-4</v>
      </c>
      <c r="BO119" s="3">
        <f ca="1">IF($BP$1=1,EC119,-IF(RTD("tos.rtd",,BO$83,"."&amp;$D$82&amp;$AW$82&amp;"P"&amp;$A119)="N/A",0,RTD("tos.rtd",,BO$83,"."&amp;$D$82&amp;$AW$82&amp;"P"&amp;$A119)))</f>
        <v>-7.5569564825980512E-4</v>
      </c>
      <c r="BQ119" s="3">
        <f t="shared" ca="1" si="265"/>
        <v>-7886.9808137841428</v>
      </c>
      <c r="BR119" s="3" t="str">
        <f t="shared" ca="1" si="302"/>
        <v/>
      </c>
      <c r="BS119" s="3">
        <f t="shared" ca="1" si="266"/>
        <v>-89419.789512055286</v>
      </c>
      <c r="BT119" s="3" t="str">
        <f t="shared" ca="1" si="302"/>
        <v/>
      </c>
      <c r="BU119" s="3">
        <f t="shared" ca="1" si="267"/>
        <v>-295219.0823553938</v>
      </c>
      <c r="BV119" s="3" t="str">
        <f t="shared" ca="1" si="302"/>
        <v/>
      </c>
      <c r="BX119" s="3">
        <f t="shared" ca="1" si="268"/>
        <v>-362500.19905226474</v>
      </c>
      <c r="BY119" s="3" t="str">
        <f t="shared" ca="1" si="318"/>
        <v/>
      </c>
      <c r="BZ119" s="3">
        <f t="shared" ca="1" si="269"/>
        <v>-51441.946469661663</v>
      </c>
      <c r="CA119" s="3" t="str">
        <f t="shared" ca="1" si="318"/>
        <v/>
      </c>
      <c r="CB119" s="3">
        <f t="shared" ca="1" si="270"/>
        <v>-13748.243067127329</v>
      </c>
      <c r="CC119" s="3" t="str">
        <f t="shared" ca="1" si="318"/>
        <v/>
      </c>
      <c r="CD119" s="3">
        <f>IF(RTD("tos.rtd",,CD$83,"."&amp;$B$82&amp;$AS$82&amp;"C"&amp;$A119)="N/A",0,RTD("tos.rtd",,CD$83,"."&amp;$B$82&amp;$AS$82&amp;"C"&amp;$A119))</f>
        <v>0.98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1</v>
      </c>
      <c r="CG119" s="3">
        <f>-IF(RTD("tos.rtd",,CG$83,"."&amp;$C$82&amp;$AU$82&amp;"P"&amp;$A119)="N/A",0,RTD("tos.rtd",,CG$83,"."&amp;$C$82&amp;$AU$82&amp;"P"&amp;$A119))</f>
        <v>0.04</v>
      </c>
      <c r="CH119" s="3">
        <f>IF(RTD("tos.rtd",,CH$83,"."&amp;$D$82&amp;$AW$82&amp;"C"&amp;$A119)="N/A",0,RTD("tos.rtd",,CH$83,"."&amp;$D$82&amp;$AW$82&amp;"C"&amp;$A119))</f>
        <v>0.83</v>
      </c>
      <c r="CI119" s="3">
        <f>-IF(RTD("tos.rtd",,CI$83,"."&amp;$D$82&amp;$AW$82&amp;"P"&amp;$A119)="N/A",0,RTD("tos.rtd",,CI$83,"."&amp;$D$82&amp;$AW$82&amp;"P"&amp;$A119))</f>
        <v>0.21</v>
      </c>
      <c r="CK119" s="3">
        <f>+AS119*CD119*100+AT119*CE119*100</f>
        <v>6467.9999999999991</v>
      </c>
      <c r="CL119" s="3"/>
      <c r="CM119" s="3">
        <f>+AU119*CF119*100+AV119*CG119*100</f>
        <v>4536</v>
      </c>
      <c r="CN119" s="3"/>
      <c r="CO119" s="3">
        <f>+AW119*CH119*100+AX119*CI119*100</f>
        <v>293329</v>
      </c>
      <c r="CP119" s="3">
        <f t="shared" si="271"/>
        <v>304333</v>
      </c>
      <c r="CQ119" s="3">
        <f t="shared" si="272"/>
        <v>-1917</v>
      </c>
      <c r="CR119" s="3"/>
      <c r="CS119" s="3">
        <f t="shared" si="273"/>
        <v>-215</v>
      </c>
      <c r="CT119" s="3"/>
      <c r="CU119" s="3">
        <f t="shared" si="274"/>
        <v>-67</v>
      </c>
      <c r="CV119" s="3"/>
      <c r="CW119" s="3">
        <f ca="1">+BQ119+BS119+BU119</f>
        <v>-392525.8526812332</v>
      </c>
      <c r="CY119" s="3">
        <f t="shared" ca="1" si="275"/>
        <v>-427690.38858905371</v>
      </c>
      <c r="CZ119" s="70" t="str">
        <f t="shared" ca="1" si="319"/>
        <v/>
      </c>
      <c r="DA119" s="3">
        <f>IF(RTD("tos.rtd",,DA$83,"."&amp;$B$82&amp;$AS$82&amp;"C"&amp;$A119)="N/A",0,RTD("tos.rtd",,DA$83,"."&amp;$B$82&amp;$AS$82&amp;"C"&amp;$A119))</f>
        <v>229.1</v>
      </c>
      <c r="DB119" s="3">
        <f>IF(RTD("tos.rtd",,DB$83,"."&amp;$B$82&amp;$AS$82&amp;"P"&amp;$A119)="N/A",0,RTD("tos.rtd",,DB$83,"."&amp;$B$82&amp;$AS$82&amp;"P"&amp;$A119))</f>
        <v>0.05</v>
      </c>
      <c r="DC119" s="3">
        <f>IF(RTD("tos.rtd",,DC$83,"."&amp;$B$82&amp;$AS$82&amp;"C"&amp;$A119)="N/A",0,RTD("tos.rtd",,DC$83,"."&amp;$B$82&amp;$AS$82&amp;"C"&amp;$A119))</f>
        <v>243.5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225.4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307"/>
        <v>-221.5</v>
      </c>
      <c r="DH119" s="3">
        <f t="shared" si="276"/>
        <v>0</v>
      </c>
      <c r="DI119" s="3">
        <f t="shared" si="277"/>
        <v>0</v>
      </c>
      <c r="DJ119" s="3">
        <f t="shared" si="278"/>
        <v>0</v>
      </c>
      <c r="DK119" s="3">
        <f t="shared" si="279"/>
        <v>0</v>
      </c>
      <c r="DL119" s="3">
        <f t="shared" si="280"/>
        <v>0</v>
      </c>
      <c r="DM119" s="3">
        <f t="shared" si="281"/>
        <v>0</v>
      </c>
      <c r="DN119" s="64" t="str">
        <f t="shared" si="282"/>
        <v>UNKNOWN</v>
      </c>
      <c r="DO119" s="64" t="str">
        <f t="shared" si="283"/>
        <v>UNKNOWN</v>
      </c>
      <c r="DP119" s="3">
        <f t="shared" si="284"/>
        <v>0</v>
      </c>
      <c r="DQ119" s="3">
        <f t="shared" si="285"/>
        <v>0</v>
      </c>
      <c r="DR119" s="3">
        <f t="shared" ca="1" si="286"/>
        <v>0</v>
      </c>
      <c r="DS119" s="3">
        <f t="shared" si="287"/>
        <v>0</v>
      </c>
      <c r="DT119" s="3">
        <f t="shared" si="308"/>
        <v>0</v>
      </c>
      <c r="DU119" s="3">
        <f t="shared" si="309"/>
        <v>0</v>
      </c>
      <c r="DV119" s="3">
        <f t="shared" si="310"/>
        <v>-2</v>
      </c>
      <c r="DW119" s="3">
        <f t="shared" si="311"/>
        <v>48</v>
      </c>
      <c r="DX119" s="3">
        <f t="shared" ca="1" si="320"/>
        <v>1.0309603319055523E-3</v>
      </c>
      <c r="DY119" s="3">
        <f t="shared" ca="1" si="288"/>
        <v>-6.9848426801371027E-4</v>
      </c>
      <c r="DZ119" s="3">
        <f t="shared" ca="1" si="312"/>
        <v>9.7602429574548261E-4</v>
      </c>
      <c r="EA119" s="3">
        <f t="shared" ca="1" si="313"/>
        <v>-8.8617231826030988E-4</v>
      </c>
      <c r="EB119" s="3">
        <f t="shared" ca="1" si="289"/>
        <v>5.1118224570921545E-4</v>
      </c>
      <c r="EC119" s="3">
        <f t="shared" ca="1" si="290"/>
        <v>-7.5569564825980512E-4</v>
      </c>
      <c r="ED119" s="63">
        <f t="shared" si="314"/>
        <v>46</v>
      </c>
      <c r="EE119" s="59">
        <f t="shared" si="291"/>
        <v>2.5764</v>
      </c>
      <c r="EF119" s="59">
        <f t="shared" si="292"/>
        <v>1.7379</v>
      </c>
      <c r="EG119" s="59">
        <f t="shared" si="293"/>
        <v>0.25</v>
      </c>
      <c r="EH119" s="59">
        <f t="shared" si="294"/>
        <v>0.22059999999999999</v>
      </c>
      <c r="EI119" s="59">
        <f t="shared" si="295"/>
        <v>0.1618</v>
      </c>
      <c r="EJ119" s="59">
        <f t="shared" si="296"/>
        <v>0.19470000000000001</v>
      </c>
      <c r="EK119" s="63">
        <f t="shared" ca="1" si="315"/>
        <v>-1260580.7793019363</v>
      </c>
      <c r="EL119" s="3" t="str">
        <f>RTD("tos.rtd",,EL$83,"."&amp;$B$82&amp;$AS$82&amp;"C"&amp;$A119)</f>
        <v>257.64%</v>
      </c>
      <c r="EM119" s="3" t="str">
        <f>RTD("tos.rtd",,EM$83,"."&amp;$B$82&amp;$AS$82&amp;"P"&amp;$A119)</f>
        <v>173.79%</v>
      </c>
      <c r="EN119" s="3" t="str">
        <f>RTD("tos.rtd",,EN$83,"."&amp;$C$82&amp;$AU$82&amp;"C"&amp;$A119)</f>
        <v>--</v>
      </c>
      <c r="EO119" s="3" t="str">
        <f>RTD("tos.rtd",,EO$83,"."&amp;$C$82&amp;$AU$82&amp;"P"&amp;$A119)</f>
        <v>22.06%</v>
      </c>
      <c r="EP119" s="3" t="str">
        <f>RTD("tos.rtd",,EP$83,"."&amp;$D$82&amp;$AW$82&amp;"C"&amp;$A119)</f>
        <v>16.18%</v>
      </c>
      <c r="EQ119" s="3" t="str">
        <f>RTD("tos.rtd",,EQ$83,"."&amp;$D$82&amp;$AW$82&amp;"P"&amp;$A119)</f>
        <v>19.47%</v>
      </c>
      <c r="ES119" s="63" t="str">
        <f t="shared" si="297"/>
        <v>5730,46.00</v>
      </c>
      <c r="ET119" s="63" t="str">
        <f t="shared" ca="1" si="298"/>
        <v>5730,-427.69</v>
      </c>
      <c r="EU119" s="67">
        <v>589.39</v>
      </c>
      <c r="EV119" s="67" t="s">
        <v>972</v>
      </c>
      <c r="EW119" s="67">
        <v>515.6</v>
      </c>
      <c r="EX119" s="67" t="s">
        <v>973</v>
      </c>
      <c r="EY119" s="67">
        <v>5904.25</v>
      </c>
      <c r="EZ119" s="67" t="s">
        <v>974</v>
      </c>
      <c r="FA119" s="67">
        <v>21164.25</v>
      </c>
      <c r="FB119" s="67" t="s">
        <v>975</v>
      </c>
      <c r="FC119" s="67" t="s">
        <v>976</v>
      </c>
      <c r="FD119" s="67" t="s">
        <v>977</v>
      </c>
      <c r="FE119" s="68" t="s">
        <v>978</v>
      </c>
      <c r="FF119" s="68" t="s">
        <v>979</v>
      </c>
    </row>
    <row r="120" spans="1:162" s="63" customFormat="1" ht="12" customHeight="1" thickBot="1" x14ac:dyDescent="0.25">
      <c r="A120" s="2">
        <f t="shared" si="316"/>
        <v>5720</v>
      </c>
      <c r="B120" s="3">
        <f t="shared" si="260"/>
        <v>673</v>
      </c>
      <c r="C120" s="3">
        <f t="shared" si="261"/>
        <v>853</v>
      </c>
      <c r="D120" s="3">
        <f t="shared" si="262"/>
        <v>11984</v>
      </c>
      <c r="E120" s="3">
        <f>SUM(B120:D120)</f>
        <v>13510</v>
      </c>
      <c r="F120" s="4">
        <f>+$F$84/$A$84*A120</f>
        <v>5739.2220448626395</v>
      </c>
      <c r="G120" s="4">
        <f>+$G$84/$A$84*A120</f>
        <v>570.86589935310428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-133</v>
      </c>
      <c r="AN120" s="20">
        <v>-459</v>
      </c>
      <c r="AO120" s="20">
        <v>5720</v>
      </c>
      <c r="AP120" s="20">
        <v>151</v>
      </c>
      <c r="AQ120" s="20">
        <v>-1993</v>
      </c>
      <c r="AR120" s="20"/>
      <c r="AS120" s="54">
        <f>IF(RTD("tos.rtd",,AS$83,"."&amp;$B$82&amp;$AS$82&amp;"C"&amp;$A120)="N/A",0,RTD("tos.rtd",,AS$83,"."&amp;$B$82&amp;$AS$82&amp;"C"&amp;$A120))</f>
        <v>198</v>
      </c>
      <c r="AT120" s="3">
        <f>-IF(RTD("tos.rtd",,AT$83,"."&amp;$B$82&amp;$AS$82&amp;"P"&amp;$A120)="N/A",0,RTD("tos.rtd",,AT$83,"."&amp;$B$82&amp;$AS$82&amp;"P"&amp;$A120))</f>
        <v>-475</v>
      </c>
      <c r="AU120" s="54">
        <f>IF(RTD("tos.rtd",,AU$83,"."&amp;$C$82&amp;$AU$82&amp;"C"&amp;$A120)="N/A",0,RTD("tos.rtd",,AU$83,"."&amp;$C$82&amp;$AU$82&amp;"C"&amp;$A120))</f>
        <v>132</v>
      </c>
      <c r="AV120" s="3">
        <f>-IF(RTD("tos.rtd",,AV$83,"."&amp;$C$82&amp;$AU$82&amp;"P"&amp;$A120)="N/A",0,RTD("tos.rtd",,AV$83,"."&amp;$C$82&amp;$AU$82&amp;"P"&amp;$A120))</f>
        <v>-721</v>
      </c>
      <c r="AW120" s="54">
        <f>IF(RTD("tos.rtd",,AW$83,"."&amp;$D$82&amp;$AW$82&amp;"C"&amp;$A120)="N/A",0,RTD("tos.rtd",,AW$83,"."&amp;$D$82&amp;$AW$82&amp;"C"&amp;$A120))</f>
        <v>5958</v>
      </c>
      <c r="AX120" s="3">
        <f>-IF(RTD("tos.rtd",,AX$83,"."&amp;$D$82&amp;$AW$82&amp;"P"&amp;$A120)="N/A",0,RTD("tos.rtd",,AX$83,"."&amp;$D$82&amp;$AW$82&amp;"P"&amp;$A120))</f>
        <v>-6026</v>
      </c>
      <c r="AY120" s="79">
        <f>SUM(AS120:AX120)</f>
        <v>-934</v>
      </c>
      <c r="AZ120" s="8">
        <f t="shared" si="264"/>
        <v>5720</v>
      </c>
      <c r="BA120" s="54">
        <f>IF(RTD("tos.rtd",,BA$83,"."&amp;$B$82&amp;$AS$82&amp;"C"&amp;$A120)="N/A",0,RTD("tos.rtd",,BA$83,"."&amp;$B$82&amp;$AS$82&amp;"C"&amp;$A120))</f>
        <v>151</v>
      </c>
      <c r="BB120" s="3">
        <f>-IF(RTD("tos.rtd",,BB$83,"."&amp;$B$82&amp;$AS$82&amp;"P"&amp;$A120)="N/A",0,RTD("tos.rtd",,BB$83,"."&amp;$B$82&amp;$AS$82&amp;"P"&amp;$A120))</f>
        <v>-1993</v>
      </c>
      <c r="BC120" s="54">
        <f>IF(RTD("tos.rtd",,BC$83,"."&amp;$C$82&amp;$AU$82&amp;"C"&amp;$A120)="N/A",0,RTD("tos.rtd",,BC$83,"."&amp;$C$82&amp;$AU$82&amp;"C"&amp;$A120))</f>
        <v>37</v>
      </c>
      <c r="BD120" s="3">
        <f>-IF(RTD("tos.rtd",,BD$83,"."&amp;$C$82&amp;$AU$82&amp;"P"&amp;$A120)="N/A",0,RTD("tos.rtd",,BD$83,"."&amp;$C$82&amp;$AU$82&amp;"P"&amp;$A120))</f>
        <v>-168</v>
      </c>
      <c r="BE120" s="54">
        <f>IF(RTD("tos.rtd",,BE$83,"."&amp;$D$82&amp;$AW$82&amp;"C"&amp;$A120)="N/A",0,RTD("tos.rtd",,BE$83,"."&amp;$D$82&amp;$AW$82&amp;"C"&amp;$A120))</f>
        <v>1</v>
      </c>
      <c r="BF120" s="3">
        <f>-IF(RTD("tos.rtd",,BF$83,"."&amp;$D$82&amp;$AW$82&amp;"P"&amp;$A120)="N/A",0,RTD("tos.rtd",,BF$83,"."&amp;$D$82&amp;$AW$82&amp;"P"&amp;$A120))</f>
        <v>-39</v>
      </c>
      <c r="BG120" s="3">
        <f ca="1">+Hoja2!Y121</f>
        <v>-2957</v>
      </c>
      <c r="BH120" s="55">
        <f t="shared" ca="1" si="301"/>
        <v>-4968</v>
      </c>
      <c r="BI120" s="32" t="str">
        <f t="shared" ca="1" si="321"/>
        <v/>
      </c>
      <c r="BJ120" s="3">
        <f ca="1">IF($BP$1=1,DX120,IF(RTD("tos.rtd",,BJ$83,"."&amp;$B$82&amp;$AS$82&amp;"C"&amp;$A120)="N/A",0,RTD("tos.rtd",,BJ$83,"."&amp;$B$82&amp;$AS$82&amp;"C"&amp;$A120)))</f>
        <v>9.8202835835111942E-4</v>
      </c>
      <c r="BK120" s="3">
        <f ca="1">IF($BP$1=1,DY120,-IF(RTD("tos.rtd",,BK$83,"."&amp;$B$82&amp;$AS$82&amp;"P"&amp;$A120)="N/A",0,RTD("tos.rtd",,BK$83,"."&amp;$B$82&amp;$AS$82&amp;"P"&amp;$A120)))</f>
        <v>-6.5993898966335842E-4</v>
      </c>
      <c r="BL120" s="3">
        <f ca="1">IF($BP$1=1,DZ120,IF(RTD("tos.rtd",,BL$83,"."&amp;$C$82&amp;$AU$82&amp;"C"&amp;$A120)="N/A",0,RTD("tos.rtd",,BL$83,"."&amp;$C$82&amp;$AU$82&amp;"C"&amp;$A120)))</f>
        <v>9.0721495041357709E-4</v>
      </c>
      <c r="BM120" s="3">
        <f ca="1">IF($BP$1=1,EA120,-IF(RTD("tos.rtd",,BM$83,"."&amp;$C$82&amp;$AU$82&amp;"P"&amp;$A120)="N/A",0,RTD("tos.rtd",,BM$83,"."&amp;$C$82&amp;$AU$82&amp;"P"&amp;$A120)))</f>
        <v>-8.1885811276827356E-4</v>
      </c>
      <c r="BN120" s="3">
        <f ca="1">IF($BP$1=1,EB120,IF(RTD("tos.rtd",,BN$83,"."&amp;$D$82&amp;$AW$82&amp;"C"&amp;$A120)="N/A",0,RTD("tos.rtd",,BN$83,"."&amp;$D$82&amp;$AW$82&amp;"C"&amp;$A120)))</f>
        <v>4.3634599897971512E-4</v>
      </c>
      <c r="BO120" s="3">
        <f ca="1">IF($BP$1=1,EC120,-IF(RTD("tos.rtd",,BO$83,"."&amp;$D$82&amp;$AW$82&amp;"P"&amp;$A120)="N/A",0,RTD("tos.rtd",,BO$83,"."&amp;$D$82&amp;$AW$82&amp;"P"&amp;$A120)))</f>
        <v>-6.7952420245969705E-4</v>
      </c>
      <c r="BQ120" s="3">
        <f t="shared" ca="1" si="265"/>
        <v>-32320.624301428565</v>
      </c>
      <c r="BR120" s="3" t="str">
        <f t="shared" ca="1" si="302"/>
        <v/>
      </c>
      <c r="BS120" s="3">
        <f t="shared" ca="1" si="266"/>
        <v>-127796.30729050907</v>
      </c>
      <c r="BT120" s="3" t="str">
        <f t="shared" ca="1" si="302"/>
        <v/>
      </c>
      <c r="BU120" s="3">
        <f t="shared" ca="1" si="267"/>
        <v>-405961.71865486202</v>
      </c>
      <c r="BV120" s="3" t="str">
        <f t="shared" ca="1" si="302"/>
        <v/>
      </c>
      <c r="BX120" s="3">
        <f t="shared" ca="1" si="268"/>
        <v>-316873.52848716371</v>
      </c>
      <c r="BY120" s="3" t="str">
        <f t="shared" ca="1" si="318"/>
        <v/>
      </c>
      <c r="BZ120" s="3">
        <f t="shared" ca="1" si="269"/>
        <v>-28239.946459692852</v>
      </c>
      <c r="CA120" s="3" t="str">
        <f t="shared" ca="1" si="318"/>
        <v/>
      </c>
      <c r="CB120" s="3">
        <f t="shared" ca="1" si="270"/>
        <v>-7077.5808342536584</v>
      </c>
      <c r="CC120" s="3" t="str">
        <f t="shared" ca="1" si="318"/>
        <v/>
      </c>
      <c r="CD120" s="3">
        <f>IF(RTD("tos.rtd",,CD$83,"."&amp;$B$82&amp;$AS$82&amp;"C"&amp;$A120)="N/A",0,RTD("tos.rtd",,CD$83,"."&amp;$B$82&amp;$AS$82&amp;"C"&amp;$A120))</f>
        <v>0.98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1</v>
      </c>
      <c r="CG120" s="3">
        <f>-IF(RTD("tos.rtd",,CG$83,"."&amp;$C$82&amp;$AU$82&amp;"P"&amp;$A120)="N/A",0,RTD("tos.rtd",,CG$83,"."&amp;$C$82&amp;$AU$82&amp;"P"&amp;$A120))</f>
        <v>0.03</v>
      </c>
      <c r="CH120" s="3">
        <f>IF(RTD("tos.rtd",,CH$83,"."&amp;$D$82&amp;$AW$82&amp;"C"&amp;$A120)="N/A",0,RTD("tos.rtd",,CH$83,"."&amp;$D$82&amp;$AW$82&amp;"C"&amp;$A120))</f>
        <v>0.84</v>
      </c>
      <c r="CI120" s="3">
        <f>-IF(RTD("tos.rtd",,CI$83,"."&amp;$D$82&amp;$AW$82&amp;"P"&amp;$A120)="N/A",0,RTD("tos.rtd",,CI$83,"."&amp;$D$82&amp;$AW$82&amp;"P"&amp;$A120))</f>
        <v>0.21</v>
      </c>
      <c r="CK120" s="3">
        <f>+AS120*CD120*100+AT120*CE120*100</f>
        <v>19404</v>
      </c>
      <c r="CL120" s="3"/>
      <c r="CM120" s="3">
        <f>+AU120*CF120*100+AV120*CG120*100</f>
        <v>11037</v>
      </c>
      <c r="CN120" s="3"/>
      <c r="CO120" s="3">
        <f>+AW120*CH120*100+AX120*CI120*100</f>
        <v>373926</v>
      </c>
      <c r="CP120" s="3">
        <f t="shared" si="271"/>
        <v>404367</v>
      </c>
      <c r="CQ120" s="3">
        <f t="shared" si="272"/>
        <v>-1842</v>
      </c>
      <c r="CR120" s="3"/>
      <c r="CS120" s="3">
        <f t="shared" si="273"/>
        <v>-131</v>
      </c>
      <c r="CT120" s="3"/>
      <c r="CU120" s="3">
        <f t="shared" si="274"/>
        <v>-38</v>
      </c>
      <c r="CV120" s="3"/>
      <c r="CW120" s="3">
        <f ca="1">+BQ120+BS120+BU120</f>
        <v>-566078.65024679969</v>
      </c>
      <c r="CY120" s="3">
        <f t="shared" ca="1" si="275"/>
        <v>-352191.05578111019</v>
      </c>
      <c r="CZ120" s="70" t="str">
        <f t="shared" ca="1" si="319"/>
        <v/>
      </c>
      <c r="DA120" s="3">
        <f>IF(RTD("tos.rtd",,DA$83,"."&amp;$B$82&amp;$AS$82&amp;"C"&amp;$A120)="N/A",0,RTD("tos.rtd",,DA$83,"."&amp;$B$82&amp;$AS$82&amp;"C"&amp;$A120))</f>
        <v>230.96</v>
      </c>
      <c r="DB120" s="3">
        <f>IF(RTD("tos.rtd",,DB$83,"."&amp;$B$82&amp;$AS$82&amp;"P"&amp;$A120)="N/A",0,RTD("tos.rtd",,DB$83,"."&amp;$B$82&amp;$AS$82&amp;"P"&amp;$A120))</f>
        <v>0.05</v>
      </c>
      <c r="DC120" s="3">
        <f>IF(RTD("tos.rtd",,DC$83,"."&amp;$B$82&amp;$AS$82&amp;"C"&amp;$A120)="N/A",0,RTD("tos.rtd",,DC$83,"."&amp;$B$82&amp;$AS$82&amp;"C"&amp;$A120))</f>
        <v>253.5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235.4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307"/>
        <v>-231.5</v>
      </c>
      <c r="DH120" s="3">
        <f t="shared" si="276"/>
        <v>0</v>
      </c>
      <c r="DI120" s="3">
        <f t="shared" si="277"/>
        <v>0</v>
      </c>
      <c r="DJ120" s="3">
        <f t="shared" si="278"/>
        <v>0</v>
      </c>
      <c r="DK120" s="3">
        <f t="shared" si="279"/>
        <v>0</v>
      </c>
      <c r="DL120" s="3">
        <f t="shared" si="280"/>
        <v>0</v>
      </c>
      <c r="DM120" s="3">
        <f t="shared" si="281"/>
        <v>0</v>
      </c>
      <c r="DN120" s="64" t="str">
        <f t="shared" si="282"/>
        <v>UNKNOWN</v>
      </c>
      <c r="DO120" s="64" t="str">
        <f t="shared" si="283"/>
        <v>UNKNOWN</v>
      </c>
      <c r="DP120" s="3">
        <f t="shared" si="284"/>
        <v>0</v>
      </c>
      <c r="DQ120" s="3">
        <f t="shared" si="285"/>
        <v>0</v>
      </c>
      <c r="DR120" s="3">
        <f t="shared" ca="1" si="286"/>
        <v>0</v>
      </c>
      <c r="DS120" s="3">
        <f t="shared" si="287"/>
        <v>0</v>
      </c>
      <c r="DT120" s="3">
        <f t="shared" si="308"/>
        <v>0</v>
      </c>
      <c r="DU120" s="3">
        <f t="shared" si="309"/>
        <v>0</v>
      </c>
      <c r="DV120" s="3">
        <f t="shared" si="310"/>
        <v>-133</v>
      </c>
      <c r="DW120" s="3">
        <f t="shared" si="311"/>
        <v>-459</v>
      </c>
      <c r="DX120" s="3">
        <f t="shared" ca="1" si="320"/>
        <v>9.8202835835111942E-4</v>
      </c>
      <c r="DY120" s="3">
        <f t="shared" ca="1" si="288"/>
        <v>-6.5993898966335842E-4</v>
      </c>
      <c r="DZ120" s="3">
        <f t="shared" ca="1" si="312"/>
        <v>9.0721495041357709E-4</v>
      </c>
      <c r="EA120" s="3">
        <f t="shared" ca="1" si="313"/>
        <v>-8.1885811276827356E-4</v>
      </c>
      <c r="EB120" s="3">
        <f t="shared" ca="1" si="289"/>
        <v>4.3634599897971512E-4</v>
      </c>
      <c r="EC120" s="3">
        <f t="shared" ca="1" si="290"/>
        <v>-6.7952420245969705E-4</v>
      </c>
      <c r="ED120" s="63">
        <f t="shared" si="314"/>
        <v>-592</v>
      </c>
      <c r="EE120" s="59">
        <f t="shared" si="291"/>
        <v>2.6720999999999999</v>
      </c>
      <c r="EF120" s="59">
        <f t="shared" si="292"/>
        <v>1.8075000000000001</v>
      </c>
      <c r="EG120" s="59">
        <f t="shared" si="293"/>
        <v>0.25</v>
      </c>
      <c r="EH120" s="59">
        <f t="shared" si="294"/>
        <v>0.22339999999999999</v>
      </c>
      <c r="EI120" s="59">
        <f t="shared" si="295"/>
        <v>0.16259999999999999</v>
      </c>
      <c r="EJ120" s="59">
        <f t="shared" si="296"/>
        <v>0.19620000000000001</v>
      </c>
      <c r="EK120" s="63">
        <f t="shared" ca="1" si="315"/>
        <v>6103005.4886058159</v>
      </c>
      <c r="EL120" s="3" t="str">
        <f>RTD("tos.rtd",,EL$83,"."&amp;$B$82&amp;$AS$82&amp;"C"&amp;$A120)</f>
        <v>267.21%</v>
      </c>
      <c r="EM120" s="3" t="str">
        <f>RTD("tos.rtd",,EM$83,"."&amp;$B$82&amp;$AS$82&amp;"P"&amp;$A120)</f>
        <v>180.75%</v>
      </c>
      <c r="EN120" s="3" t="str">
        <f>RTD("tos.rtd",,EN$83,"."&amp;$C$82&amp;$AU$82&amp;"C"&amp;$A120)</f>
        <v>--</v>
      </c>
      <c r="EO120" s="3" t="str">
        <f>RTD("tos.rtd",,EO$83,"."&amp;$C$82&amp;$AU$82&amp;"P"&amp;$A120)</f>
        <v>22.34%</v>
      </c>
      <c r="EP120" s="3" t="str">
        <f>RTD("tos.rtd",,EP$83,"."&amp;$D$82&amp;$AW$82&amp;"C"&amp;$A120)</f>
        <v>16.26%</v>
      </c>
      <c r="EQ120" s="3" t="str">
        <f>RTD("tos.rtd",,EQ$83,"."&amp;$D$82&amp;$AW$82&amp;"P"&amp;$A120)</f>
        <v>19.62%</v>
      </c>
      <c r="ES120" s="63" t="str">
        <f t="shared" si="297"/>
        <v>5720,-592.00</v>
      </c>
      <c r="ET120" s="63" t="str">
        <f t="shared" ca="1" si="298"/>
        <v>5720,-352.19</v>
      </c>
      <c r="EU120" s="67">
        <v>589.27</v>
      </c>
      <c r="EV120" s="67" t="s">
        <v>980</v>
      </c>
      <c r="EW120" s="67">
        <v>515.49</v>
      </c>
      <c r="EX120" s="67" t="s">
        <v>981</v>
      </c>
      <c r="EY120" s="67">
        <v>5903</v>
      </c>
      <c r="EZ120" s="67" t="s">
        <v>982</v>
      </c>
      <c r="FA120" s="67">
        <v>21158.25</v>
      </c>
      <c r="FB120" s="67" t="s">
        <v>983</v>
      </c>
      <c r="FC120" s="67" t="s">
        <v>984</v>
      </c>
      <c r="FD120" s="67" t="s">
        <v>985</v>
      </c>
      <c r="FE120" s="68" t="s">
        <v>986</v>
      </c>
      <c r="FF120" s="68" t="s">
        <v>987</v>
      </c>
    </row>
    <row r="121" spans="1:162" s="63" customFormat="1" ht="12" customHeight="1" thickBot="1" x14ac:dyDescent="0.25">
      <c r="A121" s="2">
        <f t="shared" si="316"/>
        <v>5710</v>
      </c>
      <c r="B121" s="3">
        <f t="shared" si="260"/>
        <v>2227</v>
      </c>
      <c r="C121" s="3">
        <f t="shared" si="261"/>
        <v>681</v>
      </c>
      <c r="D121" s="3">
        <f t="shared" si="262"/>
        <v>18713</v>
      </c>
      <c r="E121" s="3">
        <f>SUM(B121:D121)</f>
        <v>21621</v>
      </c>
      <c r="F121" s="4">
        <f>+$F$84/$A$84*A121</f>
        <v>5729.1884398891034</v>
      </c>
      <c r="G121" s="4">
        <f>+$G$84/$A$84*A121</f>
        <v>569.86788204654283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255</v>
      </c>
      <c r="AN121" s="20">
        <v>245</v>
      </c>
      <c r="AO121" s="20">
        <v>5710</v>
      </c>
      <c r="AP121" s="20">
        <v>267</v>
      </c>
      <c r="AQ121" s="20">
        <v>-967</v>
      </c>
      <c r="AR121" s="20"/>
      <c r="AS121" s="54">
        <f>IF(RTD("tos.rtd",,AS$83,"."&amp;$B$82&amp;$AS$82&amp;"C"&amp;$A121)="N/A",0,RTD("tos.rtd",,AS$83,"."&amp;$B$82&amp;$AS$82&amp;"C"&amp;$A121))</f>
        <v>366</v>
      </c>
      <c r="AT121" s="3">
        <f>-IF(RTD("tos.rtd",,AT$83,"."&amp;$B$82&amp;$AS$82&amp;"P"&amp;$A121)="N/A",0,RTD("tos.rtd",,AT$83,"."&amp;$B$82&amp;$AS$82&amp;"P"&amp;$A121))</f>
        <v>-1861</v>
      </c>
      <c r="AU121" s="54">
        <f>IF(RTD("tos.rtd",,AU$83,"."&amp;$C$82&amp;$AU$82&amp;"C"&amp;$A121)="N/A",0,RTD("tos.rtd",,AU$83,"."&amp;$C$82&amp;$AU$82&amp;"C"&amp;$A121))</f>
        <v>106</v>
      </c>
      <c r="AV121" s="3">
        <f>-IF(RTD("tos.rtd",,AV$83,"."&amp;$C$82&amp;$AU$82&amp;"P"&amp;$A121)="N/A",0,RTD("tos.rtd",,AV$83,"."&amp;$C$82&amp;$AU$82&amp;"P"&amp;$A121))</f>
        <v>-575</v>
      </c>
      <c r="AW121" s="54">
        <f>IF(RTD("tos.rtd",,AW$83,"."&amp;$D$82&amp;$AW$82&amp;"C"&amp;$A121)="N/A",0,RTD("tos.rtd",,AW$83,"."&amp;$D$82&amp;$AW$82&amp;"C"&amp;$A121))</f>
        <v>9274</v>
      </c>
      <c r="AX121" s="3">
        <f>-IF(RTD("tos.rtd",,AX$83,"."&amp;$D$82&amp;$AW$82&amp;"P"&amp;$A121)="N/A",0,RTD("tos.rtd",,AX$83,"."&amp;$D$82&amp;$AW$82&amp;"P"&amp;$A121))</f>
        <v>-9439</v>
      </c>
      <c r="AY121" s="79">
        <f>SUM(AS121:AX121)</f>
        <v>-2129</v>
      </c>
      <c r="AZ121" s="8">
        <f t="shared" si="264"/>
        <v>5710</v>
      </c>
      <c r="BA121" s="54">
        <f>IF(RTD("tos.rtd",,BA$83,"."&amp;$B$82&amp;$AS$82&amp;"C"&amp;$A121)="N/A",0,RTD("tos.rtd",,BA$83,"."&amp;$B$82&amp;$AS$82&amp;"C"&amp;$A121))</f>
        <v>267</v>
      </c>
      <c r="BB121" s="3">
        <f>-IF(RTD("tos.rtd",,BB$83,"."&amp;$B$82&amp;$AS$82&amp;"P"&amp;$A121)="N/A",0,RTD("tos.rtd",,BB$83,"."&amp;$B$82&amp;$AS$82&amp;"P"&amp;$A121))</f>
        <v>-967</v>
      </c>
      <c r="BC121" s="54">
        <f>IF(RTD("tos.rtd",,BC$83,"."&amp;$C$82&amp;$AU$82&amp;"C"&amp;$A121)="N/A",0,RTD("tos.rtd",,BC$83,"."&amp;$C$82&amp;$AU$82&amp;"C"&amp;$A121))</f>
        <v>231</v>
      </c>
      <c r="BD121" s="3">
        <f>-IF(RTD("tos.rtd",,BD$83,"."&amp;$C$82&amp;$AU$82&amp;"P"&amp;$A121)="N/A",0,RTD("tos.rtd",,BD$83,"."&amp;$C$82&amp;$AU$82&amp;"P"&amp;$A121))</f>
        <v>-148</v>
      </c>
      <c r="BE121" s="54">
        <f>IF(RTD("tos.rtd",,BE$83,"."&amp;$D$82&amp;$AW$82&amp;"C"&amp;$A121)="N/A",0,RTD("tos.rtd",,BE$83,"."&amp;$D$82&amp;$AW$82&amp;"C"&amp;$A121))</f>
        <v>35</v>
      </c>
      <c r="BF121" s="3">
        <f>-IF(RTD("tos.rtd",,BF$83,"."&amp;$D$82&amp;$AW$82&amp;"P"&amp;$A121)="N/A",0,RTD("tos.rtd",,BF$83,"."&amp;$D$82&amp;$AW$82&amp;"P"&amp;$A121))</f>
        <v>-47</v>
      </c>
      <c r="BG121" s="3">
        <f ca="1">+Hoja2!Y122</f>
        <v>-393</v>
      </c>
      <c r="BH121" s="55">
        <f t="shared" ca="1" si="301"/>
        <v>-1022</v>
      </c>
      <c r="BI121" s="32" t="str">
        <f t="shared" ca="1" si="321"/>
        <v/>
      </c>
      <c r="BJ121" s="3">
        <f ca="1">IF($BP$1=1,DX121,IF(RTD("tos.rtd",,BJ$83,"."&amp;$B$82&amp;$AS$82&amp;"C"&amp;$A121)="N/A",0,RTD("tos.rtd",,BJ$83,"."&amp;$B$82&amp;$AS$82&amp;"C"&amp;$A121)))</f>
        <v>9.3713842098540041E-4</v>
      </c>
      <c r="BK121" s="3">
        <f ca="1">IF($BP$1=1,DY121,-IF(RTD("tos.rtd",,BK$83,"."&amp;$B$82&amp;$AS$82&amp;"P"&amp;$A121)="N/A",0,RTD("tos.rtd",,BK$83,"."&amp;$B$82&amp;$AS$82&amp;"P"&amp;$A121)))</f>
        <v>-6.2496237638242605E-4</v>
      </c>
      <c r="BL121" s="3">
        <f ca="1">IF($BP$1=1,DZ121,IF(RTD("tos.rtd",,BL$83,"."&amp;$C$82&amp;$AU$82&amp;"C"&amp;$A121)="N/A",0,RTD("tos.rtd",,BL$83,"."&amp;$C$82&amp;$AU$82&amp;"C"&amp;$A121)))</f>
        <v>8.4044880830369778E-4</v>
      </c>
      <c r="BM121" s="3">
        <f ca="1">IF($BP$1=1,EA121,-IF(RTD("tos.rtd",,BM$83,"."&amp;$C$82&amp;$AU$82&amp;"P"&amp;$A121)="N/A",0,RTD("tos.rtd",,BM$83,"."&amp;$C$82&amp;$AU$82&amp;"P"&amp;$A121)))</f>
        <v>-7.5295852693797998E-4</v>
      </c>
      <c r="BN121" s="3">
        <f ca="1">IF($BP$1=1,EB121,IF(RTD("tos.rtd",,BN$83,"."&amp;$D$82&amp;$AW$82&amp;"C"&amp;$A121)="N/A",0,RTD("tos.rtd",,BN$83,"."&amp;$D$82&amp;$AW$82&amp;"C"&amp;$A121)))</f>
        <v>3.6919729116627098E-4</v>
      </c>
      <c r="BO121" s="3">
        <f ca="1">IF($BP$1=1,EC121,-IF(RTD("tos.rtd",,BO$83,"."&amp;$D$82&amp;$AW$82&amp;"P"&amp;$A121)="N/A",0,RTD("tos.rtd",,BO$83,"."&amp;$D$82&amp;$AW$82&amp;"P"&amp;$A121)))</f>
        <v>-6.1031087915701626E-4</v>
      </c>
      <c r="BQ121" s="3">
        <f t="shared" ca="1" si="265"/>
        <v>-222675.44838965806</v>
      </c>
      <c r="BR121" s="3" t="str">
        <f t="shared" ca="1" si="302"/>
        <v/>
      </c>
      <c r="BS121" s="3">
        <f t="shared" ca="1" si="266"/>
        <v>-93370.924143016644</v>
      </c>
      <c r="BT121" s="3" t="str">
        <f t="shared" ca="1" si="302"/>
        <v/>
      </c>
      <c r="BU121" s="3">
        <f t="shared" ca="1" si="267"/>
        <v>-634519.42722796765</v>
      </c>
      <c r="BV121" s="3" t="str">
        <f t="shared" ca="1" si="302"/>
        <v/>
      </c>
      <c r="BX121" s="3">
        <f t="shared" ca="1" si="268"/>
        <v>-96156.621324681168</v>
      </c>
      <c r="BY121" s="3" t="str">
        <f t="shared" ca="1" si="318"/>
        <v/>
      </c>
      <c r="BZ121" s="3">
        <f t="shared" ca="1" si="269"/>
        <v>22457.505334640828</v>
      </c>
      <c r="CA121" s="3" t="str">
        <f t="shared" ca="1" si="318"/>
        <v>Cruce +</v>
      </c>
      <c r="CB121" s="3">
        <f t="shared" ca="1" si="270"/>
        <v>-4280.123068772722</v>
      </c>
      <c r="CC121" s="3" t="str">
        <f t="shared" ca="1" si="318"/>
        <v/>
      </c>
      <c r="CD121" s="3">
        <f>IF(RTD("tos.rtd",,CD$83,"."&amp;$B$82&amp;$AS$82&amp;"C"&amp;$A121)="N/A",0,RTD("tos.rtd",,CD$83,"."&amp;$B$82&amp;$AS$82&amp;"C"&amp;$A121))</f>
        <v>0.98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1</v>
      </c>
      <c r="CG121" s="3">
        <f>-IF(RTD("tos.rtd",,CG$83,"."&amp;$C$82&amp;$AU$82&amp;"P"&amp;$A121)="N/A",0,RTD("tos.rtd",,CG$83,"."&amp;$C$82&amp;$AU$82&amp;"P"&amp;$A121))</f>
        <v>0.03</v>
      </c>
      <c r="CH121" s="3">
        <f>IF(RTD("tos.rtd",,CH$83,"."&amp;$D$82&amp;$AW$82&amp;"C"&amp;$A121)="N/A",0,RTD("tos.rtd",,CH$83,"."&amp;$D$82&amp;$AW$82&amp;"C"&amp;$A121))</f>
        <v>0.84</v>
      </c>
      <c r="CI121" s="3">
        <f>-IF(RTD("tos.rtd",,CI$83,"."&amp;$D$82&amp;$AW$82&amp;"P"&amp;$A121)="N/A",0,RTD("tos.rtd",,CI$83,"."&amp;$D$82&amp;$AW$82&amp;"P"&amp;$A121))</f>
        <v>0.2</v>
      </c>
      <c r="CK121" s="3">
        <f>+AS121*CD121*100+AT121*CE121*100</f>
        <v>35868</v>
      </c>
      <c r="CL121" s="3"/>
      <c r="CM121" s="3">
        <f>+AU121*CF121*100+AV121*CG121*100</f>
        <v>8875</v>
      </c>
      <c r="CN121" s="3"/>
      <c r="CO121" s="3">
        <f>+AW121*CH121*100+AX121*CI121*100</f>
        <v>590236</v>
      </c>
      <c r="CP121" s="3">
        <f t="shared" si="271"/>
        <v>634979</v>
      </c>
      <c r="CQ121" s="3">
        <f t="shared" si="272"/>
        <v>-700</v>
      </c>
      <c r="CR121" s="3"/>
      <c r="CS121" s="3">
        <f t="shared" si="273"/>
        <v>83</v>
      </c>
      <c r="CT121" s="3"/>
      <c r="CU121" s="3">
        <f t="shared" si="274"/>
        <v>-12</v>
      </c>
      <c r="CV121" s="3"/>
      <c r="CW121" s="3">
        <f ca="1">+BQ121+BS121+BU121</f>
        <v>-950565.79976064235</v>
      </c>
      <c r="CY121" s="3">
        <f t="shared" ca="1" si="275"/>
        <v>-77979.239058813066</v>
      </c>
      <c r="CZ121" s="70" t="str">
        <f t="shared" ca="1" si="319"/>
        <v/>
      </c>
      <c r="DA121" s="3">
        <f>IF(RTD("tos.rtd",,DA$83,"."&amp;$B$82&amp;$AS$82&amp;"C"&amp;$A121)="N/A",0,RTD("tos.rtd",,DA$83,"."&amp;$B$82&amp;$AS$82&amp;"C"&amp;$A121))</f>
        <v>249.5</v>
      </c>
      <c r="DB121" s="3">
        <f>IF(RTD("tos.rtd",,DB$83,"."&amp;$B$82&amp;$AS$82&amp;"P"&amp;$A121)="N/A",0,RTD("tos.rtd",,DB$83,"."&amp;$B$82&amp;$AS$82&amp;"P"&amp;$A121))</f>
        <v>0.03</v>
      </c>
      <c r="DC121" s="3">
        <f>IF(RTD("tos.rtd",,DC$83,"."&amp;$B$82&amp;$AS$82&amp;"C"&amp;$A121)="N/A",0,RTD("tos.rtd",,DC$83,"."&amp;$B$82&amp;$AS$82&amp;"C"&amp;$A121))</f>
        <v>263.5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245.4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307"/>
        <v>-241.5</v>
      </c>
      <c r="DH121" s="3">
        <f t="shared" si="276"/>
        <v>0</v>
      </c>
      <c r="DI121" s="3">
        <f t="shared" si="277"/>
        <v>0</v>
      </c>
      <c r="DJ121" s="3">
        <f t="shared" si="278"/>
        <v>0</v>
      </c>
      <c r="DK121" s="3">
        <f t="shared" si="279"/>
        <v>0</v>
      </c>
      <c r="DL121" s="3">
        <f t="shared" si="280"/>
        <v>0</v>
      </c>
      <c r="DM121" s="3">
        <f t="shared" si="281"/>
        <v>0</v>
      </c>
      <c r="DN121" s="64" t="str">
        <f t="shared" si="282"/>
        <v>UNKNOWN</v>
      </c>
      <c r="DO121" s="64" t="str">
        <f t="shared" si="283"/>
        <v>UNKNOWN</v>
      </c>
      <c r="DP121" s="3">
        <f t="shared" si="284"/>
        <v>0</v>
      </c>
      <c r="DQ121" s="3">
        <f t="shared" si="285"/>
        <v>0</v>
      </c>
      <c r="DR121" s="3">
        <f t="shared" ca="1" si="286"/>
        <v>0</v>
      </c>
      <c r="DS121" s="3">
        <f t="shared" si="287"/>
        <v>0</v>
      </c>
      <c r="DT121" s="3">
        <f t="shared" si="308"/>
        <v>0</v>
      </c>
      <c r="DU121" s="3">
        <f t="shared" si="309"/>
        <v>0</v>
      </c>
      <c r="DV121" s="3">
        <f t="shared" si="310"/>
        <v>255</v>
      </c>
      <c r="DW121" s="3">
        <f t="shared" si="311"/>
        <v>245</v>
      </c>
      <c r="DX121" s="3">
        <f t="shared" ca="1" si="320"/>
        <v>9.3713842098540041E-4</v>
      </c>
      <c r="DY121" s="3">
        <f t="shared" ca="1" si="288"/>
        <v>-6.2496237638242605E-4</v>
      </c>
      <c r="DZ121" s="3">
        <f t="shared" ca="1" si="312"/>
        <v>8.4044880830369778E-4</v>
      </c>
      <c r="EA121" s="3">
        <f t="shared" ca="1" si="313"/>
        <v>-7.5295852693797998E-4</v>
      </c>
      <c r="EB121" s="3">
        <f t="shared" ca="1" si="289"/>
        <v>3.6919729116627098E-4</v>
      </c>
      <c r="EC121" s="3">
        <f t="shared" ca="1" si="290"/>
        <v>-6.1031087915701626E-4</v>
      </c>
      <c r="ED121" s="63">
        <f t="shared" si="314"/>
        <v>500</v>
      </c>
      <c r="EE121" s="59">
        <f t="shared" si="291"/>
        <v>2.7675000000000001</v>
      </c>
      <c r="EF121" s="59">
        <f t="shared" si="292"/>
        <v>1.877</v>
      </c>
      <c r="EG121" s="59">
        <f t="shared" si="293"/>
        <v>0.25</v>
      </c>
      <c r="EH121" s="59">
        <f t="shared" si="294"/>
        <v>0.22539999999999999</v>
      </c>
      <c r="EI121" s="59">
        <f t="shared" si="295"/>
        <v>0.16320000000000001</v>
      </c>
      <c r="EJ121" s="59">
        <f t="shared" si="296"/>
        <v>0.1978</v>
      </c>
      <c r="EK121" s="63">
        <f t="shared" ca="1" si="315"/>
        <v>3040997.1684261374</v>
      </c>
      <c r="EL121" s="3" t="str">
        <f>RTD("tos.rtd",,EL$83,"."&amp;$B$82&amp;$AS$82&amp;"C"&amp;$A121)</f>
        <v>276.75%</v>
      </c>
      <c r="EM121" s="3" t="str">
        <f>RTD("tos.rtd",,EM$83,"."&amp;$B$82&amp;$AS$82&amp;"P"&amp;$A121)</f>
        <v>187.70%</v>
      </c>
      <c r="EN121" s="3" t="str">
        <f>RTD("tos.rtd",,EN$83,"."&amp;$C$82&amp;$AU$82&amp;"C"&amp;$A121)</f>
        <v>--</v>
      </c>
      <c r="EO121" s="3" t="str">
        <f>RTD("tos.rtd",,EO$83,"."&amp;$C$82&amp;$AU$82&amp;"P"&amp;$A121)</f>
        <v>22.54%</v>
      </c>
      <c r="EP121" s="3" t="str">
        <f>RTD("tos.rtd",,EP$83,"."&amp;$D$82&amp;$AW$82&amp;"C"&amp;$A121)</f>
        <v>16.32%</v>
      </c>
      <c r="EQ121" s="3" t="str">
        <f>RTD("tos.rtd",,EQ$83,"."&amp;$D$82&amp;$AW$82&amp;"P"&amp;$A121)</f>
        <v>19.78%</v>
      </c>
      <c r="ES121" s="63" t="str">
        <f t="shared" si="297"/>
        <v>5710,500.00</v>
      </c>
      <c r="ET121" s="63" t="str">
        <f t="shared" ca="1" si="298"/>
        <v>5710,-77.98</v>
      </c>
      <c r="EU121" s="67">
        <v>589.26</v>
      </c>
      <c r="EV121" s="67" t="s">
        <v>988</v>
      </c>
      <c r="EW121" s="67">
        <v>515.48</v>
      </c>
      <c r="EX121" s="67" t="s">
        <v>989</v>
      </c>
      <c r="EY121" s="67">
        <v>5903</v>
      </c>
      <c r="EZ121" s="67" t="s">
        <v>990</v>
      </c>
      <c r="FA121" s="67">
        <v>21159.25</v>
      </c>
      <c r="FB121" s="67" t="s">
        <v>991</v>
      </c>
      <c r="FC121" s="67" t="s">
        <v>992</v>
      </c>
      <c r="FD121" s="67" t="s">
        <v>993</v>
      </c>
      <c r="FE121" s="68" t="s">
        <v>994</v>
      </c>
      <c r="FF121" s="68" t="s">
        <v>995</v>
      </c>
    </row>
    <row r="122" spans="1:162" s="63" customFormat="1" ht="12" customHeight="1" thickBot="1" x14ac:dyDescent="0.25">
      <c r="A122" s="2">
        <f t="shared" si="316"/>
        <v>5700</v>
      </c>
      <c r="B122" s="3">
        <f t="shared" si="260"/>
        <v>5410</v>
      </c>
      <c r="C122" s="3">
        <f t="shared" si="261"/>
        <v>4914</v>
      </c>
      <c r="D122" s="3">
        <f t="shared" si="262"/>
        <v>164606</v>
      </c>
      <c r="E122" s="3">
        <f t="shared" si="331"/>
        <v>174930</v>
      </c>
      <c r="F122" s="4">
        <f t="shared" si="332"/>
        <v>5719.1548349155673</v>
      </c>
      <c r="G122" s="4">
        <f t="shared" si="333"/>
        <v>568.86986473998149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113</v>
      </c>
      <c r="AN122" s="20">
        <v>-689</v>
      </c>
      <c r="AO122" s="20">
        <v>5700</v>
      </c>
      <c r="AP122" s="20">
        <v>427</v>
      </c>
      <c r="AQ122" s="20">
        <v>-1768</v>
      </c>
      <c r="AR122" s="20"/>
      <c r="AS122" s="54">
        <f>IF(RTD("tos.rtd",,AS$83,"."&amp;$B$82&amp;$AS$82&amp;"C"&amp;$A122)="N/A",0,RTD("tos.rtd",,AS$83,"."&amp;$B$82&amp;$AS$82&amp;"C"&amp;$A122))</f>
        <v>1203</v>
      </c>
      <c r="AT122" s="3">
        <f>-IF(RTD("tos.rtd",,AT$83,"."&amp;$B$82&amp;$AS$82&amp;"P"&amp;$A122)="N/A",0,RTD("tos.rtd",,AT$83,"."&amp;$B$82&amp;$AS$82&amp;"P"&amp;$A122))</f>
        <v>-4207</v>
      </c>
      <c r="AU122" s="54">
        <f>IF(RTD("tos.rtd",,AU$83,"."&amp;$C$82&amp;$AU$82&amp;"C"&amp;$A122)="N/A",0,RTD("tos.rtd",,AU$83,"."&amp;$C$82&amp;$AU$82&amp;"C"&amp;$A122))</f>
        <v>2062</v>
      </c>
      <c r="AV122" s="3">
        <f>-IF(RTD("tos.rtd",,AV$83,"."&amp;$C$82&amp;$AU$82&amp;"P"&amp;$A122)="N/A",0,RTD("tos.rtd",,AV$83,"."&amp;$C$82&amp;$AU$82&amp;"P"&amp;$A122))</f>
        <v>-2852</v>
      </c>
      <c r="AW122" s="54">
        <f>IF(RTD("tos.rtd",,AW$83,"."&amp;$D$82&amp;$AW$82&amp;"C"&amp;$A122)="N/A",0,RTD("tos.rtd",,AW$83,"."&amp;$D$82&amp;$AW$82&amp;"C"&amp;$A122))</f>
        <v>82506</v>
      </c>
      <c r="AX122" s="3">
        <f>-IF(RTD("tos.rtd",,AX$83,"."&amp;$D$82&amp;$AW$82&amp;"P"&amp;$A122)="N/A",0,RTD("tos.rtd",,AX$83,"."&amp;$D$82&amp;$AW$82&amp;"P"&amp;$A122))</f>
        <v>-82100</v>
      </c>
      <c r="AY122" s="79">
        <f t="shared" si="334"/>
        <v>-3388</v>
      </c>
      <c r="AZ122" s="8">
        <f t="shared" si="264"/>
        <v>5700</v>
      </c>
      <c r="BA122" s="54">
        <f>IF(RTD("tos.rtd",,BA$83,"."&amp;$B$82&amp;$AS$82&amp;"C"&amp;$A122)="N/A",0,RTD("tos.rtd",,BA$83,"."&amp;$B$82&amp;$AS$82&amp;"C"&amp;$A122))</f>
        <v>427</v>
      </c>
      <c r="BB122" s="3">
        <f>-IF(RTD("tos.rtd",,BB$83,"."&amp;$B$82&amp;$AS$82&amp;"P"&amp;$A122)="N/A",0,RTD("tos.rtd",,BB$83,"."&amp;$B$82&amp;$AS$82&amp;"P"&amp;$A122))</f>
        <v>-1768</v>
      </c>
      <c r="BC122" s="54">
        <f>IF(RTD("tos.rtd",,BC$83,"."&amp;$C$82&amp;$AU$82&amp;"C"&amp;$A122)="N/A",0,RTD("tos.rtd",,BC$83,"."&amp;$C$82&amp;$AU$82&amp;"C"&amp;$A122))</f>
        <v>250</v>
      </c>
      <c r="BD122" s="3">
        <f>-IF(RTD("tos.rtd",,BD$83,"."&amp;$C$82&amp;$AU$82&amp;"P"&amp;$A122)="N/A",0,RTD("tos.rtd",,BD$83,"."&amp;$C$82&amp;$AU$82&amp;"P"&amp;$A122))</f>
        <v>-1314</v>
      </c>
      <c r="BE122" s="54">
        <f>IF(RTD("tos.rtd",,BE$83,"."&amp;$D$82&amp;$AW$82&amp;"C"&amp;$A122)="N/A",0,RTD("tos.rtd",,BE$83,"."&amp;$D$82&amp;$AW$82&amp;"C"&amp;$A122))</f>
        <v>64</v>
      </c>
      <c r="BF122" s="3">
        <f>-IF(RTD("tos.rtd",,BF$83,"."&amp;$D$82&amp;$AW$82&amp;"P"&amp;$A122)="N/A",0,RTD("tos.rtd",,BF$83,"."&amp;$D$82&amp;$AW$82&amp;"P"&amp;$A122))</f>
        <v>-8506</v>
      </c>
      <c r="BG122" s="3">
        <f ca="1">+Hoja2!Y123</f>
        <v>-9234</v>
      </c>
      <c r="BH122" s="55">
        <f t="shared" ca="1" si="301"/>
        <v>-20081</v>
      </c>
      <c r="BI122" s="32" t="str">
        <f t="shared" ca="1" si="321"/>
        <v/>
      </c>
      <c r="BJ122" s="3">
        <f ca="1">IF($BP$1=1,DX122,IF(RTD("tos.rtd",,BJ$83,"."&amp;$B$82&amp;$AS$82&amp;"C"&amp;$A122)="N/A",0,RTD("tos.rtd",,BJ$83,"."&amp;$B$82&amp;$AS$82&amp;"C"&amp;$A122)))</f>
        <v>8.9581593025505452E-4</v>
      </c>
      <c r="BK122" s="3">
        <f ca="1">IF($BP$1=1,DY122,-IF(RTD("tos.rtd",,BK$83,"."&amp;$B$82&amp;$AS$82&amp;"P"&amp;$A122)="N/A",0,RTD("tos.rtd",,BK$83,"."&amp;$B$82&amp;$AS$82&amp;"P"&amp;$A122)))</f>
        <v>-5.930912996709401E-4</v>
      </c>
      <c r="BL122" s="3">
        <f ca="1">IF($BP$1=1,DZ122,IF(RTD("tos.rtd",,BL$83,"."&amp;$C$82&amp;$AU$82&amp;"C"&amp;$A122)="N/A",0,RTD("tos.rtd",,BL$83,"."&amp;$C$82&amp;$AU$82&amp;"C"&amp;$A122)))</f>
        <v>7.7599032807715252E-4</v>
      </c>
      <c r="BM122" s="3">
        <f ca="1">IF($BP$1=1,EA122,-IF(RTD("tos.rtd",,BM$83,"."&amp;$C$82&amp;$AU$82&amp;"P"&amp;$A122)="N/A",0,RTD("tos.rtd",,BM$83,"."&amp;$C$82&amp;$AU$82&amp;"P"&amp;$A122)))</f>
        <v>-6.9369527833015344E-4</v>
      </c>
      <c r="BN122" s="3">
        <f ca="1">IF($BP$1=1,EB122,IF(RTD("tos.rtd",,BN$83,"."&amp;$D$82&amp;$AW$82&amp;"C"&amp;$A122)="N/A",0,RTD("tos.rtd",,BN$83,"."&amp;$D$82&amp;$AW$82&amp;"C"&amp;$A122)))</f>
        <v>3.0931170556110926E-4</v>
      </c>
      <c r="BO122" s="3">
        <f ca="1">IF($BP$1=1,EC122,-IF(RTD("tos.rtd",,BO$83,"."&amp;$D$82&amp;$AW$82&amp;"P"&amp;$A122)="N/A",0,RTD("tos.rtd",,BO$83,"."&amp;$D$82&amp;$AW$82&amp;"P"&amp;$A122)))</f>
        <v>-5.465241303077397E-4</v>
      </c>
      <c r="BQ122" s="3">
        <f t="shared" ca="1" si="265"/>
        <v>-384892.01791460253</v>
      </c>
      <c r="BR122" s="3" t="str">
        <f t="shared" ca="1" si="302"/>
        <v/>
      </c>
      <c r="BS122" s="3">
        <f t="shared" ca="1" si="266"/>
        <v>-102728.90846087149</v>
      </c>
      <c r="BT122" s="3" t="str">
        <f t="shared" ca="1" si="302"/>
        <v/>
      </c>
      <c r="BU122" s="3">
        <f t="shared" ca="1" si="267"/>
        <v>-5254078.5438853223</v>
      </c>
      <c r="BV122" s="3" t="str">
        <f t="shared" ca="1" si="302"/>
        <v/>
      </c>
      <c r="BX122" s="3">
        <f t="shared" ca="1" si="268"/>
        <v>-180861.72361509956</v>
      </c>
      <c r="BY122" s="3" t="str">
        <f t="shared" ca="1" si="318"/>
        <v/>
      </c>
      <c r="BZ122" s="3">
        <f t="shared" ca="1" si="269"/>
        <v>-194831.10180973649</v>
      </c>
      <c r="CA122" s="3" t="str">
        <f t="shared" ca="1" si="318"/>
        <v>Cruce -</v>
      </c>
      <c r="CB122" s="3">
        <f t="shared" ca="1" si="270"/>
        <v>-1256917.7812987147</v>
      </c>
      <c r="CC122" s="3" t="str">
        <f t="shared" ca="1" si="318"/>
        <v/>
      </c>
      <c r="CD122" s="3">
        <f>IF(RTD("tos.rtd",,CD$83,"."&amp;$B$82&amp;$AS$82&amp;"C"&amp;$A122)="N/A",0,RTD("tos.rtd",,CD$83,"."&amp;$B$82&amp;$AS$82&amp;"C"&amp;$A122))</f>
        <v>0.98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1</v>
      </c>
      <c r="CG122" s="3">
        <f>-IF(RTD("tos.rtd",,CG$83,"."&amp;$C$82&amp;$AU$82&amp;"P"&amp;$A122)="N/A",0,RTD("tos.rtd",,CG$83,"."&amp;$C$82&amp;$AU$82&amp;"P"&amp;$A122))</f>
        <v>0.03</v>
      </c>
      <c r="CH122" s="3">
        <f>IF(RTD("tos.rtd",,CH$83,"."&amp;$D$82&amp;$AW$82&amp;"C"&amp;$A122)="N/A",0,RTD("tos.rtd",,CH$83,"."&amp;$D$82&amp;$AW$82&amp;"C"&amp;$A122))</f>
        <v>0.85</v>
      </c>
      <c r="CI122" s="3">
        <f>-IF(RTD("tos.rtd",,CI$83,"."&amp;$D$82&amp;$AW$82&amp;"P"&amp;$A122)="N/A",0,RTD("tos.rtd",,CI$83,"."&amp;$D$82&amp;$AW$82&amp;"P"&amp;$A122))</f>
        <v>0.19</v>
      </c>
      <c r="CK122" s="3">
        <f t="shared" si="303"/>
        <v>117894</v>
      </c>
      <c r="CL122" s="3"/>
      <c r="CM122" s="3">
        <f t="shared" si="304"/>
        <v>197644</v>
      </c>
      <c r="CN122" s="3"/>
      <c r="CO122" s="3">
        <f t="shared" si="305"/>
        <v>5453109.9999999991</v>
      </c>
      <c r="CP122" s="3">
        <f t="shared" si="271"/>
        <v>5768647.9999999991</v>
      </c>
      <c r="CQ122" s="3">
        <f t="shared" si="272"/>
        <v>-1341</v>
      </c>
      <c r="CR122" s="3"/>
      <c r="CS122" s="3">
        <f t="shared" si="273"/>
        <v>-1064</v>
      </c>
      <c r="CT122" s="3"/>
      <c r="CU122" s="3">
        <f t="shared" si="274"/>
        <v>-8442</v>
      </c>
      <c r="CV122" s="3"/>
      <c r="CW122" s="3">
        <f t="shared" ca="1" si="335"/>
        <v>-5741699.4702607961</v>
      </c>
      <c r="CY122" s="3">
        <f t="shared" ca="1" si="275"/>
        <v>-1632610.6067235507</v>
      </c>
      <c r="CZ122" s="70" t="str">
        <f t="shared" ca="1" si="319"/>
        <v/>
      </c>
      <c r="DA122" s="3">
        <f>IF(RTD("tos.rtd",,DA$83,"."&amp;$B$82&amp;$AS$82&amp;"C"&amp;$A122)="N/A",0,RTD("tos.rtd",,DA$83,"."&amp;$B$82&amp;$AS$82&amp;"C"&amp;$A122))</f>
        <v>266.94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273.5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255.4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307"/>
        <v>-251.5</v>
      </c>
      <c r="DH122" s="3">
        <f t="shared" si="276"/>
        <v>0</v>
      </c>
      <c r="DI122" s="3">
        <f t="shared" si="277"/>
        <v>0</v>
      </c>
      <c r="DJ122" s="3">
        <f t="shared" si="278"/>
        <v>0</v>
      </c>
      <c r="DK122" s="3">
        <f t="shared" si="279"/>
        <v>0</v>
      </c>
      <c r="DL122" s="3">
        <f t="shared" si="280"/>
        <v>0</v>
      </c>
      <c r="DM122" s="3">
        <f t="shared" si="281"/>
        <v>0</v>
      </c>
      <c r="DN122" s="64" t="str">
        <f t="shared" si="282"/>
        <v>UNKNOWN</v>
      </c>
      <c r="DO122" s="64" t="str">
        <f t="shared" si="283"/>
        <v>UNKNOWN</v>
      </c>
      <c r="DP122" s="3">
        <f t="shared" si="284"/>
        <v>0</v>
      </c>
      <c r="DQ122" s="3">
        <f t="shared" si="285"/>
        <v>0</v>
      </c>
      <c r="DR122" s="3">
        <f t="shared" ca="1" si="286"/>
        <v>0</v>
      </c>
      <c r="DS122" s="3">
        <f t="shared" si="287"/>
        <v>0</v>
      </c>
      <c r="DT122" s="3">
        <f t="shared" si="308"/>
        <v>0</v>
      </c>
      <c r="DU122" s="3">
        <f t="shared" si="309"/>
        <v>0</v>
      </c>
      <c r="DV122" s="3">
        <f t="shared" si="310"/>
        <v>113</v>
      </c>
      <c r="DW122" s="3">
        <f t="shared" si="311"/>
        <v>-689</v>
      </c>
      <c r="DX122" s="3">
        <f t="shared" ca="1" si="320"/>
        <v>8.9581593025505452E-4</v>
      </c>
      <c r="DY122" s="3">
        <f t="shared" ca="1" si="288"/>
        <v>-5.930912996709401E-4</v>
      </c>
      <c r="DZ122" s="3">
        <f t="shared" ca="1" si="312"/>
        <v>7.7599032807715252E-4</v>
      </c>
      <c r="EA122" s="3">
        <f t="shared" ca="1" si="313"/>
        <v>-6.9369527833015344E-4</v>
      </c>
      <c r="EB122" s="3">
        <f t="shared" ca="1" si="289"/>
        <v>3.0931170556110926E-4</v>
      </c>
      <c r="EC122" s="3">
        <f t="shared" ca="1" si="290"/>
        <v>-5.465241303077397E-4</v>
      </c>
      <c r="ED122" s="63">
        <f t="shared" si="314"/>
        <v>-576</v>
      </c>
      <c r="EE122" s="59">
        <f t="shared" si="291"/>
        <v>2.8626</v>
      </c>
      <c r="EF122" s="59">
        <f t="shared" si="292"/>
        <v>1.9463999999999999</v>
      </c>
      <c r="EG122" s="59">
        <f t="shared" si="293"/>
        <v>0.25</v>
      </c>
      <c r="EH122" s="59">
        <f t="shared" si="294"/>
        <v>0.22789999999999999</v>
      </c>
      <c r="EI122" s="59">
        <f t="shared" si="295"/>
        <v>0.1636</v>
      </c>
      <c r="EJ122" s="59">
        <f t="shared" si="296"/>
        <v>0.1993</v>
      </c>
      <c r="EK122" s="63">
        <f t="shared" ca="1" si="315"/>
        <v>18059672.480760086</v>
      </c>
      <c r="EL122" s="3" t="str">
        <f>RTD("tos.rtd",,EL$83,"."&amp;$B$82&amp;$AS$82&amp;"C"&amp;$A122)</f>
        <v>286.26%</v>
      </c>
      <c r="EM122" s="3" t="str">
        <f>RTD("tos.rtd",,EM$83,"."&amp;$B$82&amp;$AS$82&amp;"P"&amp;$A122)</f>
        <v>194.64%</v>
      </c>
      <c r="EN122" s="3" t="str">
        <f>RTD("tos.rtd",,EN$83,"."&amp;$C$82&amp;$AU$82&amp;"C"&amp;$A122)</f>
        <v>--</v>
      </c>
      <c r="EO122" s="3" t="str">
        <f>RTD("tos.rtd",,EO$83,"."&amp;$C$82&amp;$AU$82&amp;"P"&amp;$A122)</f>
        <v>22.79%</v>
      </c>
      <c r="EP122" s="3" t="str">
        <f>RTD("tos.rtd",,EP$83,"."&amp;$D$82&amp;$AW$82&amp;"C"&amp;$A122)</f>
        <v>16.36%</v>
      </c>
      <c r="EQ122" s="3" t="str">
        <f>RTD("tos.rtd",,EQ$83,"."&amp;$D$82&amp;$AW$82&amp;"P"&amp;$A122)</f>
        <v>19.93%</v>
      </c>
      <c r="ES122" s="63" t="str">
        <f t="shared" si="297"/>
        <v>5700,-576.00</v>
      </c>
      <c r="ET122" s="63" t="str">
        <f t="shared" ca="1" si="298"/>
        <v>5700,-1632.61</v>
      </c>
      <c r="EU122" s="67">
        <v>589.21</v>
      </c>
      <c r="EV122" s="67" t="s">
        <v>996</v>
      </c>
      <c r="EW122" s="67">
        <v>515.4</v>
      </c>
      <c r="EX122" s="67" t="s">
        <v>997</v>
      </c>
      <c r="EY122" s="67">
        <v>5902.25</v>
      </c>
      <c r="EZ122" s="67" t="s">
        <v>998</v>
      </c>
      <c r="FA122" s="67">
        <v>21157.75</v>
      </c>
      <c r="FB122" s="67" t="s">
        <v>999</v>
      </c>
      <c r="FC122" s="67" t="s">
        <v>1000</v>
      </c>
      <c r="FD122" s="67" t="s">
        <v>1001</v>
      </c>
      <c r="FE122" s="68" t="s">
        <v>1002</v>
      </c>
      <c r="FF122" s="68" t="s">
        <v>1003</v>
      </c>
    </row>
    <row r="123" spans="1:162" s="63" customFormat="1" ht="12" customHeight="1" thickBot="1" x14ac:dyDescent="0.25">
      <c r="A123" s="2">
        <f t="shared" si="316"/>
        <v>5690</v>
      </c>
      <c r="B123" s="3">
        <f t="shared" si="260"/>
        <v>968</v>
      </c>
      <c r="C123" s="3">
        <f t="shared" si="261"/>
        <v>462</v>
      </c>
      <c r="D123" s="3">
        <f t="shared" si="262"/>
        <v>14659</v>
      </c>
      <c r="E123" s="3">
        <f t="shared" si="326"/>
        <v>16089</v>
      </c>
      <c r="F123" s="4">
        <f t="shared" si="330"/>
        <v>5709.1212299420313</v>
      </c>
      <c r="G123" s="4">
        <f t="shared" si="327"/>
        <v>567.87184743342016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-11</v>
      </c>
      <c r="AN123" s="20">
        <v>91</v>
      </c>
      <c r="AO123" s="20">
        <v>5690</v>
      </c>
      <c r="AP123" s="20">
        <v>23</v>
      </c>
      <c r="AQ123" s="20">
        <v>-292</v>
      </c>
      <c r="AR123" s="20"/>
      <c r="AS123" s="54">
        <f>IF(RTD("tos.rtd",,AS$83,"."&amp;$B$82&amp;$AS$82&amp;"C"&amp;$A123)="N/A",0,RTD("tos.rtd",,AS$83,"."&amp;$B$82&amp;$AS$82&amp;"C"&amp;$A123))</f>
        <v>138</v>
      </c>
      <c r="AT123" s="3">
        <f>-IF(RTD("tos.rtd",,AT$83,"."&amp;$B$82&amp;$AS$82&amp;"P"&amp;$A123)="N/A",0,RTD("tos.rtd",,AT$83,"."&amp;$B$82&amp;$AS$82&amp;"P"&amp;$A123))</f>
        <v>-830</v>
      </c>
      <c r="AU123" s="54">
        <f>IF(RTD("tos.rtd",,AU$83,"."&amp;$C$82&amp;$AU$82&amp;"C"&amp;$A123)="N/A",0,RTD("tos.rtd",,AU$83,"."&amp;$C$82&amp;$AU$82&amp;"C"&amp;$A123))</f>
        <v>131</v>
      </c>
      <c r="AV123" s="3">
        <f>-IF(RTD("tos.rtd",,AV$83,"."&amp;$C$82&amp;$AU$82&amp;"P"&amp;$A123)="N/A",0,RTD("tos.rtd",,AV$83,"."&amp;$C$82&amp;$AU$82&amp;"P"&amp;$A123))</f>
        <v>-331</v>
      </c>
      <c r="AW123" s="54">
        <f>IF(RTD("tos.rtd",,AW$83,"."&amp;$D$82&amp;$AW$82&amp;"C"&amp;$A123)="N/A",0,RTD("tos.rtd",,AW$83,"."&amp;$D$82&amp;$AW$82&amp;"C"&amp;$A123))</f>
        <v>7304</v>
      </c>
      <c r="AX123" s="3">
        <f>-IF(RTD("tos.rtd",,AX$83,"."&amp;$D$82&amp;$AW$82&amp;"P"&amp;$A123)="N/A",0,RTD("tos.rtd",,AX$83,"."&amp;$D$82&amp;$AW$82&amp;"P"&amp;$A123))</f>
        <v>-7355</v>
      </c>
      <c r="AY123" s="79">
        <f t="shared" si="328"/>
        <v>-943</v>
      </c>
      <c r="AZ123" s="8">
        <f t="shared" si="264"/>
        <v>5690</v>
      </c>
      <c r="BA123" s="54">
        <f>IF(RTD("tos.rtd",,BA$83,"."&amp;$B$82&amp;$AS$82&amp;"C"&amp;$A123)="N/A",0,RTD("tos.rtd",,BA$83,"."&amp;$B$82&amp;$AS$82&amp;"C"&amp;$A123))</f>
        <v>23</v>
      </c>
      <c r="BB123" s="3">
        <f>-IF(RTD("tos.rtd",,BB$83,"."&amp;$B$82&amp;$AS$82&amp;"P"&amp;$A123)="N/A",0,RTD("tos.rtd",,BB$83,"."&amp;$B$82&amp;$AS$82&amp;"P"&amp;$A123))</f>
        <v>-292</v>
      </c>
      <c r="BC123" s="54">
        <f>IF(RTD("tos.rtd",,BC$83,"."&amp;$C$82&amp;$AU$82&amp;"C"&amp;$A123)="N/A",0,RTD("tos.rtd",,BC$83,"."&amp;$C$82&amp;$AU$82&amp;"C"&amp;$A123))</f>
        <v>5</v>
      </c>
      <c r="BD123" s="3">
        <f>-IF(RTD("tos.rtd",,BD$83,"."&amp;$C$82&amp;$AU$82&amp;"P"&amp;$A123)="N/A",0,RTD("tos.rtd",,BD$83,"."&amp;$C$82&amp;$AU$82&amp;"P"&amp;$A123))</f>
        <v>-151</v>
      </c>
      <c r="BE123" s="54">
        <f>IF(RTD("tos.rtd",,BE$83,"."&amp;$D$82&amp;$AW$82&amp;"C"&amp;$A123)="N/A",0,RTD("tos.rtd",,BE$83,"."&amp;$D$82&amp;$AW$82&amp;"C"&amp;$A123))</f>
        <v>14</v>
      </c>
      <c r="BF123" s="3">
        <f>-IF(RTD("tos.rtd",,BF$83,"."&amp;$D$82&amp;$AW$82&amp;"P"&amp;$A123)="N/A",0,RTD("tos.rtd",,BF$83,"."&amp;$D$82&amp;$AW$82&amp;"P"&amp;$A123))</f>
        <v>-29</v>
      </c>
      <c r="BG123" s="3">
        <f ca="1">+Hoja2!Y124</f>
        <v>-988</v>
      </c>
      <c r="BH123" s="55">
        <f t="shared" ca="1" si="301"/>
        <v>-1418</v>
      </c>
      <c r="BI123" s="32" t="str">
        <f t="shared" ca="1" si="321"/>
        <v/>
      </c>
      <c r="BJ123" s="3">
        <f ca="1">IF($BP$1=1,DX123,IF(RTD("tos.rtd",,BJ$83,"."&amp;$B$82&amp;$AS$82&amp;"C"&amp;$A123)="N/A",0,RTD("tos.rtd",,BJ$83,"."&amp;$B$82&amp;$AS$82&amp;"C"&amp;$A123)))</f>
        <v>8.5766828718748073E-4</v>
      </c>
      <c r="BK123" s="3">
        <f ca="1">IF($BP$1=1,DY123,-IF(RTD("tos.rtd",,BK$83,"."&amp;$B$82&amp;$AS$82&amp;"P"&amp;$A123)="N/A",0,RTD("tos.rtd",,BK$83,"."&amp;$B$82&amp;$AS$82&amp;"P"&amp;$A123)))</f>
        <v>-5.6399415978032478E-4</v>
      </c>
      <c r="BL123" s="3">
        <f ca="1">IF($BP$1=1,DZ123,IF(RTD("tos.rtd",,BL$83,"."&amp;$C$82&amp;$AU$82&amp;"C"&amp;$A123)="N/A",0,RTD("tos.rtd",,BL$83,"."&amp;$C$82&amp;$AU$82&amp;"C"&amp;$A123)))</f>
        <v>7.1406501571680487E-4</v>
      </c>
      <c r="BM123" s="3">
        <f ca="1">IF($BP$1=1,EA123,-IF(RTD("tos.rtd",,BM$83,"."&amp;$C$82&amp;$AU$82&amp;"P"&amp;$A123)="N/A",0,RTD("tos.rtd",,BM$83,"."&amp;$C$82&amp;$AU$82&amp;"P"&amp;$A123)))</f>
        <v>-6.4176475467537099E-4</v>
      </c>
      <c r="BN123" s="3">
        <f ca="1">IF($BP$1=1,EB123,IF(RTD("tos.rtd",,BN$83,"."&amp;$D$82&amp;$AW$82&amp;"C"&amp;$A123)="N/A",0,RTD("tos.rtd",,BN$83,"."&amp;$D$82&amp;$AW$82&amp;"C"&amp;$A123)))</f>
        <v>2.6139251783102583E-4</v>
      </c>
      <c r="BO123" s="3">
        <f ca="1">IF($BP$1=1,EC123,-IF(RTD("tos.rtd",,BO$83,"."&amp;$D$82&amp;$AW$82&amp;"P"&amp;$A123)="N/A",0,RTD("tos.rtd",,BO$83,"."&amp;$D$82&amp;$AW$82&amp;"P"&amp;$A123)))</f>
        <v>-4.8844293980242648E-4</v>
      </c>
      <c r="BQ123" s="3">
        <f t="shared" ca="1" si="265"/>
        <v>-94971.173598665191</v>
      </c>
      <c r="BR123" s="3" t="str">
        <f t="shared" ca="1" si="302"/>
        <v/>
      </c>
      <c r="BS123" s="3">
        <f t="shared" ca="1" si="266"/>
        <v>-32280.494610113758</v>
      </c>
      <c r="BT123" s="3" t="str">
        <f t="shared" ca="1" si="302"/>
        <v/>
      </c>
      <c r="BU123" s="3">
        <f t="shared" ca="1" si="267"/>
        <v>-457070.94410248485</v>
      </c>
      <c r="BV123" s="3" t="str">
        <f t="shared" ca="1" si="302"/>
        <v/>
      </c>
      <c r="BX123" s="3">
        <f t="shared" ca="1" si="268"/>
        <v>-39361.662260056226</v>
      </c>
      <c r="BY123" s="3" t="str">
        <f t="shared" ca="1" si="318"/>
        <v/>
      </c>
      <c r="BZ123" s="3">
        <f t="shared" ca="1" si="269"/>
        <v>-25344.012493633199</v>
      </c>
      <c r="CA123" s="3" t="str">
        <f t="shared" ca="1" si="318"/>
        <v/>
      </c>
      <c r="CB123" s="3">
        <f t="shared" ca="1" si="270"/>
        <v>-2852.5679874251728</v>
      </c>
      <c r="CC123" s="3" t="str">
        <f t="shared" ca="1" si="318"/>
        <v/>
      </c>
      <c r="CD123" s="3">
        <f>IF(RTD("tos.rtd",,CD$83,"."&amp;$B$82&amp;$AS$82&amp;"C"&amp;$A123)="N/A",0,RTD("tos.rtd",,CD$83,"."&amp;$B$82&amp;$AS$82&amp;"C"&amp;$A123))</f>
        <v>0.98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1</v>
      </c>
      <c r="CG123" s="3">
        <f>-IF(RTD("tos.rtd",,CG$83,"."&amp;$C$82&amp;$AU$82&amp;"P"&amp;$A123)="N/A",0,RTD("tos.rtd",,CG$83,"."&amp;$C$82&amp;$AU$82&amp;"P"&amp;$A123))</f>
        <v>0.02</v>
      </c>
      <c r="CH123" s="3">
        <f>IF(RTD("tos.rtd",,CH$83,"."&amp;$D$82&amp;$AW$82&amp;"C"&amp;$A123)="N/A",0,RTD("tos.rtd",,CH$83,"."&amp;$D$82&amp;$AW$82&amp;"C"&amp;$A123))</f>
        <v>0.86</v>
      </c>
      <c r="CI123" s="3">
        <f>-IF(RTD("tos.rtd",,CI$83,"."&amp;$D$82&amp;$AW$82&amp;"P"&amp;$A123)="N/A",0,RTD("tos.rtd",,CI$83,"."&amp;$D$82&amp;$AW$82&amp;"P"&amp;$A123))</f>
        <v>0.19</v>
      </c>
      <c r="CK123" s="3">
        <f t="shared" si="303"/>
        <v>13524</v>
      </c>
      <c r="CL123" s="3"/>
      <c r="CM123" s="3">
        <f t="shared" si="304"/>
        <v>12438</v>
      </c>
      <c r="CN123" s="3"/>
      <c r="CO123" s="3">
        <f t="shared" si="305"/>
        <v>488399</v>
      </c>
      <c r="CP123" s="3">
        <f t="shared" si="271"/>
        <v>514361</v>
      </c>
      <c r="CQ123" s="3">
        <f t="shared" si="272"/>
        <v>-269</v>
      </c>
      <c r="CR123" s="3"/>
      <c r="CS123" s="3">
        <f t="shared" si="273"/>
        <v>-146</v>
      </c>
      <c r="CT123" s="3"/>
      <c r="CU123" s="3">
        <f t="shared" si="274"/>
        <v>-15</v>
      </c>
      <c r="CV123" s="3"/>
      <c r="CW123" s="3">
        <f t="shared" ref="CW123:CW130" ca="1" si="336">+BQ123+BS123+BU123</f>
        <v>-584322.6123112638</v>
      </c>
      <c r="CY123" s="3">
        <f t="shared" ca="1" si="275"/>
        <v>-67558.242741114605</v>
      </c>
      <c r="CZ123" s="70" t="str">
        <f t="shared" ca="1" si="319"/>
        <v/>
      </c>
      <c r="DA123" s="3">
        <f>IF(RTD("tos.rtd",,DA$83,"."&amp;$B$82&amp;$AS$82&amp;"C"&amp;$A123)="N/A",0,RTD("tos.rtd",,DA$83,"."&amp;$B$82&amp;$AS$82&amp;"C"&amp;$A123))</f>
        <v>275.8</v>
      </c>
      <c r="DB123" s="3">
        <f>IF(RTD("tos.rtd",,DB$83,"."&amp;$B$82&amp;$AS$82&amp;"P"&amp;$A123)="N/A",0,RTD("tos.rtd",,DB$83,"."&amp;$B$82&amp;$AS$82&amp;"P"&amp;$A123))</f>
        <v>0.05</v>
      </c>
      <c r="DC123" s="3">
        <f>IF(RTD("tos.rtd",,DC$83,"."&amp;$B$82&amp;$AS$82&amp;"C"&amp;$A123)="N/A",0,RTD("tos.rtd",,DC$83,"."&amp;$B$82&amp;$AS$82&amp;"C"&amp;$A123))</f>
        <v>283.5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265.39999999999998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307"/>
        <v>-261.5</v>
      </c>
      <c r="DH123" s="3">
        <f t="shared" si="276"/>
        <v>0</v>
      </c>
      <c r="DI123" s="3">
        <f t="shared" si="277"/>
        <v>0</v>
      </c>
      <c r="DJ123" s="3">
        <f t="shared" si="278"/>
        <v>0</v>
      </c>
      <c r="DK123" s="3">
        <f t="shared" si="279"/>
        <v>0</v>
      </c>
      <c r="DL123" s="3">
        <f t="shared" si="280"/>
        <v>0</v>
      </c>
      <c r="DM123" s="3">
        <f t="shared" si="281"/>
        <v>0</v>
      </c>
      <c r="DN123" s="64" t="str">
        <f t="shared" si="282"/>
        <v>UNKNOWN</v>
      </c>
      <c r="DO123" s="64" t="str">
        <f t="shared" si="283"/>
        <v>UNKNOWN</v>
      </c>
      <c r="DP123" s="3">
        <f t="shared" si="284"/>
        <v>0</v>
      </c>
      <c r="DQ123" s="3">
        <f t="shared" si="285"/>
        <v>0</v>
      </c>
      <c r="DR123" s="3">
        <f t="shared" ca="1" si="286"/>
        <v>0</v>
      </c>
      <c r="DS123" s="3">
        <f t="shared" si="287"/>
        <v>0</v>
      </c>
      <c r="DT123" s="3">
        <f t="shared" si="308"/>
        <v>0</v>
      </c>
      <c r="DU123" s="3">
        <f t="shared" si="309"/>
        <v>0</v>
      </c>
      <c r="DV123" s="3">
        <f t="shared" si="310"/>
        <v>-11</v>
      </c>
      <c r="DW123" s="3">
        <f t="shared" si="311"/>
        <v>91</v>
      </c>
      <c r="DX123" s="3">
        <f t="shared" ca="1" si="320"/>
        <v>8.5766828718748073E-4</v>
      </c>
      <c r="DY123" s="3">
        <f t="shared" ca="1" si="288"/>
        <v>-5.6399415978032478E-4</v>
      </c>
      <c r="DZ123" s="3">
        <f t="shared" ca="1" si="312"/>
        <v>7.1406501571680487E-4</v>
      </c>
      <c r="EA123" s="3">
        <f t="shared" ca="1" si="313"/>
        <v>-6.4176475467537099E-4</v>
      </c>
      <c r="EB123" s="3">
        <f t="shared" ca="1" si="289"/>
        <v>2.6139251783102583E-4</v>
      </c>
      <c r="EC123" s="3">
        <f t="shared" ca="1" si="290"/>
        <v>-4.8844293980242648E-4</v>
      </c>
      <c r="ED123" s="63">
        <f t="shared" si="314"/>
        <v>80</v>
      </c>
      <c r="EE123" s="59">
        <f t="shared" si="291"/>
        <v>2.9575</v>
      </c>
      <c r="EF123" s="59">
        <f t="shared" si="292"/>
        <v>2.0158</v>
      </c>
      <c r="EG123" s="59">
        <f t="shared" si="293"/>
        <v>0.25</v>
      </c>
      <c r="EH123" s="59">
        <f t="shared" si="294"/>
        <v>0.2311</v>
      </c>
      <c r="EI123" s="59">
        <f t="shared" si="295"/>
        <v>0.1646</v>
      </c>
      <c r="EJ123" s="59">
        <f t="shared" si="296"/>
        <v>0.20080000000000001</v>
      </c>
      <c r="EK123" s="63">
        <f t="shared" ca="1" si="315"/>
        <v>-2152063.3756831139</v>
      </c>
      <c r="EL123" s="3" t="str">
        <f>RTD("tos.rtd",,EL$83,"."&amp;$B$82&amp;$AS$82&amp;"C"&amp;$A123)</f>
        <v>295.75%</v>
      </c>
      <c r="EM123" s="3" t="str">
        <f>RTD("tos.rtd",,EM$83,"."&amp;$B$82&amp;$AS$82&amp;"P"&amp;$A123)</f>
        <v>201.58%</v>
      </c>
      <c r="EN123" s="3" t="str">
        <f>RTD("tos.rtd",,EN$83,"."&amp;$C$82&amp;$AU$82&amp;"C"&amp;$A123)</f>
        <v>--</v>
      </c>
      <c r="EO123" s="3" t="str">
        <f>RTD("tos.rtd",,EO$83,"."&amp;$C$82&amp;$AU$82&amp;"P"&amp;$A123)</f>
        <v>23.11%</v>
      </c>
      <c r="EP123" s="3" t="str">
        <f>RTD("tos.rtd",,EP$83,"."&amp;$D$82&amp;$AW$82&amp;"C"&amp;$A123)</f>
        <v>16.46%</v>
      </c>
      <c r="EQ123" s="3" t="str">
        <f>RTD("tos.rtd",,EQ$83,"."&amp;$D$82&amp;$AW$82&amp;"P"&amp;$A123)</f>
        <v>20.08%</v>
      </c>
      <c r="ES123" s="63" t="str">
        <f t="shared" si="297"/>
        <v>5690,80.00</v>
      </c>
      <c r="ET123" s="63" t="str">
        <f t="shared" ca="1" si="298"/>
        <v>5690,-67.56</v>
      </c>
      <c r="EU123" s="67">
        <v>589.11</v>
      </c>
      <c r="EV123" s="67" t="s">
        <v>1004</v>
      </c>
      <c r="EW123" s="67">
        <v>515.49</v>
      </c>
      <c r="EX123" s="67" t="s">
        <v>1005</v>
      </c>
      <c r="EY123" s="67">
        <v>5902</v>
      </c>
      <c r="EZ123" s="67" t="s">
        <v>1006</v>
      </c>
      <c r="FA123" s="67">
        <v>21159</v>
      </c>
      <c r="FB123" s="67" t="s">
        <v>1007</v>
      </c>
      <c r="FC123" s="67" t="s">
        <v>1008</v>
      </c>
      <c r="FD123" s="67" t="s">
        <v>1009</v>
      </c>
      <c r="FE123" s="68" t="s">
        <v>1010</v>
      </c>
      <c r="FF123" s="68" t="s">
        <v>1011</v>
      </c>
    </row>
    <row r="124" spans="1:162" s="63" customFormat="1" ht="12" customHeight="1" thickBot="1" x14ac:dyDescent="0.25">
      <c r="A124" s="2">
        <f t="shared" si="316"/>
        <v>5680</v>
      </c>
      <c r="B124" s="3">
        <f t="shared" si="260"/>
        <v>373</v>
      </c>
      <c r="C124" s="3">
        <f t="shared" si="261"/>
        <v>940</v>
      </c>
      <c r="D124" s="3">
        <f t="shared" si="262"/>
        <v>11163</v>
      </c>
      <c r="E124" s="3">
        <f t="shared" si="326"/>
        <v>12476</v>
      </c>
      <c r="F124" s="4">
        <f t="shared" si="330"/>
        <v>5699.0876249684952</v>
      </c>
      <c r="G124" s="4">
        <f t="shared" si="327"/>
        <v>566.87383012685882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-4</v>
      </c>
      <c r="AN124" s="20">
        <v>-4</v>
      </c>
      <c r="AO124" s="20">
        <v>5680</v>
      </c>
      <c r="AP124" s="20">
        <v>29</v>
      </c>
      <c r="AQ124" s="20">
        <v>-626</v>
      </c>
      <c r="AR124" s="20"/>
      <c r="AS124" s="54">
        <f>IF(RTD("tos.rtd",,AS$83,"."&amp;$B$82&amp;$AS$82&amp;"C"&amp;$A124)="N/A",0,RTD("tos.rtd",,AS$83,"."&amp;$B$82&amp;$AS$82&amp;"C"&amp;$A124))</f>
        <v>71</v>
      </c>
      <c r="AT124" s="3">
        <f>-IF(RTD("tos.rtd",,AT$83,"."&amp;$B$82&amp;$AS$82&amp;"P"&amp;$A124)="N/A",0,RTD("tos.rtd",,AT$83,"."&amp;$B$82&amp;$AS$82&amp;"P"&amp;$A124))</f>
        <v>-302</v>
      </c>
      <c r="AU124" s="54">
        <f>IF(RTD("tos.rtd",,AU$83,"."&amp;$C$82&amp;$AU$82&amp;"C"&amp;$A124)="N/A",0,RTD("tos.rtd",,AU$83,"."&amp;$C$82&amp;$AU$82&amp;"C"&amp;$A124))</f>
        <v>116</v>
      </c>
      <c r="AV124" s="3">
        <f>-IF(RTD("tos.rtd",,AV$83,"."&amp;$C$82&amp;$AU$82&amp;"P"&amp;$A124)="N/A",0,RTD("tos.rtd",,AV$83,"."&amp;$C$82&amp;$AU$82&amp;"P"&amp;$A124))</f>
        <v>-824</v>
      </c>
      <c r="AW124" s="54">
        <f>IF(RTD("tos.rtd",,AW$83,"."&amp;$D$82&amp;$AW$82&amp;"C"&amp;$A124)="N/A",0,RTD("tos.rtd",,AW$83,"."&amp;$D$82&amp;$AW$82&amp;"C"&amp;$A124))</f>
        <v>5315</v>
      </c>
      <c r="AX124" s="3">
        <f>-IF(RTD("tos.rtd",,AX$83,"."&amp;$D$82&amp;$AW$82&amp;"P"&amp;$A124)="N/A",0,RTD("tos.rtd",,AX$83,"."&amp;$D$82&amp;$AW$82&amp;"P"&amp;$A124))</f>
        <v>-5848</v>
      </c>
      <c r="AY124" s="79">
        <f t="shared" si="328"/>
        <v>-1472</v>
      </c>
      <c r="AZ124" s="8">
        <f t="shared" si="264"/>
        <v>5680</v>
      </c>
      <c r="BA124" s="54">
        <f>IF(RTD("tos.rtd",,BA$83,"."&amp;$B$82&amp;$AS$82&amp;"C"&amp;$A124)="N/A",0,RTD("tos.rtd",,BA$83,"."&amp;$B$82&amp;$AS$82&amp;"C"&amp;$A124))</f>
        <v>29</v>
      </c>
      <c r="BB124" s="3">
        <f>-IF(RTD("tos.rtd",,BB$83,"."&amp;$B$82&amp;$AS$82&amp;"P"&amp;$A124)="N/A",0,RTD("tos.rtd",,BB$83,"."&amp;$B$82&amp;$AS$82&amp;"P"&amp;$A124))</f>
        <v>-626</v>
      </c>
      <c r="BC124" s="54">
        <f>IF(RTD("tos.rtd",,BC$83,"."&amp;$C$82&amp;$AU$82&amp;"C"&amp;$A124)="N/A",0,RTD("tos.rtd",,BC$83,"."&amp;$C$82&amp;$AU$82&amp;"C"&amp;$A124))</f>
        <v>2</v>
      </c>
      <c r="BD124" s="3">
        <f>-IF(RTD("tos.rtd",,BD$83,"."&amp;$C$82&amp;$AU$82&amp;"P"&amp;$A124)="N/A",0,RTD("tos.rtd",,BD$83,"."&amp;$C$82&amp;$AU$82&amp;"P"&amp;$A124))</f>
        <v>-194</v>
      </c>
      <c r="BE124" s="54">
        <f>IF(RTD("tos.rtd",,BE$83,"."&amp;$D$82&amp;$AW$82&amp;"C"&amp;$A124)="N/A",0,RTD("tos.rtd",,BE$83,"."&amp;$D$82&amp;$AW$82&amp;"C"&amp;$A124))</f>
        <v>0</v>
      </c>
      <c r="BF124" s="3">
        <f>-IF(RTD("tos.rtd",,BF$83,"."&amp;$D$82&amp;$AW$82&amp;"P"&amp;$A124)="N/A",0,RTD("tos.rtd",,BF$83,"."&amp;$D$82&amp;$AW$82&amp;"P"&amp;$A124))</f>
        <v>-30</v>
      </c>
      <c r="BG124" s="3">
        <f ca="1">+Hoja2!Y125</f>
        <v>-2186</v>
      </c>
      <c r="BH124" s="55">
        <f t="shared" ca="1" si="301"/>
        <v>-3005</v>
      </c>
      <c r="BI124" s="32" t="str">
        <f t="shared" ca="1" si="321"/>
        <v/>
      </c>
      <c r="BJ124" s="3">
        <f ca="1">IF($BP$1=1,DX124,IF(RTD("tos.rtd",,BJ$83,"."&amp;$B$82&amp;$AS$82&amp;"C"&amp;$A124)="N/A",0,RTD("tos.rtd",,BJ$83,"."&amp;$B$82&amp;$AS$82&amp;"C"&amp;$A124)))</f>
        <v>8.2235982309118716E-4</v>
      </c>
      <c r="BK124" s="3">
        <f ca="1">IF($BP$1=1,DY124,-IF(RTD("tos.rtd",,BK$83,"."&amp;$B$82&amp;$AS$82&amp;"P"&amp;$A124)="N/A",0,RTD("tos.rtd",,BK$83,"."&amp;$B$82&amp;$AS$82&amp;"P"&amp;$A124)))</f>
        <v>-5.3733332119693415E-4</v>
      </c>
      <c r="BL124" s="3">
        <f ca="1">IF($BP$1=1,DZ124,IF(RTD("tos.rtd",,BL$83,"."&amp;$C$82&amp;$AU$82&amp;"C"&amp;$A124)="N/A",0,RTD("tos.rtd",,BL$83,"."&amp;$C$82&amp;$AU$82&amp;"C"&amp;$A124)))</f>
        <v>6.5485928683496207E-4</v>
      </c>
      <c r="BM124" s="3">
        <f ca="1">IF($BP$1=1,EA124,-IF(RTD("tos.rtd",,BM$83,"."&amp;$C$82&amp;$AU$82&amp;"P"&amp;$A124)="N/A",0,RTD("tos.rtd",,BM$83,"."&amp;$C$82&amp;$AU$82&amp;"P"&amp;$A124)))</f>
        <v>-5.9171587517974447E-4</v>
      </c>
      <c r="BN124" s="3">
        <f ca="1">IF($BP$1=1,EB124,IF(RTD("tos.rtd",,BN$83,"."&amp;$D$82&amp;$AW$82&amp;"C"&amp;$A124)="N/A",0,RTD("tos.rtd",,BN$83,"."&amp;$D$82&amp;$AW$82&amp;"C"&amp;$A124)))</f>
        <v>2.1778587312849235E-4</v>
      </c>
      <c r="BO124" s="3">
        <f ca="1">IF($BP$1=1,EC124,-IF(RTD("tos.rtd",,BO$83,"."&amp;$D$82&amp;$AW$82&amp;"P"&amp;$A124)="N/A",0,RTD("tos.rtd",,BO$83,"."&amp;$D$82&amp;$AW$82&amp;"P"&amp;$A124)))</f>
        <v>-4.35718603816656E-4</v>
      </c>
      <c r="BQ124" s="3">
        <f t="shared" ca="1" si="265"/>
        <v>-28208.965910447834</v>
      </c>
      <c r="BR124" s="3" t="str">
        <f t="shared" ca="1" si="302"/>
        <v/>
      </c>
      <c r="BS124" s="3">
        <f t="shared" ca="1" si="266"/>
        <v>-111766.48948906484</v>
      </c>
      <c r="BT124" s="3" t="str">
        <f t="shared" ca="1" si="302"/>
        <v/>
      </c>
      <c r="BU124" s="3">
        <f t="shared" ca="1" si="267"/>
        <v>-377582.82977760083</v>
      </c>
      <c r="BV124" s="3" t="str">
        <f t="shared" ca="1" si="302"/>
        <v/>
      </c>
      <c r="BX124" s="3">
        <f t="shared" ca="1" si="268"/>
        <v>-84860.655924588951</v>
      </c>
      <c r="BY124" s="3" t="str">
        <f t="shared" ca="1" si="318"/>
        <v/>
      </c>
      <c r="BZ124" s="3">
        <f t="shared" ca="1" si="269"/>
        <v>-30814.62613240147</v>
      </c>
      <c r="CA124" s="3" t="str">
        <f t="shared" ca="1" si="318"/>
        <v/>
      </c>
      <c r="CB124" s="3">
        <f t="shared" ca="1" si="270"/>
        <v>-3549.382762757506</v>
      </c>
      <c r="CC124" s="3" t="str">
        <f t="shared" ca="1" si="318"/>
        <v/>
      </c>
      <c r="CD124" s="3">
        <f>IF(RTD("tos.rtd",,CD$83,"."&amp;$B$82&amp;$AS$82&amp;"C"&amp;$A124)="N/A",0,RTD("tos.rtd",,CD$83,"."&amp;$B$82&amp;$AS$82&amp;"C"&amp;$A124))</f>
        <v>0.98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1</v>
      </c>
      <c r="CG124" s="3">
        <f>-IF(RTD("tos.rtd",,CG$83,"."&amp;$C$82&amp;$AU$82&amp;"P"&amp;$A124)="N/A",0,RTD("tos.rtd",,CG$83,"."&amp;$C$82&amp;$AU$82&amp;"P"&amp;$A124))</f>
        <v>0.02</v>
      </c>
      <c r="CH124" s="3">
        <f>IF(RTD("tos.rtd",,CH$83,"."&amp;$D$82&amp;$AW$82&amp;"C"&amp;$A124)="N/A",0,RTD("tos.rtd",,CH$83,"."&amp;$D$82&amp;$AW$82&amp;"C"&amp;$A124))</f>
        <v>0.87</v>
      </c>
      <c r="CI124" s="3">
        <f>-IF(RTD("tos.rtd",,CI$83,"."&amp;$D$82&amp;$AW$82&amp;"P"&amp;$A124)="N/A",0,RTD("tos.rtd",,CI$83,"."&amp;$D$82&amp;$AW$82&amp;"P"&amp;$A124))</f>
        <v>0.18</v>
      </c>
      <c r="CK124" s="3">
        <f t="shared" si="303"/>
        <v>6958</v>
      </c>
      <c r="CL124" s="3"/>
      <c r="CM124" s="3">
        <f t="shared" si="304"/>
        <v>9952</v>
      </c>
      <c r="CN124" s="3"/>
      <c r="CO124" s="3">
        <f t="shared" si="305"/>
        <v>357141</v>
      </c>
      <c r="CP124" s="3">
        <f t="shared" si="271"/>
        <v>374051</v>
      </c>
      <c r="CQ124" s="3">
        <f t="shared" si="272"/>
        <v>-597</v>
      </c>
      <c r="CR124" s="3"/>
      <c r="CS124" s="3">
        <f t="shared" si="273"/>
        <v>-192</v>
      </c>
      <c r="CT124" s="3"/>
      <c r="CU124" s="3">
        <f t="shared" si="274"/>
        <v>-30</v>
      </c>
      <c r="CV124" s="3"/>
      <c r="CW124" s="3">
        <f t="shared" ca="1" si="336"/>
        <v>-517558.28517711349</v>
      </c>
      <c r="CY124" s="3">
        <f t="shared" ca="1" si="275"/>
        <v>-119224.66481974794</v>
      </c>
      <c r="CZ124" s="70" t="str">
        <f t="shared" ca="1" si="319"/>
        <v/>
      </c>
      <c r="DA124" s="3">
        <f>IF(RTD("tos.rtd",,DA$83,"."&amp;$B$82&amp;$AS$82&amp;"C"&amp;$A124)="N/A",0,RTD("tos.rtd",,DA$83,"."&amp;$B$82&amp;$AS$82&amp;"C"&amp;$A124))</f>
        <v>270.48</v>
      </c>
      <c r="DB124" s="3">
        <f>IF(RTD("tos.rtd",,DB$83,"."&amp;$B$82&amp;$AS$82&amp;"P"&amp;$A124)="N/A",0,RTD("tos.rtd",,DB$83,"."&amp;$B$82&amp;$AS$82&amp;"P"&amp;$A124))</f>
        <v>0.03</v>
      </c>
      <c r="DC124" s="3">
        <f>IF(RTD("tos.rtd",,DC$83,"."&amp;$B$82&amp;$AS$82&amp;"C"&amp;$A124)="N/A",0,RTD("tos.rtd",,DC$83,"."&amp;$B$82&amp;$AS$82&amp;"C"&amp;$A124))</f>
        <v>293.5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275.39999999999998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307"/>
        <v>-271.5</v>
      </c>
      <c r="DH124" s="3">
        <f t="shared" si="276"/>
        <v>0</v>
      </c>
      <c r="DI124" s="3">
        <f t="shared" si="277"/>
        <v>0</v>
      </c>
      <c r="DJ124" s="3">
        <f t="shared" si="278"/>
        <v>0</v>
      </c>
      <c r="DK124" s="3">
        <f t="shared" si="279"/>
        <v>0</v>
      </c>
      <c r="DL124" s="3">
        <f t="shared" si="280"/>
        <v>0</v>
      </c>
      <c r="DM124" s="3">
        <f t="shared" si="281"/>
        <v>0</v>
      </c>
      <c r="DN124" s="64" t="str">
        <f t="shared" si="282"/>
        <v>UNKNOWN</v>
      </c>
      <c r="DO124" s="64" t="str">
        <f t="shared" si="283"/>
        <v>UNKNOWN</v>
      </c>
      <c r="DP124" s="3">
        <f t="shared" si="284"/>
        <v>0</v>
      </c>
      <c r="DQ124" s="3">
        <f t="shared" si="285"/>
        <v>0</v>
      </c>
      <c r="DR124" s="3">
        <f t="shared" ca="1" si="286"/>
        <v>0</v>
      </c>
      <c r="DS124" s="3">
        <f t="shared" si="287"/>
        <v>0</v>
      </c>
      <c r="DT124" s="3">
        <f t="shared" si="308"/>
        <v>0</v>
      </c>
      <c r="DU124" s="3">
        <f t="shared" si="309"/>
        <v>0</v>
      </c>
      <c r="DV124" s="3">
        <f t="shared" si="310"/>
        <v>-4</v>
      </c>
      <c r="DW124" s="3">
        <f t="shared" si="311"/>
        <v>-4</v>
      </c>
      <c r="DX124" s="3">
        <f t="shared" ca="1" si="320"/>
        <v>8.2235982309118716E-4</v>
      </c>
      <c r="DY124" s="3">
        <f t="shared" ca="1" si="288"/>
        <v>-5.3733332119693415E-4</v>
      </c>
      <c r="DZ124" s="3">
        <f t="shared" ca="1" si="312"/>
        <v>6.5485928683496207E-4</v>
      </c>
      <c r="EA124" s="3">
        <f t="shared" ca="1" si="313"/>
        <v>-5.9171587517974447E-4</v>
      </c>
      <c r="EB124" s="3">
        <f t="shared" ca="1" si="289"/>
        <v>2.1778587312849235E-4</v>
      </c>
      <c r="EC124" s="3">
        <f t="shared" ca="1" si="290"/>
        <v>-4.35718603816656E-4</v>
      </c>
      <c r="ED124" s="63">
        <f t="shared" si="314"/>
        <v>-8</v>
      </c>
      <c r="EE124" s="59">
        <f t="shared" si="291"/>
        <v>3.0522999999999998</v>
      </c>
      <c r="EF124" s="59">
        <f t="shared" si="292"/>
        <v>2.0851999999999999</v>
      </c>
      <c r="EG124" s="59">
        <f t="shared" si="293"/>
        <v>0.25</v>
      </c>
      <c r="EH124" s="59">
        <f t="shared" si="294"/>
        <v>0.23380000000000001</v>
      </c>
      <c r="EI124" s="59">
        <f t="shared" si="295"/>
        <v>0.16520000000000001</v>
      </c>
      <c r="EJ124" s="59">
        <f t="shared" si="296"/>
        <v>0.20230000000000001</v>
      </c>
      <c r="EK124" s="63">
        <f t="shared" ca="1" si="315"/>
        <v>-40382.956390718915</v>
      </c>
      <c r="EL124" s="3" t="str">
        <f>RTD("tos.rtd",,EL$83,"."&amp;$B$82&amp;$AS$82&amp;"C"&amp;$A124)</f>
        <v>305.23%</v>
      </c>
      <c r="EM124" s="3" t="str">
        <f>RTD("tos.rtd",,EM$83,"."&amp;$B$82&amp;$AS$82&amp;"P"&amp;$A124)</f>
        <v>208.52%</v>
      </c>
      <c r="EN124" s="3" t="str">
        <f>RTD("tos.rtd",,EN$83,"."&amp;$C$82&amp;$AU$82&amp;"C"&amp;$A124)</f>
        <v>--</v>
      </c>
      <c r="EO124" s="3" t="str">
        <f>RTD("tos.rtd",,EO$83,"."&amp;$C$82&amp;$AU$82&amp;"P"&amp;$A124)</f>
        <v>23.38%</v>
      </c>
      <c r="EP124" s="3" t="str">
        <f>RTD("tos.rtd",,EP$83,"."&amp;$D$82&amp;$AW$82&amp;"C"&amp;$A124)</f>
        <v>16.52%</v>
      </c>
      <c r="EQ124" s="3" t="str">
        <f>RTD("tos.rtd",,EQ$83,"."&amp;$D$82&amp;$AW$82&amp;"P"&amp;$A124)</f>
        <v>20.23%</v>
      </c>
      <c r="ES124" s="63" t="str">
        <f t="shared" si="297"/>
        <v>5680,-08.00</v>
      </c>
      <c r="ET124" s="63" t="str">
        <f t="shared" ca="1" si="298"/>
        <v>5680,-119.22</v>
      </c>
      <c r="EU124" s="67">
        <v>589.12</v>
      </c>
      <c r="EV124" s="67" t="s">
        <v>1012</v>
      </c>
      <c r="EW124" s="67">
        <v>515.41999999999996</v>
      </c>
      <c r="EX124" s="67" t="s">
        <v>1013</v>
      </c>
      <c r="EY124" s="67">
        <v>5901.75</v>
      </c>
      <c r="EZ124" s="67" t="s">
        <v>1014</v>
      </c>
      <c r="FA124" s="67">
        <v>21157.25</v>
      </c>
      <c r="FB124" s="67" t="s">
        <v>1015</v>
      </c>
      <c r="FC124" s="67" t="s">
        <v>1016</v>
      </c>
      <c r="FD124" s="67" t="s">
        <v>1017</v>
      </c>
      <c r="FE124" s="68" t="s">
        <v>1018</v>
      </c>
      <c r="FF124" s="68" t="s">
        <v>1019</v>
      </c>
    </row>
    <row r="125" spans="1:162" s="63" customFormat="1" ht="12" customHeight="1" thickBot="1" x14ac:dyDescent="0.25">
      <c r="A125" s="2">
        <f t="shared" si="316"/>
        <v>5670</v>
      </c>
      <c r="B125" s="3">
        <f t="shared" si="260"/>
        <v>414</v>
      </c>
      <c r="C125" s="3">
        <f t="shared" si="261"/>
        <v>861</v>
      </c>
      <c r="D125" s="3">
        <f t="shared" si="262"/>
        <v>17624</v>
      </c>
      <c r="E125" s="3">
        <f t="shared" si="326"/>
        <v>18899</v>
      </c>
      <c r="F125" s="4">
        <f t="shared" si="330"/>
        <v>5689.0540199949592</v>
      </c>
      <c r="G125" s="4">
        <f t="shared" si="327"/>
        <v>565.87581282029737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21</v>
      </c>
      <c r="AN125" s="20">
        <v>-152</v>
      </c>
      <c r="AO125" s="20">
        <v>5670</v>
      </c>
      <c r="AP125" s="20">
        <v>31</v>
      </c>
      <c r="AQ125" s="20">
        <v>-356</v>
      </c>
      <c r="AR125" s="20"/>
      <c r="AS125" s="54">
        <f>IF(RTD("tos.rtd",,AS$83,"."&amp;$B$82&amp;$AS$82&amp;"C"&amp;$A125)="N/A",0,RTD("tos.rtd",,AS$83,"."&amp;$B$82&amp;$AS$82&amp;"C"&amp;$A125))</f>
        <v>196</v>
      </c>
      <c r="AT125" s="3">
        <f>-IF(RTD("tos.rtd",,AT$83,"."&amp;$B$82&amp;$AS$82&amp;"P"&amp;$A125)="N/A",0,RTD("tos.rtd",,AT$83,"."&amp;$B$82&amp;$AS$82&amp;"P"&amp;$A125))</f>
        <v>-218</v>
      </c>
      <c r="AU125" s="54">
        <f>IF(RTD("tos.rtd",,AU$83,"."&amp;$C$82&amp;$AU$82&amp;"C"&amp;$A125)="N/A",0,RTD("tos.rtd",,AU$83,"."&amp;$C$82&amp;$AU$82&amp;"C"&amp;$A125))</f>
        <v>440</v>
      </c>
      <c r="AV125" s="3">
        <f>-IF(RTD("tos.rtd",,AV$83,"."&amp;$C$82&amp;$AU$82&amp;"P"&amp;$A125)="N/A",0,RTD("tos.rtd",,AV$83,"."&amp;$C$82&amp;$AU$82&amp;"P"&amp;$A125))</f>
        <v>-421</v>
      </c>
      <c r="AW125" s="54">
        <f>IF(RTD("tos.rtd",,AW$83,"."&amp;$D$82&amp;$AW$82&amp;"C"&amp;$A125)="N/A",0,RTD("tos.rtd",,AW$83,"."&amp;$D$82&amp;$AW$82&amp;"C"&amp;$A125))</f>
        <v>8836</v>
      </c>
      <c r="AX125" s="3">
        <f>-IF(RTD("tos.rtd",,AX$83,"."&amp;$D$82&amp;$AW$82&amp;"P"&amp;$A125)="N/A",0,RTD("tos.rtd",,AX$83,"."&amp;$D$82&amp;$AW$82&amp;"P"&amp;$A125))</f>
        <v>-8788</v>
      </c>
      <c r="AY125" s="79">
        <f t="shared" si="328"/>
        <v>45</v>
      </c>
      <c r="AZ125" s="8">
        <f t="shared" si="264"/>
        <v>5670</v>
      </c>
      <c r="BA125" s="54">
        <f>IF(RTD("tos.rtd",,BA$83,"."&amp;$B$82&amp;$AS$82&amp;"C"&amp;$A125)="N/A",0,RTD("tos.rtd",,BA$83,"."&amp;$B$82&amp;$AS$82&amp;"C"&amp;$A125))</f>
        <v>31</v>
      </c>
      <c r="BB125" s="3">
        <f>-IF(RTD("tos.rtd",,BB$83,"."&amp;$B$82&amp;$AS$82&amp;"P"&amp;$A125)="N/A",0,RTD("tos.rtd",,BB$83,"."&amp;$B$82&amp;$AS$82&amp;"P"&amp;$A125))</f>
        <v>-356</v>
      </c>
      <c r="BC125" s="54">
        <f>IF(RTD("tos.rtd",,BC$83,"."&amp;$C$82&amp;$AU$82&amp;"C"&amp;$A125)="N/A",0,RTD("tos.rtd",,BC$83,"."&amp;$C$82&amp;$AU$82&amp;"C"&amp;$A125))</f>
        <v>5</v>
      </c>
      <c r="BD125" s="3">
        <f>-IF(RTD("tos.rtd",,BD$83,"."&amp;$C$82&amp;$AU$82&amp;"P"&amp;$A125)="N/A",0,RTD("tos.rtd",,BD$83,"."&amp;$C$82&amp;$AU$82&amp;"P"&amp;$A125))</f>
        <v>-352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-31</v>
      </c>
      <c r="BG125" s="3">
        <f ca="1">+Hoja2!Y126</f>
        <v>-668</v>
      </c>
      <c r="BH125" s="55">
        <f t="shared" ca="1" si="301"/>
        <v>-1371</v>
      </c>
      <c r="BI125" s="32" t="str">
        <f t="shared" ca="1" si="321"/>
        <v/>
      </c>
      <c r="BJ125" s="3">
        <f ca="1">IF($BP$1=1,DX125,IF(RTD("tos.rtd",,BJ$83,"."&amp;$B$82&amp;$AS$82&amp;"C"&amp;$A125)="N/A",0,RTD("tos.rtd",,BJ$83,"."&amp;$B$82&amp;$AS$82&amp;"C"&amp;$A125)))</f>
        <v>7.8956936717624205E-4</v>
      </c>
      <c r="BK125" s="3">
        <f ca="1">IF($BP$1=1,DY125,-IF(RTD("tos.rtd",,BK$83,"."&amp;$B$82&amp;$AS$82&amp;"P"&amp;$A125)="N/A",0,RTD("tos.rtd",,BK$83,"."&amp;$B$82&amp;$AS$82&amp;"P"&amp;$A125)))</f>
        <v>-5.127739765417458E-4</v>
      </c>
      <c r="BL125" s="3">
        <f ca="1">IF($BP$1=1,DZ125,IF(RTD("tos.rtd",,BL$83,"."&amp;$C$82&amp;$AU$82&amp;"C"&amp;$A125)="N/A",0,RTD("tos.rtd",,BL$83,"."&amp;$C$82&amp;$AU$82&amp;"C"&amp;$A125)))</f>
        <v>5.9852093354201947E-4</v>
      </c>
      <c r="BM125" s="3">
        <f ca="1">IF($BP$1=1,EA125,-IF(RTD("tos.rtd",,BM$83,"."&amp;$C$82&amp;$AU$82&amp;"P"&amp;$A125)="N/A",0,RTD("tos.rtd",,BM$83,"."&amp;$C$82&amp;$AU$82&amp;"P"&amp;$A125)))</f>
        <v>-5.4291905498023607E-4</v>
      </c>
      <c r="BN125" s="3">
        <f ca="1">IF($BP$1=1,EB125,IF(RTD("tos.rtd",,BN$83,"."&amp;$D$82&amp;$AW$82&amp;"C"&amp;$A125)="N/A",0,RTD("tos.rtd",,BN$83,"."&amp;$D$82&amp;$AW$82&amp;"C"&amp;$A125)))</f>
        <v>1.7950009974204589E-4</v>
      </c>
      <c r="BO125" s="3">
        <f ca="1">IF($BP$1=1,EC125,-IF(RTD("tos.rtd",,BO$83,"."&amp;$D$82&amp;$AW$82&amp;"P"&amp;$A125)="N/A",0,RTD("tos.rtd",,BO$83,"."&amp;$D$82&amp;$AW$82&amp;"P"&amp;$A125)))</f>
        <v>-3.8799461540615541E-4</v>
      </c>
      <c r="BQ125" s="3">
        <f t="shared" ca="1" si="265"/>
        <v>11668.085830230892</v>
      </c>
      <c r="BR125" s="3" t="str">
        <f t="shared" ca="1" si="302"/>
        <v>Cruce +</v>
      </c>
      <c r="BS125" s="3">
        <f t="shared" ca="1" si="266"/>
        <v>9444.0582982644482</v>
      </c>
      <c r="BT125" s="3" t="str">
        <f t="shared" ca="1" si="302"/>
        <v>Cruce +</v>
      </c>
      <c r="BU125" s="3">
        <f t="shared" ca="1" si="267"/>
        <v>-495180.01714777696</v>
      </c>
      <c r="BV125" s="3" t="str">
        <f t="shared" ca="1" si="302"/>
        <v/>
      </c>
      <c r="BX125" s="3">
        <f t="shared" ca="1" si="268"/>
        <v>-42921.744335590796</v>
      </c>
      <c r="BY125" s="3" t="str">
        <f t="shared" ca="1" si="318"/>
        <v/>
      </c>
      <c r="BZ125" s="3">
        <f t="shared" ca="1" si="269"/>
        <v>-51079.740239114013</v>
      </c>
      <c r="CA125" s="3" t="str">
        <f t="shared" ca="1" si="318"/>
        <v/>
      </c>
      <c r="CB125" s="3">
        <f t="shared" ca="1" si="270"/>
        <v>-3265.9751060257936</v>
      </c>
      <c r="CC125" s="3" t="str">
        <f t="shared" ca="1" si="318"/>
        <v/>
      </c>
      <c r="CD125" s="3">
        <f>IF(RTD("tos.rtd",,CD$83,"."&amp;$B$82&amp;$AS$82&amp;"C"&amp;$A125)="N/A",0,RTD("tos.rtd",,CD$83,"."&amp;$B$82&amp;$AS$82&amp;"C"&amp;$A125))</f>
        <v>0.98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1</v>
      </c>
      <c r="CG125" s="3">
        <f>-IF(RTD("tos.rtd",,CG$83,"."&amp;$C$82&amp;$AU$82&amp;"P"&amp;$A125)="N/A",0,RTD("tos.rtd",,CG$83,"."&amp;$C$82&amp;$AU$82&amp;"P"&amp;$A125))</f>
        <v>0.02</v>
      </c>
      <c r="CH125" s="3">
        <f>IF(RTD("tos.rtd",,CH$83,"."&amp;$D$82&amp;$AW$82&amp;"C"&amp;$A125)="N/A",0,RTD("tos.rtd",,CH$83,"."&amp;$D$82&amp;$AW$82&amp;"C"&amp;$A125))</f>
        <v>0.87</v>
      </c>
      <c r="CI125" s="3">
        <f>-IF(RTD("tos.rtd",,CI$83,"."&amp;$D$82&amp;$AW$82&amp;"P"&amp;$A125)="N/A",0,RTD("tos.rtd",,CI$83,"."&amp;$D$82&amp;$AW$82&amp;"P"&amp;$A125))</f>
        <v>0.17</v>
      </c>
      <c r="CK125" s="3">
        <f t="shared" si="303"/>
        <v>19208</v>
      </c>
      <c r="CL125" s="3"/>
      <c r="CM125" s="3">
        <f t="shared" si="304"/>
        <v>43158</v>
      </c>
      <c r="CN125" s="3"/>
      <c r="CO125" s="3">
        <f t="shared" si="305"/>
        <v>619336</v>
      </c>
      <c r="CP125" s="3">
        <f t="shared" si="271"/>
        <v>681702</v>
      </c>
      <c r="CQ125" s="3">
        <f t="shared" si="272"/>
        <v>-325</v>
      </c>
      <c r="CR125" s="3"/>
      <c r="CS125" s="3">
        <f t="shared" si="273"/>
        <v>-347</v>
      </c>
      <c r="CT125" s="3"/>
      <c r="CU125" s="3">
        <f t="shared" si="274"/>
        <v>-31</v>
      </c>
      <c r="CV125" s="3"/>
      <c r="CW125" s="3">
        <f t="shared" ca="1" si="336"/>
        <v>-474067.8730192816</v>
      </c>
      <c r="CY125" s="3">
        <f t="shared" ca="1" si="275"/>
        <v>-97267.459680730608</v>
      </c>
      <c r="CZ125" s="70" t="str">
        <f t="shared" ca="1" si="319"/>
        <v/>
      </c>
      <c r="DA125" s="3">
        <f>IF(RTD("tos.rtd",,DA$83,"."&amp;$B$82&amp;$AS$82&amp;"C"&amp;$A125)="N/A",0,RTD("tos.rtd",,DA$83,"."&amp;$B$82&amp;$AS$82&amp;"C"&amp;$A125))</f>
        <v>276.75</v>
      </c>
      <c r="DB125" s="3">
        <f>IF(RTD("tos.rtd",,DB$83,"."&amp;$B$82&amp;$AS$82&amp;"P"&amp;$A125)="N/A",0,RTD("tos.rtd",,DB$83,"."&amp;$B$82&amp;$AS$82&amp;"P"&amp;$A125))</f>
        <v>7.0000000000000007E-2</v>
      </c>
      <c r="DC125" s="3">
        <f>IF(RTD("tos.rtd",,DC$83,"."&amp;$B$82&amp;$AS$82&amp;"C"&amp;$A125)="N/A",0,RTD("tos.rtd",,DC$83,"."&amp;$B$82&amp;$AS$82&amp;"C"&amp;$A125))</f>
        <v>303.5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285.39999999999998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307"/>
        <v>-281.5</v>
      </c>
      <c r="DH125" s="3">
        <f t="shared" si="276"/>
        <v>0</v>
      </c>
      <c r="DI125" s="3">
        <f t="shared" si="277"/>
        <v>0</v>
      </c>
      <c r="DJ125" s="3">
        <f t="shared" si="278"/>
        <v>0</v>
      </c>
      <c r="DK125" s="3">
        <f t="shared" si="279"/>
        <v>0</v>
      </c>
      <c r="DL125" s="3">
        <f t="shared" si="280"/>
        <v>0</v>
      </c>
      <c r="DM125" s="3">
        <f t="shared" si="281"/>
        <v>0</v>
      </c>
      <c r="DN125" s="64" t="str">
        <f t="shared" si="282"/>
        <v>UNKNOWN</v>
      </c>
      <c r="DO125" s="64" t="str">
        <f t="shared" si="283"/>
        <v>UNKNOWN</v>
      </c>
      <c r="DP125" s="3">
        <f t="shared" si="284"/>
        <v>0</v>
      </c>
      <c r="DQ125" s="3">
        <f t="shared" si="285"/>
        <v>0</v>
      </c>
      <c r="DR125" s="3">
        <f t="shared" ca="1" si="286"/>
        <v>0</v>
      </c>
      <c r="DS125" s="3">
        <f t="shared" si="287"/>
        <v>0</v>
      </c>
      <c r="DT125" s="3">
        <f t="shared" si="308"/>
        <v>0</v>
      </c>
      <c r="DU125" s="3">
        <f t="shared" si="309"/>
        <v>0</v>
      </c>
      <c r="DV125" s="3">
        <f t="shared" si="310"/>
        <v>21</v>
      </c>
      <c r="DW125" s="3">
        <f t="shared" si="311"/>
        <v>-152</v>
      </c>
      <c r="DX125" s="3">
        <f t="shared" ca="1" si="320"/>
        <v>7.8956936717624205E-4</v>
      </c>
      <c r="DY125" s="3">
        <f t="shared" ca="1" si="288"/>
        <v>-5.127739765417458E-4</v>
      </c>
      <c r="DZ125" s="3">
        <f t="shared" ca="1" si="312"/>
        <v>5.9852093354201947E-4</v>
      </c>
      <c r="EA125" s="3">
        <f t="shared" ca="1" si="313"/>
        <v>-5.4291905498023607E-4</v>
      </c>
      <c r="EB125" s="3">
        <f t="shared" ca="1" si="289"/>
        <v>1.7950009974204589E-4</v>
      </c>
      <c r="EC125" s="3">
        <f t="shared" ca="1" si="290"/>
        <v>-3.8799461540615541E-4</v>
      </c>
      <c r="ED125" s="63">
        <f t="shared" si="314"/>
        <v>-131</v>
      </c>
      <c r="EE125" s="59">
        <f t="shared" si="291"/>
        <v>3.1467999999999998</v>
      </c>
      <c r="EF125" s="59">
        <f t="shared" si="292"/>
        <v>2.1545000000000001</v>
      </c>
      <c r="EG125" s="59">
        <f t="shared" si="293"/>
        <v>0.25</v>
      </c>
      <c r="EH125" s="59">
        <f t="shared" si="294"/>
        <v>0.2359</v>
      </c>
      <c r="EI125" s="59">
        <f t="shared" si="295"/>
        <v>0.1656</v>
      </c>
      <c r="EJ125" s="59">
        <f t="shared" si="296"/>
        <v>0.20380000000000001</v>
      </c>
      <c r="EK125" s="63">
        <f t="shared" ca="1" si="315"/>
        <v>3348023.8281437978</v>
      </c>
      <c r="EL125" s="3" t="str">
        <f>RTD("tos.rtd",,EL$83,"."&amp;$B$82&amp;$AS$82&amp;"C"&amp;$A125)</f>
        <v>314.68%</v>
      </c>
      <c r="EM125" s="3" t="str">
        <f>RTD("tos.rtd",,EM$83,"."&amp;$B$82&amp;$AS$82&amp;"P"&amp;$A125)</f>
        <v>215.45%</v>
      </c>
      <c r="EN125" s="3" t="str">
        <f>RTD("tos.rtd",,EN$83,"."&amp;$C$82&amp;$AU$82&amp;"C"&amp;$A125)</f>
        <v>--</v>
      </c>
      <c r="EO125" s="3" t="str">
        <f>RTD("tos.rtd",,EO$83,"."&amp;$C$82&amp;$AU$82&amp;"P"&amp;$A125)</f>
        <v>23.59%</v>
      </c>
      <c r="EP125" s="3" t="str">
        <f>RTD("tos.rtd",,EP$83,"."&amp;$D$82&amp;$AW$82&amp;"C"&amp;$A125)</f>
        <v>16.56%</v>
      </c>
      <c r="EQ125" s="3" t="str">
        <f>RTD("tos.rtd",,EQ$83,"."&amp;$D$82&amp;$AW$82&amp;"P"&amp;$A125)</f>
        <v>20.38%</v>
      </c>
      <c r="ES125" s="63" t="str">
        <f t="shared" si="297"/>
        <v>5670,-131.00</v>
      </c>
      <c r="ET125" s="63" t="str">
        <f t="shared" ca="1" si="298"/>
        <v>5670,-97.27</v>
      </c>
      <c r="EU125" s="67">
        <v>589.05999999999995</v>
      </c>
      <c r="EV125" s="67" t="s">
        <v>1020</v>
      </c>
      <c r="EW125" s="67">
        <v>515.35</v>
      </c>
      <c r="EX125" s="67" t="s">
        <v>1021</v>
      </c>
      <c r="EY125" s="67">
        <v>5901.25</v>
      </c>
      <c r="EZ125" s="67" t="s">
        <v>1022</v>
      </c>
      <c r="FA125" s="67">
        <v>21153</v>
      </c>
      <c r="FB125" s="67" t="s">
        <v>1023</v>
      </c>
      <c r="FC125" s="67" t="s">
        <v>1024</v>
      </c>
      <c r="FD125" s="67" t="s">
        <v>1025</v>
      </c>
      <c r="FE125" s="68" t="s">
        <v>1026</v>
      </c>
      <c r="FF125" s="68" t="s">
        <v>1027</v>
      </c>
    </row>
    <row r="126" spans="1:162" s="63" customFormat="1" ht="12" customHeight="1" thickBot="1" x14ac:dyDescent="0.25">
      <c r="A126" s="2">
        <f t="shared" si="316"/>
        <v>5660</v>
      </c>
      <c r="B126" s="3">
        <f t="shared" si="260"/>
        <v>4659</v>
      </c>
      <c r="C126" s="3">
        <f t="shared" si="261"/>
        <v>0</v>
      </c>
      <c r="D126" s="3">
        <f t="shared" si="262"/>
        <v>9247</v>
      </c>
      <c r="E126" s="3">
        <f t="shared" si="326"/>
        <v>13906</v>
      </c>
      <c r="F126" s="4">
        <f t="shared" si="330"/>
        <v>5679.0204150214231</v>
      </c>
      <c r="G126" s="4">
        <f t="shared" si="327"/>
        <v>564.87779551373603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192</v>
      </c>
      <c r="AN126" s="20">
        <v>425</v>
      </c>
      <c r="AO126" s="20">
        <v>5660</v>
      </c>
      <c r="AP126" s="20">
        <v>220</v>
      </c>
      <c r="AQ126" s="20">
        <v>-605</v>
      </c>
      <c r="AR126" s="20"/>
      <c r="AS126" s="54">
        <f>IF(RTD("tos.rtd",,AS$83,"."&amp;$B$82&amp;$AS$82&amp;"C"&amp;$A126)="N/A",0,RTD("tos.rtd",,AS$83,"."&amp;$B$82&amp;$AS$82&amp;"C"&amp;$A126))</f>
        <v>246</v>
      </c>
      <c r="AT126" s="3">
        <f>-IF(RTD("tos.rtd",,AT$83,"."&amp;$B$82&amp;$AS$82&amp;"P"&amp;$A126)="N/A",0,RTD("tos.rtd",,AT$83,"."&amp;$B$82&amp;$AS$82&amp;"P"&amp;$A126))</f>
        <v>-4413</v>
      </c>
      <c r="AU126" s="54">
        <f>IF(RTD("tos.rtd",,AU$83,"."&amp;$C$82&amp;$AU$82&amp;"C"&amp;$A126)="N/A",0,RTD("tos.rtd",,AU$83,"."&amp;$C$82&amp;$AU$82&amp;"C"&amp;$A126))</f>
        <v>0</v>
      </c>
      <c r="AV126" s="3">
        <f>-IF(RTD("tos.rtd",,AV$83,"."&amp;$C$82&amp;$AU$82&amp;"P"&amp;$A126)="N/A",0,RTD("tos.rtd",,AV$83,"."&amp;$C$82&amp;$AU$82&amp;"P"&amp;$A126))</f>
        <v>0</v>
      </c>
      <c r="AW126" s="54">
        <f>IF(RTD("tos.rtd",,AW$83,"."&amp;$D$82&amp;$AW$82&amp;"C"&amp;$A126)="N/A",0,RTD("tos.rtd",,AW$83,"."&amp;$D$82&amp;$AW$82&amp;"C"&amp;$A126))</f>
        <v>4765</v>
      </c>
      <c r="AX126" s="3">
        <f>-IF(RTD("tos.rtd",,AX$83,"."&amp;$D$82&amp;$AW$82&amp;"P"&amp;$A126)="N/A",0,RTD("tos.rtd",,AX$83,"."&amp;$D$82&amp;$AW$82&amp;"P"&amp;$A126))</f>
        <v>-4482</v>
      </c>
      <c r="AY126" s="79">
        <f t="shared" si="328"/>
        <v>-3884</v>
      </c>
      <c r="AZ126" s="8">
        <f t="shared" si="264"/>
        <v>5660</v>
      </c>
      <c r="BA126" s="54">
        <f>IF(RTD("tos.rtd",,BA$83,"."&amp;$B$82&amp;$AS$82&amp;"C"&amp;$A126)="N/A",0,RTD("tos.rtd",,BA$83,"."&amp;$B$82&amp;$AS$82&amp;"C"&amp;$A126))</f>
        <v>220</v>
      </c>
      <c r="BB126" s="3">
        <f>-IF(RTD("tos.rtd",,BB$83,"."&amp;$B$82&amp;$AS$82&amp;"P"&amp;$A126)="N/A",0,RTD("tos.rtd",,BB$83,"."&amp;$B$82&amp;$AS$82&amp;"P"&amp;$A126))</f>
        <v>-605</v>
      </c>
      <c r="BC126" s="54">
        <f>IF(RTD("tos.rtd",,BC$83,"."&amp;$C$82&amp;$AU$82&amp;"C"&amp;$A126)="N/A",0,RTD("tos.rtd",,BC$83,"."&amp;$C$82&amp;$AU$82&amp;"C"&amp;$A126))</f>
        <v>0</v>
      </c>
      <c r="BD126" s="3">
        <f>-IF(RTD("tos.rtd",,BD$83,"."&amp;$C$82&amp;$AU$82&amp;"P"&amp;$A126)="N/A",0,RTD("tos.rtd",,BD$83,"."&amp;$C$82&amp;$AU$82&amp;"P"&amp;$A126))</f>
        <v>0</v>
      </c>
      <c r="BE126" s="54">
        <f>IF(RTD("tos.rtd",,BE$83,"."&amp;$D$82&amp;$AW$82&amp;"C"&amp;$A126)="N/A",0,RTD("tos.rtd",,BE$83,"."&amp;$D$82&amp;$AW$82&amp;"C"&amp;$A126))</f>
        <v>0</v>
      </c>
      <c r="BF126" s="3">
        <f>-IF(RTD("tos.rtd",,BF$83,"."&amp;$D$82&amp;$AW$82&amp;"P"&amp;$A126)="N/A",0,RTD("tos.rtd",,BF$83,"."&amp;$D$82&amp;$AW$82&amp;"P"&amp;$A126))</f>
        <v>-411</v>
      </c>
      <c r="BG126" s="3">
        <f ca="1">+Hoja2!Y127</f>
        <v>-80</v>
      </c>
      <c r="BH126" s="55">
        <f t="shared" ca="1" si="301"/>
        <v>-876</v>
      </c>
      <c r="BI126" s="32" t="str">
        <f t="shared" ca="1" si="321"/>
        <v/>
      </c>
      <c r="BJ126" s="3">
        <f ca="1">IF($BP$1=1,DX126,IF(RTD("tos.rtd",,BJ$83,"."&amp;$B$82&amp;$AS$82&amp;"C"&amp;$A126)="N/A",0,RTD("tos.rtd",,BJ$83,"."&amp;$B$82&amp;$AS$82&amp;"C"&amp;$A126)))</f>
        <v>7.590497060671348E-4</v>
      </c>
      <c r="BK126" s="3">
        <f ca="1">IF($BP$1=1,DY126,-IF(RTD("tos.rtd",,BK$83,"."&amp;$B$82&amp;$AS$82&amp;"P"&amp;$A126)="N/A",0,RTD("tos.rtd",,BK$83,"."&amp;$B$82&amp;$AS$82&amp;"P"&amp;$A126)))</f>
        <v>-4.9008158366911473E-4</v>
      </c>
      <c r="BL126" s="3">
        <f ca="1">IF($BP$1=1,DZ126,IF(RTD("tos.rtd",,BL$83,"."&amp;$C$82&amp;$AU$82&amp;"C"&amp;$A126)="N/A",0,RTD("tos.rtd",,BL$83,"."&amp;$C$82&amp;$AU$82&amp;"C"&amp;$A126)))</f>
        <v>5.4516014796742579E-4</v>
      </c>
      <c r="BM126" s="3">
        <f ca="1">IF($BP$1=1,EA126,-IF(RTD("tos.rtd",,BM$83,"."&amp;$C$82&amp;$AU$82&amp;"P"&amp;$A126)="N/A",0,RTD("tos.rtd",,BM$83,"."&amp;$C$82&amp;$AU$82&amp;"P"&amp;$A126)))</f>
        <v>-5.4516014796742579E-4</v>
      </c>
      <c r="BN126" s="3">
        <f ca="1">IF($BP$1=1,EB126,IF(RTD("tos.rtd",,BN$83,"."&amp;$D$82&amp;$AW$82&amp;"C"&amp;$A126)="N/A",0,RTD("tos.rtd",,BN$83,"."&amp;$D$82&amp;$AW$82&amp;"C"&amp;$A126)))</f>
        <v>1.4753184195240185E-4</v>
      </c>
      <c r="BO126" s="3">
        <f ca="1">IF($BP$1=1,EC126,-IF(RTD("tos.rtd",,BO$83,"."&amp;$D$82&amp;$AW$82&amp;"P"&amp;$A126)="N/A",0,RTD("tos.rtd",,BO$83,"."&amp;$D$82&amp;$AW$82&amp;"P"&amp;$A126)))</f>
        <v>-3.4491360350957529E-4</v>
      </c>
      <c r="BQ126" s="3">
        <f t="shared" ca="1" si="265"/>
        <v>-536553.77339999762</v>
      </c>
      <c r="BR126" s="3" t="str">
        <f t="shared" ca="1" si="302"/>
        <v>Cruce -</v>
      </c>
      <c r="BS126" s="3">
        <f t="shared" ca="1" si="266"/>
        <v>0</v>
      </c>
      <c r="BT126" s="3" t="str">
        <f t="shared" ca="1" si="302"/>
        <v/>
      </c>
      <c r="BU126" s="3">
        <f t="shared" ca="1" si="267"/>
        <v>-228880.35056391585</v>
      </c>
      <c r="BV126" s="3" t="str">
        <f t="shared" ca="1" si="302"/>
        <v/>
      </c>
      <c r="BX126" s="3">
        <f t="shared" ca="1" si="268"/>
        <v>-35166.042138102348</v>
      </c>
      <c r="BY126" s="3" t="str">
        <f t="shared" ca="1" si="318"/>
        <v/>
      </c>
      <c r="BZ126" s="3">
        <f t="shared" ca="1" si="269"/>
        <v>0</v>
      </c>
      <c r="CA126" s="3" t="str">
        <f t="shared" ca="1" si="318"/>
        <v/>
      </c>
      <c r="CB126" s="3">
        <f t="shared" ca="1" si="270"/>
        <v>-38492.633361371554</v>
      </c>
      <c r="CC126" s="3" t="str">
        <f t="shared" ca="1" si="318"/>
        <v/>
      </c>
      <c r="CD126" s="3">
        <f>IF(RTD("tos.rtd",,CD$83,"."&amp;$B$82&amp;$AS$82&amp;"C"&amp;$A126)="N/A",0,RTD("tos.rtd",,CD$83,"."&amp;$B$82&amp;$AS$82&amp;"C"&amp;$A126))</f>
        <v>0.98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</v>
      </c>
      <c r="CG126" s="3">
        <f>-IF(RTD("tos.rtd",,CG$83,"."&amp;$C$82&amp;$AU$82&amp;"P"&amp;$A126)="N/A",0,RTD("tos.rtd",,CG$83,"."&amp;$C$82&amp;$AU$82&amp;"P"&amp;$A126))</f>
        <v>0</v>
      </c>
      <c r="CH126" s="3">
        <f>IF(RTD("tos.rtd",,CH$83,"."&amp;$D$82&amp;$AW$82&amp;"C"&amp;$A126)="N/A",0,RTD("tos.rtd",,CH$83,"."&amp;$D$82&amp;$AW$82&amp;"C"&amp;$A126))</f>
        <v>0.88</v>
      </c>
      <c r="CI126" s="3">
        <f>-IF(RTD("tos.rtd",,CI$83,"."&amp;$D$82&amp;$AW$82&amp;"P"&amp;$A126)="N/A",0,RTD("tos.rtd",,CI$83,"."&amp;$D$82&amp;$AW$82&amp;"P"&amp;$A126))</f>
        <v>0.17</v>
      </c>
      <c r="CK126" s="3">
        <f t="shared" si="303"/>
        <v>24108</v>
      </c>
      <c r="CL126" s="3"/>
      <c r="CM126" s="3">
        <f t="shared" si="304"/>
        <v>0</v>
      </c>
      <c r="CN126" s="3"/>
      <c r="CO126" s="3">
        <f t="shared" si="305"/>
        <v>343126</v>
      </c>
      <c r="CP126" s="3">
        <f t="shared" si="271"/>
        <v>367234</v>
      </c>
      <c r="CQ126" s="3">
        <f t="shared" si="272"/>
        <v>-385</v>
      </c>
      <c r="CR126" s="3"/>
      <c r="CS126" s="3">
        <f t="shared" si="273"/>
        <v>0</v>
      </c>
      <c r="CT126" s="3"/>
      <c r="CU126" s="3">
        <f t="shared" si="274"/>
        <v>-411</v>
      </c>
      <c r="CV126" s="3"/>
      <c r="CW126" s="3">
        <f t="shared" ca="1" si="336"/>
        <v>-765434.12396391341</v>
      </c>
      <c r="CY126" s="3">
        <f t="shared" ca="1" si="275"/>
        <v>-73658.675499473902</v>
      </c>
      <c r="CZ126" s="70" t="str">
        <f t="shared" ca="1" si="319"/>
        <v/>
      </c>
      <c r="DA126" s="3">
        <f>IF(RTD("tos.rtd",,DA$83,"."&amp;$B$82&amp;$AS$82&amp;"C"&amp;$A126)="N/A",0,RTD("tos.rtd",,DA$83,"."&amp;$B$82&amp;$AS$82&amp;"C"&amp;$A126))</f>
        <v>296.5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313.5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295.39999999999998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307"/>
        <v>-291.5</v>
      </c>
      <c r="DH126" s="3">
        <f t="shared" si="276"/>
        <v>0</v>
      </c>
      <c r="DI126" s="3">
        <f t="shared" si="277"/>
        <v>0</v>
      </c>
      <c r="DJ126" s="3">
        <f t="shared" si="278"/>
        <v>0</v>
      </c>
      <c r="DK126" s="3">
        <f t="shared" si="279"/>
        <v>0</v>
      </c>
      <c r="DL126" s="3">
        <f t="shared" si="280"/>
        <v>0</v>
      </c>
      <c r="DM126" s="3">
        <f t="shared" si="281"/>
        <v>0</v>
      </c>
      <c r="DN126" s="64" t="str">
        <f t="shared" si="282"/>
        <v>UNKNOWN</v>
      </c>
      <c r="DO126" s="64" t="str">
        <f t="shared" si="283"/>
        <v>UNKNOWN</v>
      </c>
      <c r="DP126" s="3">
        <f t="shared" si="284"/>
        <v>0</v>
      </c>
      <c r="DQ126" s="3">
        <f t="shared" si="285"/>
        <v>0</v>
      </c>
      <c r="DR126" s="3">
        <f t="shared" ca="1" si="286"/>
        <v>0</v>
      </c>
      <c r="DS126" s="3">
        <f t="shared" si="287"/>
        <v>0</v>
      </c>
      <c r="DT126" s="3">
        <f t="shared" si="308"/>
        <v>0</v>
      </c>
      <c r="DU126" s="3">
        <f t="shared" si="309"/>
        <v>0</v>
      </c>
      <c r="DV126" s="3">
        <f t="shared" si="310"/>
        <v>192</v>
      </c>
      <c r="DW126" s="3">
        <f t="shared" si="311"/>
        <v>425</v>
      </c>
      <c r="DX126" s="3">
        <f t="shared" ca="1" si="320"/>
        <v>7.590497060671348E-4</v>
      </c>
      <c r="DY126" s="3">
        <f t="shared" ca="1" si="288"/>
        <v>-4.9008158366911473E-4</v>
      </c>
      <c r="DZ126" s="3">
        <f t="shared" ca="1" si="312"/>
        <v>5.4516014796742579E-4</v>
      </c>
      <c r="EA126" s="3">
        <f t="shared" ca="1" si="313"/>
        <v>-5.4516014796742579E-4</v>
      </c>
      <c r="EB126" s="3">
        <f t="shared" ca="1" si="289"/>
        <v>1.4753184195240185E-4</v>
      </c>
      <c r="EC126" s="3">
        <f t="shared" ca="1" si="290"/>
        <v>-3.4491360350957529E-4</v>
      </c>
      <c r="ED126" s="63">
        <f t="shared" si="314"/>
        <v>617</v>
      </c>
      <c r="EE126" s="59">
        <f t="shared" si="291"/>
        <v>3.2410999999999999</v>
      </c>
      <c r="EF126" s="59">
        <f t="shared" si="292"/>
        <v>2.2237</v>
      </c>
      <c r="EG126" s="59">
        <f t="shared" si="293"/>
        <v>0.25</v>
      </c>
      <c r="EH126" s="59">
        <f t="shared" si="294"/>
        <v>0.25</v>
      </c>
      <c r="EI126" s="59">
        <f t="shared" si="295"/>
        <v>0.1661</v>
      </c>
      <c r="EJ126" s="59">
        <f t="shared" si="296"/>
        <v>0.20530000000000001</v>
      </c>
      <c r="EK126" s="63">
        <f t="shared" ca="1" si="315"/>
        <v>-2215441.358920983</v>
      </c>
      <c r="EL126" s="3" t="str">
        <f>RTD("tos.rtd",,EL$83,"."&amp;$B$82&amp;$AS$82&amp;"C"&amp;$A126)</f>
        <v>324.11%</v>
      </c>
      <c r="EM126" s="3" t="str">
        <f>RTD("tos.rtd",,EM$83,"."&amp;$B$82&amp;$AS$82&amp;"P"&amp;$A126)</f>
        <v>222.37%</v>
      </c>
      <c r="EN126" s="3" t="str">
        <f>RTD("tos.rtd",,EN$83,"."&amp;$C$82&amp;$AU$82&amp;"C"&amp;$A126)</f>
        <v>N/A</v>
      </c>
      <c r="EO126" s="3" t="str">
        <f>RTD("tos.rtd",,EO$83,"."&amp;$C$82&amp;$AU$82&amp;"P"&amp;$A126)</f>
        <v>N/A</v>
      </c>
      <c r="EP126" s="3" t="str">
        <f>RTD("tos.rtd",,EP$83,"."&amp;$D$82&amp;$AW$82&amp;"C"&amp;$A126)</f>
        <v>16.61%</v>
      </c>
      <c r="EQ126" s="3" t="str">
        <f>RTD("tos.rtd",,EQ$83,"."&amp;$D$82&amp;$AW$82&amp;"P"&amp;$A126)</f>
        <v>20.53%</v>
      </c>
      <c r="ES126" s="63" t="str">
        <f t="shared" si="297"/>
        <v>5660,617.00</v>
      </c>
      <c r="ET126" s="63" t="str">
        <f t="shared" ca="1" si="298"/>
        <v>5660,-73.66</v>
      </c>
      <c r="EU126" s="67">
        <v>589.04</v>
      </c>
      <c r="EV126" s="67" t="s">
        <v>1028</v>
      </c>
      <c r="EW126" s="67">
        <v>515.30999999999995</v>
      </c>
      <c r="EX126" s="67" t="s">
        <v>1029</v>
      </c>
      <c r="EY126" s="67">
        <v>5900.75</v>
      </c>
      <c r="EZ126" s="67" t="s">
        <v>1030</v>
      </c>
      <c r="FA126" s="67">
        <v>21151</v>
      </c>
      <c r="FB126" s="67" t="s">
        <v>1031</v>
      </c>
      <c r="FC126" s="67" t="s">
        <v>1032</v>
      </c>
      <c r="FD126" s="67" t="s">
        <v>1033</v>
      </c>
      <c r="FE126" s="68" t="s">
        <v>1034</v>
      </c>
      <c r="FF126" s="68" t="s">
        <v>1035</v>
      </c>
    </row>
    <row r="127" spans="1:162" s="63" customFormat="1" ht="12" customHeight="1" thickBot="1" x14ac:dyDescent="0.25">
      <c r="A127" s="2">
        <f t="shared" si="316"/>
        <v>5650</v>
      </c>
      <c r="B127" s="3">
        <f t="shared" si="260"/>
        <v>4464</v>
      </c>
      <c r="C127" s="3">
        <f t="shared" si="261"/>
        <v>4427</v>
      </c>
      <c r="D127" s="3">
        <f t="shared" si="262"/>
        <v>139623</v>
      </c>
      <c r="E127" s="3">
        <f t="shared" si="326"/>
        <v>148514</v>
      </c>
      <c r="F127" s="4">
        <f t="shared" si="330"/>
        <v>5668.986810047887</v>
      </c>
      <c r="G127" s="4">
        <f t="shared" si="327"/>
        <v>563.8797782071747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189</v>
      </c>
      <c r="AN127" s="20">
        <v>101</v>
      </c>
      <c r="AO127" s="20">
        <v>5650</v>
      </c>
      <c r="AP127" s="20">
        <v>267</v>
      </c>
      <c r="AQ127" s="20">
        <v>-143</v>
      </c>
      <c r="AR127" s="20"/>
      <c r="AS127" s="54">
        <f>IF(RTD("tos.rtd",,AS$83,"."&amp;$B$82&amp;$AS$82&amp;"C"&amp;$A127)="N/A",0,RTD("tos.rtd",,AS$83,"."&amp;$B$82&amp;$AS$82&amp;"C"&amp;$A127))</f>
        <v>441</v>
      </c>
      <c r="AT127" s="3">
        <f>-IF(RTD("tos.rtd",,AT$83,"."&amp;$B$82&amp;$AS$82&amp;"P"&amp;$A127)="N/A",0,RTD("tos.rtd",,AT$83,"."&amp;$B$82&amp;$AS$82&amp;"P"&amp;$A127))</f>
        <v>-4023</v>
      </c>
      <c r="AU127" s="54">
        <f>IF(RTD("tos.rtd",,AU$83,"."&amp;$C$82&amp;$AU$82&amp;"C"&amp;$A127)="N/A",0,RTD("tos.rtd",,AU$83,"."&amp;$C$82&amp;$AU$82&amp;"C"&amp;$A127))</f>
        <v>1817</v>
      </c>
      <c r="AV127" s="3">
        <f>-IF(RTD("tos.rtd",,AV$83,"."&amp;$C$82&amp;$AU$82&amp;"P"&amp;$A127)="N/A",0,RTD("tos.rtd",,AV$83,"."&amp;$C$82&amp;$AU$82&amp;"P"&amp;$A127))</f>
        <v>-2610</v>
      </c>
      <c r="AW127" s="54">
        <f>IF(RTD("tos.rtd",,AW$83,"."&amp;$D$82&amp;$AW$82&amp;"C"&amp;$A127)="N/A",0,RTD("tos.rtd",,AW$83,"."&amp;$D$82&amp;$AW$82&amp;"C"&amp;$A127))</f>
        <v>69929</v>
      </c>
      <c r="AX127" s="3">
        <f>-IF(RTD("tos.rtd",,AX$83,"."&amp;$D$82&amp;$AW$82&amp;"P"&amp;$A127)="N/A",0,RTD("tos.rtd",,AX$83,"."&amp;$D$82&amp;$AW$82&amp;"P"&amp;$A127))</f>
        <v>-69694</v>
      </c>
      <c r="AY127" s="79">
        <f t="shared" si="328"/>
        <v>-4140</v>
      </c>
      <c r="AZ127" s="8">
        <f t="shared" si="264"/>
        <v>5650</v>
      </c>
      <c r="BA127" s="54">
        <f>IF(RTD("tos.rtd",,BA$83,"."&amp;$B$82&amp;$AS$82&amp;"C"&amp;$A127)="N/A",0,RTD("tos.rtd",,BA$83,"."&amp;$B$82&amp;$AS$82&amp;"C"&amp;$A127))</f>
        <v>267</v>
      </c>
      <c r="BB127" s="3">
        <f>-IF(RTD("tos.rtd",,BB$83,"."&amp;$B$82&amp;$AS$82&amp;"P"&amp;$A127)="N/A",0,RTD("tos.rtd",,BB$83,"."&amp;$B$82&amp;$AS$82&amp;"P"&amp;$A127))</f>
        <v>-143</v>
      </c>
      <c r="BC127" s="54">
        <f>IF(RTD("tos.rtd",,BC$83,"."&amp;$C$82&amp;$AU$82&amp;"C"&amp;$A127)="N/A",0,RTD("tos.rtd",,BC$83,"."&amp;$C$82&amp;$AU$82&amp;"C"&amp;$A127))</f>
        <v>7</v>
      </c>
      <c r="BD127" s="3">
        <f>-IF(RTD("tos.rtd",,BD$83,"."&amp;$C$82&amp;$AU$82&amp;"P"&amp;$A127)="N/A",0,RTD("tos.rtd",,BD$83,"."&amp;$C$82&amp;$AU$82&amp;"P"&amp;$A127))</f>
        <v>-393</v>
      </c>
      <c r="BE127" s="54">
        <f>IF(RTD("tos.rtd",,BE$83,"."&amp;$D$82&amp;$AW$82&amp;"C"&amp;$A127)="N/A",0,RTD("tos.rtd",,BE$83,"."&amp;$D$82&amp;$AW$82&amp;"C"&amp;$A127))</f>
        <v>41</v>
      </c>
      <c r="BF127" s="3">
        <f>-IF(RTD("tos.rtd",,BF$83,"."&amp;$D$82&amp;$AW$82&amp;"P"&amp;$A127)="N/A",0,RTD("tos.rtd",,BF$83,"."&amp;$D$82&amp;$AW$82&amp;"P"&amp;$A127))</f>
        <v>-839</v>
      </c>
      <c r="BG127" s="3">
        <f ca="1">+Hoja2!Y128</f>
        <v>-615</v>
      </c>
      <c r="BH127" s="55">
        <f t="shared" ca="1" si="301"/>
        <v>-1675</v>
      </c>
      <c r="BI127" s="32" t="str">
        <f t="shared" ca="1" si="321"/>
        <v/>
      </c>
      <c r="BJ127" s="3">
        <f ca="1">IF($BP$1=1,DX127,IF(RTD("tos.rtd",,BJ$83,"."&amp;$B$82&amp;$AS$82&amp;"C"&amp;$A127)="N/A",0,RTD("tos.rtd",,BJ$83,"."&amp;$B$82&amp;$AS$82&amp;"C"&amp;$A127)))</f>
        <v>7.3058610404504133E-4</v>
      </c>
      <c r="BK127" s="3">
        <f ca="1">IF($BP$1=1,DY127,-IF(RTD("tos.rtd",,BK$83,"."&amp;$B$82&amp;$AS$82&amp;"P"&amp;$A127)="N/A",0,RTD("tos.rtd",,BK$83,"."&amp;$B$82&amp;$AS$82&amp;"P"&amp;$A127)))</f>
        <v>-4.6914081181160069E-4</v>
      </c>
      <c r="BL127" s="3">
        <f ca="1">IF($BP$1=1,DZ127,IF(RTD("tos.rtd",,BL$83,"."&amp;$C$82&amp;$AU$82&amp;"C"&amp;$A127)="N/A",0,RTD("tos.rtd",,BL$83,"."&amp;$C$82&amp;$AU$82&amp;"C"&amp;$A127)))</f>
        <v>4.9485104569035583E-4</v>
      </c>
      <c r="BM127" s="3">
        <f ca="1">IF($BP$1=1,EA127,-IF(RTD("tos.rtd",,BM$83,"."&amp;$C$82&amp;$AU$82&amp;"P"&amp;$A127)="N/A",0,RTD("tos.rtd",,BM$83,"."&amp;$C$82&amp;$AU$82&amp;"P"&amp;$A127)))</f>
        <v>-4.6808706108028493E-4</v>
      </c>
      <c r="BN127" s="3">
        <f ca="1">IF($BP$1=1,EB127,IF(RTD("tos.rtd",,BN$83,"."&amp;$D$82&amp;$AW$82&amp;"C"&amp;$A127)="N/A",0,RTD("tos.rtd",,BN$83,"."&amp;$D$82&amp;$AW$82&amp;"C"&amp;$A127)))</f>
        <v>1.1741515630924173E-4</v>
      </c>
      <c r="BO127" s="3">
        <f ca="1">IF($BP$1=1,EC127,-IF(RTD("tos.rtd",,BO$83,"."&amp;$D$82&amp;$AW$82&amp;"P"&amp;$A127)="N/A",0,RTD("tos.rtd",,BO$83,"."&amp;$D$82&amp;$AW$82&amp;"P"&amp;$A127)))</f>
        <v>-3.066031206920035E-4</v>
      </c>
      <c r="BQ127" s="3">
        <f t="shared" ca="1" si="265"/>
        <v>-424996.75042731169</v>
      </c>
      <c r="BR127" s="3" t="str">
        <f t="shared" ca="1" si="302"/>
        <v/>
      </c>
      <c r="BS127" s="3">
        <f t="shared" ca="1" si="266"/>
        <v>-87587.043106850237</v>
      </c>
      <c r="BT127" s="3" t="str">
        <f t="shared" ca="1" si="302"/>
        <v/>
      </c>
      <c r="BU127" s="3">
        <f t="shared" ca="1" si="267"/>
        <v>-3572766.0661499915</v>
      </c>
      <c r="BV127" s="3" t="str">
        <f t="shared" ca="1" si="302"/>
        <v/>
      </c>
      <c r="BX127" s="3">
        <f t="shared" ca="1" si="268"/>
        <v>34750.846685651719</v>
      </c>
      <c r="BY127" s="3" t="str">
        <f t="shared" ca="1" si="318"/>
        <v>Cruce +</v>
      </c>
      <c r="BZ127" s="3">
        <f t="shared" ca="1" si="269"/>
        <v>-49010.470013687103</v>
      </c>
      <c r="CA127" s="3" t="str">
        <f t="shared" ca="1" si="318"/>
        <v/>
      </c>
      <c r="CB127" s="3">
        <f t="shared" ca="1" si="270"/>
        <v>-68542.439566115194</v>
      </c>
      <c r="CC127" s="3" t="str">
        <f t="shared" ca="1" si="318"/>
        <v/>
      </c>
      <c r="CD127" s="3">
        <f>IF(RTD("tos.rtd",,CD$83,"."&amp;$B$82&amp;$AS$82&amp;"C"&amp;$A127)="N/A",0,RTD("tos.rtd",,CD$83,"."&amp;$B$82&amp;$AS$82&amp;"C"&amp;$A127))</f>
        <v>0.98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1</v>
      </c>
      <c r="CG127" s="3">
        <f>-IF(RTD("tos.rtd",,CG$83,"."&amp;$C$82&amp;$AU$82&amp;"P"&amp;$A127)="N/A",0,RTD("tos.rtd",,CG$83,"."&amp;$C$82&amp;$AU$82&amp;"P"&amp;$A127))</f>
        <v>0.02</v>
      </c>
      <c r="CH127" s="3">
        <f>IF(RTD("tos.rtd",,CH$83,"."&amp;$D$82&amp;$AW$82&amp;"C"&amp;$A127)="N/A",0,RTD("tos.rtd",,CH$83,"."&amp;$D$82&amp;$AW$82&amp;"C"&amp;$A127))</f>
        <v>0.89</v>
      </c>
      <c r="CI127" s="3">
        <f>-IF(RTD("tos.rtd",,CI$83,"."&amp;$D$82&amp;$AW$82&amp;"P"&amp;$A127)="N/A",0,RTD("tos.rtd",,CI$83,"."&amp;$D$82&amp;$AW$82&amp;"P"&amp;$A127))</f>
        <v>0.16</v>
      </c>
      <c r="CK127" s="3">
        <f t="shared" si="303"/>
        <v>43218</v>
      </c>
      <c r="CL127" s="3"/>
      <c r="CM127" s="3">
        <f t="shared" si="304"/>
        <v>176480</v>
      </c>
      <c r="CN127" s="3"/>
      <c r="CO127" s="3">
        <f t="shared" si="305"/>
        <v>5108577</v>
      </c>
      <c r="CP127" s="3">
        <f t="shared" si="271"/>
        <v>5328275</v>
      </c>
      <c r="CQ127" s="3">
        <f t="shared" si="272"/>
        <v>124</v>
      </c>
      <c r="CR127" s="3"/>
      <c r="CS127" s="3">
        <f t="shared" si="273"/>
        <v>-386</v>
      </c>
      <c r="CT127" s="3"/>
      <c r="CU127" s="3">
        <f t="shared" si="274"/>
        <v>-798</v>
      </c>
      <c r="CV127" s="3"/>
      <c r="CW127" s="3">
        <f t="shared" ca="1" si="336"/>
        <v>-4085349.8596841535</v>
      </c>
      <c r="CY127" s="3">
        <f t="shared" ca="1" si="275"/>
        <v>-82802.062894150586</v>
      </c>
      <c r="CZ127" s="70" t="str">
        <f t="shared" ca="1" si="319"/>
        <v/>
      </c>
      <c r="DA127" s="3">
        <f>IF(RTD("tos.rtd",,DA$83,"."&amp;$B$82&amp;$AS$82&amp;"C"&amp;$A127)="N/A",0,RTD("tos.rtd",,DA$83,"."&amp;$B$82&amp;$AS$82&amp;"C"&amp;$A127))</f>
        <v>298.29000000000002</v>
      </c>
      <c r="DB127" s="3">
        <f>IF(RTD("tos.rtd",,DB$83,"."&amp;$B$82&amp;$AS$82&amp;"P"&amp;$A127)="N/A",0,RTD("tos.rtd",,DB$83,"."&amp;$B$82&amp;$AS$82&amp;"P"&amp;$A127))</f>
        <v>0.05</v>
      </c>
      <c r="DC127" s="3">
        <f>IF(RTD("tos.rtd",,DC$83,"."&amp;$B$82&amp;$AS$82&amp;"C"&amp;$A127)="N/A",0,RTD("tos.rtd",,DC$83,"."&amp;$B$82&amp;$AS$82&amp;"C"&amp;$A127))</f>
        <v>323.5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305.39999999999998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307"/>
        <v>-301.5</v>
      </c>
      <c r="DH127" s="3">
        <f t="shared" si="276"/>
        <v>0</v>
      </c>
      <c r="DI127" s="3">
        <f t="shared" si="277"/>
        <v>0</v>
      </c>
      <c r="DJ127" s="3">
        <f t="shared" si="278"/>
        <v>0</v>
      </c>
      <c r="DK127" s="3">
        <f t="shared" si="279"/>
        <v>0</v>
      </c>
      <c r="DL127" s="3">
        <f t="shared" si="280"/>
        <v>0</v>
      </c>
      <c r="DM127" s="3">
        <f t="shared" si="281"/>
        <v>0</v>
      </c>
      <c r="DN127" s="64" t="str">
        <f t="shared" si="282"/>
        <v>UNKNOWN</v>
      </c>
      <c r="DO127" s="64" t="str">
        <f t="shared" si="283"/>
        <v>UNKNOWN</v>
      </c>
      <c r="DP127" s="3">
        <f t="shared" si="284"/>
        <v>0</v>
      </c>
      <c r="DQ127" s="3">
        <f t="shared" si="285"/>
        <v>0</v>
      </c>
      <c r="DR127" s="3">
        <f t="shared" ca="1" si="286"/>
        <v>0</v>
      </c>
      <c r="DS127" s="3">
        <f t="shared" si="287"/>
        <v>0</v>
      </c>
      <c r="DT127" s="3">
        <f t="shared" si="308"/>
        <v>0</v>
      </c>
      <c r="DU127" s="3">
        <f t="shared" si="309"/>
        <v>0</v>
      </c>
      <c r="DV127" s="3">
        <f t="shared" si="310"/>
        <v>189</v>
      </c>
      <c r="DW127" s="3">
        <f t="shared" si="311"/>
        <v>101</v>
      </c>
      <c r="DX127" s="3">
        <f t="shared" ca="1" si="320"/>
        <v>7.3058610404504133E-4</v>
      </c>
      <c r="DY127" s="3">
        <f t="shared" ca="1" si="288"/>
        <v>-4.6914081181160069E-4</v>
      </c>
      <c r="DZ127" s="3">
        <f t="shared" ca="1" si="312"/>
        <v>4.9485104569035583E-4</v>
      </c>
      <c r="EA127" s="3">
        <f t="shared" ca="1" si="313"/>
        <v>-4.6808706108028493E-4</v>
      </c>
      <c r="EB127" s="3">
        <f t="shared" ca="1" si="289"/>
        <v>1.1741515630924173E-4</v>
      </c>
      <c r="EC127" s="3">
        <f t="shared" ca="1" si="290"/>
        <v>-3.066031206920035E-4</v>
      </c>
      <c r="ED127" s="63">
        <f t="shared" si="314"/>
        <v>290</v>
      </c>
      <c r="EE127" s="59">
        <f t="shared" si="291"/>
        <v>3.3353000000000002</v>
      </c>
      <c r="EF127" s="59">
        <f t="shared" si="292"/>
        <v>2.2930000000000001</v>
      </c>
      <c r="EG127" s="59">
        <f t="shared" si="293"/>
        <v>0.25</v>
      </c>
      <c r="EH127" s="59">
        <f t="shared" si="294"/>
        <v>0.24310000000000001</v>
      </c>
      <c r="EI127" s="59">
        <f t="shared" si="295"/>
        <v>0.1658</v>
      </c>
      <c r="EJ127" s="59">
        <f t="shared" si="296"/>
        <v>0.2069</v>
      </c>
      <c r="EK127" s="63">
        <f t="shared" ca="1" si="315"/>
        <v>3212539.2284185644</v>
      </c>
      <c r="EL127" s="3" t="str">
        <f>RTD("tos.rtd",,EL$83,"."&amp;$B$82&amp;$AS$82&amp;"C"&amp;$A127)</f>
        <v>333.53%</v>
      </c>
      <c r="EM127" s="3" t="str">
        <f>RTD("tos.rtd",,EM$83,"."&amp;$B$82&amp;$AS$82&amp;"P"&amp;$A127)</f>
        <v>229.30%</v>
      </c>
      <c r="EN127" s="3" t="str">
        <f>RTD("tos.rtd",,EN$83,"."&amp;$C$82&amp;$AU$82&amp;"C"&amp;$A127)</f>
        <v>--</v>
      </c>
      <c r="EO127" s="3" t="str">
        <f>RTD("tos.rtd",,EO$83,"."&amp;$C$82&amp;$AU$82&amp;"P"&amp;$A127)</f>
        <v>24.31%</v>
      </c>
      <c r="EP127" s="3" t="str">
        <f>RTD("tos.rtd",,EP$83,"."&amp;$D$82&amp;$AW$82&amp;"C"&amp;$A127)</f>
        <v>16.58%</v>
      </c>
      <c r="EQ127" s="3" t="str">
        <f>RTD("tos.rtd",,EQ$83,"."&amp;$D$82&amp;$AW$82&amp;"P"&amp;$A127)</f>
        <v>20.69%</v>
      </c>
      <c r="ES127" s="63" t="str">
        <f t="shared" si="297"/>
        <v>5650,290.00</v>
      </c>
      <c r="ET127" s="63" t="str">
        <f t="shared" ca="1" si="298"/>
        <v>5650,-82.80</v>
      </c>
      <c r="EU127" s="67">
        <v>589.03</v>
      </c>
      <c r="EV127" s="67" t="s">
        <v>1036</v>
      </c>
      <c r="EW127" s="67">
        <v>515.30999999999995</v>
      </c>
      <c r="EX127" s="67" t="s">
        <v>1037</v>
      </c>
      <c r="EY127" s="67">
        <v>5901</v>
      </c>
      <c r="EZ127" s="67" t="s">
        <v>1038</v>
      </c>
      <c r="FA127" s="67">
        <v>21152</v>
      </c>
      <c r="FB127" s="67" t="s">
        <v>1039</v>
      </c>
      <c r="FC127" s="67" t="s">
        <v>1040</v>
      </c>
      <c r="FD127" s="67" t="s">
        <v>1041</v>
      </c>
      <c r="FE127" s="68" t="s">
        <v>1042</v>
      </c>
      <c r="FF127" s="68" t="s">
        <v>1043</v>
      </c>
    </row>
    <row r="128" spans="1:162" s="63" customFormat="1" ht="12" customHeight="1" thickBot="1" x14ac:dyDescent="0.25">
      <c r="A128" s="2">
        <f t="shared" si="316"/>
        <v>5640</v>
      </c>
      <c r="B128" s="3">
        <f t="shared" si="260"/>
        <v>343</v>
      </c>
      <c r="C128" s="3">
        <f t="shared" si="261"/>
        <v>3154</v>
      </c>
      <c r="D128" s="3">
        <f t="shared" si="262"/>
        <v>9512</v>
      </c>
      <c r="E128" s="3">
        <f t="shared" si="326"/>
        <v>13009</v>
      </c>
      <c r="F128" s="4">
        <f t="shared" si="330"/>
        <v>5658.953205074351</v>
      </c>
      <c r="G128" s="4">
        <f t="shared" si="327"/>
        <v>562.88176090061324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12</v>
      </c>
      <c r="AN128" s="20">
        <v>27</v>
      </c>
      <c r="AO128" s="20">
        <v>5640</v>
      </c>
      <c r="AP128" s="20">
        <v>33</v>
      </c>
      <c r="AQ128" s="20">
        <v>-43</v>
      </c>
      <c r="AR128" s="20"/>
      <c r="AS128" s="54">
        <f>IF(RTD("tos.rtd",,AS$83,"."&amp;$B$82&amp;$AS$82&amp;"C"&amp;$A128)="N/A",0,RTD("tos.rtd",,AS$83,"."&amp;$B$82&amp;$AS$82&amp;"C"&amp;$A128))</f>
        <v>45</v>
      </c>
      <c r="AT128" s="3">
        <f>-IF(RTD("tos.rtd",,AT$83,"."&amp;$B$82&amp;$AS$82&amp;"P"&amp;$A128)="N/A",0,RTD("tos.rtd",,AT$83,"."&amp;$B$82&amp;$AS$82&amp;"P"&amp;$A128))</f>
        <v>-298</v>
      </c>
      <c r="AU128" s="54">
        <f>IF(RTD("tos.rtd",,AU$83,"."&amp;$C$82&amp;$AU$82&amp;"C"&amp;$A128)="N/A",0,RTD("tos.rtd",,AU$83,"."&amp;$C$82&amp;$AU$82&amp;"C"&amp;$A128))</f>
        <v>163</v>
      </c>
      <c r="AV128" s="3">
        <f>-IF(RTD("tos.rtd",,AV$83,"."&amp;$C$82&amp;$AU$82&amp;"P"&amp;$A128)="N/A",0,RTD("tos.rtd",,AV$83,"."&amp;$C$82&amp;$AU$82&amp;"P"&amp;$A128))</f>
        <v>-2991</v>
      </c>
      <c r="AW128" s="54">
        <f>IF(RTD("tos.rtd",,AW$83,"."&amp;$D$82&amp;$AW$82&amp;"C"&amp;$A128)="N/A",0,RTD("tos.rtd",,AW$83,"."&amp;$D$82&amp;$AW$82&amp;"C"&amp;$A128))</f>
        <v>4783</v>
      </c>
      <c r="AX128" s="3">
        <f>-IF(RTD("tos.rtd",,AX$83,"."&amp;$D$82&amp;$AW$82&amp;"P"&amp;$A128)="N/A",0,RTD("tos.rtd",,AX$83,"."&amp;$D$82&amp;$AW$82&amp;"P"&amp;$A128))</f>
        <v>-4729</v>
      </c>
      <c r="AY128" s="79">
        <f t="shared" si="328"/>
        <v>-3027</v>
      </c>
      <c r="AZ128" s="8">
        <f t="shared" si="264"/>
        <v>5640</v>
      </c>
      <c r="BA128" s="54">
        <f>IF(RTD("tos.rtd",,BA$83,"."&amp;$B$82&amp;$AS$82&amp;"C"&amp;$A128)="N/A",0,RTD("tos.rtd",,BA$83,"."&amp;$B$82&amp;$AS$82&amp;"C"&amp;$A128))</f>
        <v>33</v>
      </c>
      <c r="BB128" s="3">
        <f>-IF(RTD("tos.rtd",,BB$83,"."&amp;$B$82&amp;$AS$82&amp;"P"&amp;$A128)="N/A",0,RTD("tos.rtd",,BB$83,"."&amp;$B$82&amp;$AS$82&amp;"P"&amp;$A128))</f>
        <v>-43</v>
      </c>
      <c r="BC128" s="54">
        <f>IF(RTD("tos.rtd",,BC$83,"."&amp;$C$82&amp;$AU$82&amp;"C"&amp;$A128)="N/A",0,RTD("tos.rtd",,BC$83,"."&amp;$C$82&amp;$AU$82&amp;"C"&amp;$A128))</f>
        <v>0</v>
      </c>
      <c r="BD128" s="3">
        <f>-IF(RTD("tos.rtd",,BD$83,"."&amp;$C$82&amp;$AU$82&amp;"P"&amp;$A128)="N/A",0,RTD("tos.rtd",,BD$83,"."&amp;$C$82&amp;$AU$82&amp;"P"&amp;$A128))</f>
        <v>-158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-20</v>
      </c>
      <c r="BG128" s="3">
        <f ca="1">+Hoja2!Y129</f>
        <v>-325</v>
      </c>
      <c r="BH128" s="55">
        <f t="shared" ca="1" si="301"/>
        <v>-513</v>
      </c>
      <c r="BI128" s="32" t="str">
        <f t="shared" ca="1" si="321"/>
        <v/>
      </c>
      <c r="BJ128" s="3">
        <f ca="1">IF($BP$1=1,DX128,IF(RTD("tos.rtd",,BJ$83,"."&amp;$B$82&amp;$AS$82&amp;"C"&amp;$A128)="N/A",0,RTD("tos.rtd",,BJ$83,"."&amp;$B$82&amp;$AS$82&amp;"C"&amp;$A128)))</f>
        <v>7.0397125389364695E-4</v>
      </c>
      <c r="BK128" s="3">
        <f ca="1">IF($BP$1=1,DY128,-IF(RTD("tos.rtd",,BK$83,"."&amp;$B$82&amp;$AS$82&amp;"P"&amp;$A128)="N/A",0,RTD("tos.rtd",,BK$83,"."&amp;$B$82&amp;$AS$82&amp;"P"&amp;$A128)))</f>
        <v>-4.4810202930273588E-4</v>
      </c>
      <c r="BL128" s="3">
        <f ca="1">IF($BP$1=1,DZ128,IF(RTD("tos.rtd",,BL$83,"."&amp;$C$82&amp;$AU$82&amp;"C"&amp;$A128)="N/A",0,RTD("tos.rtd",,BL$83,"."&amp;$C$82&amp;$AU$82&amp;"C"&amp;$A128)))</f>
        <v>4.4763362545210245E-4</v>
      </c>
      <c r="BM128" s="3">
        <f ca="1">IF($BP$1=1,EA128,-IF(RTD("tos.rtd",,BM$83,"."&amp;$C$82&amp;$AU$82&amp;"P"&amp;$A128)="N/A",0,RTD("tos.rtd",,BM$83,"."&amp;$C$82&amp;$AU$82&amp;"P"&amp;$A128)))</f>
        <v>-4.3505954500461231E-4</v>
      </c>
      <c r="BN128" s="3">
        <f ca="1">IF($BP$1=1,EB128,IF(RTD("tos.rtd",,BN$83,"."&amp;$D$82&amp;$AW$82&amp;"C"&amp;$A128)="N/A",0,RTD("tos.rtd",,BN$83,"."&amp;$D$82&amp;$AW$82&amp;"C"&amp;$A128)))</f>
        <v>9.7027881026715102E-5</v>
      </c>
      <c r="BO128" s="3">
        <f ca="1">IF($BP$1=1,EC128,-IF(RTD("tos.rtd",,BO$83,"."&amp;$D$82&amp;$AW$82&amp;"P"&amp;$A128)="N/A",0,RTD("tos.rtd",,BO$83,"."&amp;$D$82&amp;$AW$82&amp;"P"&amp;$A128)))</f>
        <v>-2.7218297461320681E-4</v>
      </c>
      <c r="BQ128" s="3">
        <f t="shared" ca="1" si="265"/>
        <v>-27657.365456569089</v>
      </c>
      <c r="BR128" s="3" t="str">
        <f t="shared" ca="1" si="302"/>
        <v/>
      </c>
      <c r="BS128" s="3">
        <f t="shared" ca="1" si="266"/>
        <v>-333525.85931258393</v>
      </c>
      <c r="BT128" s="3" t="str">
        <f t="shared" ca="1" si="302"/>
        <v/>
      </c>
      <c r="BU128" s="3">
        <f t="shared" ca="1" si="267"/>
        <v>-223491.84804097647</v>
      </c>
      <c r="BV128" s="3" t="str">
        <f t="shared" ca="1" si="302"/>
        <v/>
      </c>
      <c r="BX128" s="3">
        <f t="shared" ca="1" si="268"/>
        <v>1076.0011617209602</v>
      </c>
      <c r="BY128" s="3" t="str">
        <f t="shared" ca="1" si="318"/>
        <v/>
      </c>
      <c r="BZ128" s="3">
        <f t="shared" ca="1" si="269"/>
        <v>-18665.140615466153</v>
      </c>
      <c r="CA128" s="3" t="str">
        <f t="shared" ca="1" si="318"/>
        <v/>
      </c>
      <c r="CB128" s="3">
        <f t="shared" ca="1" si="270"/>
        <v>-1478.1429267204958</v>
      </c>
      <c r="CC128" s="3" t="str">
        <f t="shared" ca="1" si="318"/>
        <v/>
      </c>
      <c r="CD128" s="3">
        <f>IF(RTD("tos.rtd",,CD$83,"."&amp;$B$82&amp;$AS$82&amp;"C"&amp;$A128)="N/A",0,RTD("tos.rtd",,CD$83,"."&amp;$B$82&amp;$AS$82&amp;"C"&amp;$A128))</f>
        <v>0.98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1</v>
      </c>
      <c r="CG128" s="3">
        <f>-IF(RTD("tos.rtd",,CG$83,"."&amp;$C$82&amp;$AU$82&amp;"P"&amp;$A128)="N/A",0,RTD("tos.rtd",,CG$83,"."&amp;$C$82&amp;$AU$82&amp;"P"&amp;$A128))</f>
        <v>0.01</v>
      </c>
      <c r="CH128" s="3">
        <f>IF(RTD("tos.rtd",,CH$83,"."&amp;$D$82&amp;$AW$82&amp;"C"&amp;$A128)="N/A",0,RTD("tos.rtd",,CH$83,"."&amp;$D$82&amp;$AW$82&amp;"C"&amp;$A128))</f>
        <v>0.89</v>
      </c>
      <c r="CI128" s="3">
        <f>-IF(RTD("tos.rtd",,CI$83,"."&amp;$D$82&amp;$AW$82&amp;"P"&amp;$A128)="N/A",0,RTD("tos.rtd",,CI$83,"."&amp;$D$82&amp;$AW$82&amp;"P"&amp;$A128))</f>
        <v>0.16</v>
      </c>
      <c r="CK128" s="3">
        <f t="shared" si="303"/>
        <v>4410</v>
      </c>
      <c r="CL128" s="3"/>
      <c r="CM128" s="3">
        <f t="shared" si="304"/>
        <v>13309</v>
      </c>
      <c r="CN128" s="3"/>
      <c r="CO128" s="3">
        <f t="shared" si="305"/>
        <v>350023</v>
      </c>
      <c r="CP128" s="3">
        <f t="shared" si="271"/>
        <v>367742</v>
      </c>
      <c r="CQ128" s="3">
        <f t="shared" si="272"/>
        <v>-10</v>
      </c>
      <c r="CR128" s="3"/>
      <c r="CS128" s="3">
        <f t="shared" si="273"/>
        <v>-158</v>
      </c>
      <c r="CT128" s="3"/>
      <c r="CU128" s="3">
        <f t="shared" si="274"/>
        <v>-20</v>
      </c>
      <c r="CV128" s="3"/>
      <c r="CW128" s="3">
        <f t="shared" ca="1" si="336"/>
        <v>-584675.0728101295</v>
      </c>
      <c r="CY128" s="3">
        <f t="shared" ca="1" si="275"/>
        <v>-19067.282380465687</v>
      </c>
      <c r="CZ128" s="70" t="str">
        <f t="shared" ca="1" si="319"/>
        <v/>
      </c>
      <c r="DA128" s="3">
        <f>IF(RTD("tos.rtd",,DA$83,"."&amp;$B$82&amp;$AS$82&amp;"C"&amp;$A128)="N/A",0,RTD("tos.rtd",,DA$83,"."&amp;$B$82&amp;$AS$82&amp;"C"&amp;$A128))</f>
        <v>300.12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333.5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315.39999999999998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307"/>
        <v>-311.5</v>
      </c>
      <c r="DH128" s="3">
        <f t="shared" si="276"/>
        <v>0</v>
      </c>
      <c r="DI128" s="3">
        <f t="shared" si="277"/>
        <v>0</v>
      </c>
      <c r="DJ128" s="3">
        <f t="shared" si="278"/>
        <v>0</v>
      </c>
      <c r="DK128" s="3">
        <f t="shared" si="279"/>
        <v>0</v>
      </c>
      <c r="DL128" s="3">
        <f t="shared" si="280"/>
        <v>0</v>
      </c>
      <c r="DM128" s="3">
        <f t="shared" si="281"/>
        <v>0</v>
      </c>
      <c r="DN128" s="64" t="str">
        <f t="shared" si="282"/>
        <v>UNKNOWN</v>
      </c>
      <c r="DO128" s="64" t="str">
        <f t="shared" si="283"/>
        <v>UNKNOWN</v>
      </c>
      <c r="DP128" s="3">
        <f t="shared" si="284"/>
        <v>0</v>
      </c>
      <c r="DQ128" s="3">
        <f t="shared" si="285"/>
        <v>0</v>
      </c>
      <c r="DR128" s="3">
        <f t="shared" ca="1" si="286"/>
        <v>0</v>
      </c>
      <c r="DS128" s="3">
        <f t="shared" si="287"/>
        <v>0</v>
      </c>
      <c r="DT128" s="3">
        <f t="shared" si="308"/>
        <v>0</v>
      </c>
      <c r="DU128" s="3">
        <f t="shared" si="309"/>
        <v>0</v>
      </c>
      <c r="DV128" s="3">
        <f t="shared" si="310"/>
        <v>12</v>
      </c>
      <c r="DW128" s="3">
        <f t="shared" si="311"/>
        <v>27</v>
      </c>
      <c r="DX128" s="3">
        <f t="shared" ca="1" si="320"/>
        <v>7.0397125389364695E-4</v>
      </c>
      <c r="DY128" s="3">
        <f t="shared" ca="1" si="288"/>
        <v>-4.4810202930273588E-4</v>
      </c>
      <c r="DZ128" s="3">
        <f t="shared" ca="1" si="312"/>
        <v>4.4763362545210245E-4</v>
      </c>
      <c r="EA128" s="3">
        <f t="shared" ca="1" si="313"/>
        <v>-4.3505954500461231E-4</v>
      </c>
      <c r="EB128" s="3">
        <f t="shared" ca="1" si="289"/>
        <v>9.7027881026715102E-5</v>
      </c>
      <c r="EC128" s="3">
        <f t="shared" ca="1" si="290"/>
        <v>-2.7218297461320681E-4</v>
      </c>
      <c r="ED128" s="63">
        <f t="shared" si="314"/>
        <v>39</v>
      </c>
      <c r="EE128" s="59">
        <f t="shared" si="291"/>
        <v>3.4293</v>
      </c>
      <c r="EF128" s="59">
        <f t="shared" si="292"/>
        <v>2.3582999999999998</v>
      </c>
      <c r="EG128" s="59">
        <f t="shared" si="293"/>
        <v>0.25</v>
      </c>
      <c r="EH128" s="59">
        <f t="shared" si="294"/>
        <v>0.2467</v>
      </c>
      <c r="EI128" s="59">
        <f t="shared" si="295"/>
        <v>0.1668</v>
      </c>
      <c r="EJ128" s="59">
        <f t="shared" si="296"/>
        <v>0.20849999999999999</v>
      </c>
      <c r="EK128" s="63">
        <f t="shared" ca="1" si="315"/>
        <v>-129323.2390483077</v>
      </c>
      <c r="EL128" s="3" t="str">
        <f>RTD("tos.rtd",,EL$83,"."&amp;$B$82&amp;$AS$82&amp;"C"&amp;$A128)</f>
        <v>342.93%</v>
      </c>
      <c r="EM128" s="3" t="str">
        <f>RTD("tos.rtd",,EM$83,"."&amp;$B$82&amp;$AS$82&amp;"P"&amp;$A128)</f>
        <v>235.83%</v>
      </c>
      <c r="EN128" s="3" t="str">
        <f>RTD("tos.rtd",,EN$83,"."&amp;$C$82&amp;$AU$82&amp;"C"&amp;$A128)</f>
        <v>--</v>
      </c>
      <c r="EO128" s="3" t="str">
        <f>RTD("tos.rtd",,EO$83,"."&amp;$C$82&amp;$AU$82&amp;"P"&amp;$A128)</f>
        <v>24.67%</v>
      </c>
      <c r="EP128" s="3" t="str">
        <f>RTD("tos.rtd",,EP$83,"."&amp;$D$82&amp;$AW$82&amp;"C"&amp;$A128)</f>
        <v>16.68%</v>
      </c>
      <c r="EQ128" s="3" t="str">
        <f>RTD("tos.rtd",,EQ$83,"."&amp;$D$82&amp;$AW$82&amp;"P"&amp;$A128)</f>
        <v>20.85%</v>
      </c>
      <c r="ES128" s="63" t="str">
        <f t="shared" si="297"/>
        <v>5640,39.00</v>
      </c>
      <c r="ET128" s="63" t="str">
        <f t="shared" ca="1" si="298"/>
        <v>5640,-19.07</v>
      </c>
      <c r="EU128" s="67">
        <v>589.03</v>
      </c>
      <c r="EV128" s="67" t="s">
        <v>1044</v>
      </c>
      <c r="EW128" s="67">
        <v>515.29999999999995</v>
      </c>
      <c r="EX128" s="67" t="s">
        <v>1045</v>
      </c>
      <c r="EY128" s="67">
        <v>5901</v>
      </c>
      <c r="EZ128" s="67" t="s">
        <v>1046</v>
      </c>
      <c r="FA128" s="67">
        <v>21151.5</v>
      </c>
      <c r="FB128" s="67" t="s">
        <v>1047</v>
      </c>
      <c r="FC128" s="67" t="s">
        <v>1048</v>
      </c>
      <c r="FD128" s="67" t="s">
        <v>1049</v>
      </c>
      <c r="FE128" s="68" t="s">
        <v>1050</v>
      </c>
      <c r="FF128" s="68" t="s">
        <v>1051</v>
      </c>
    </row>
    <row r="129" spans="1:162" s="63" customFormat="1" ht="12" customHeight="1" thickBot="1" x14ac:dyDescent="0.25">
      <c r="A129" s="2">
        <f t="shared" si="316"/>
        <v>5630</v>
      </c>
      <c r="B129" s="3">
        <f t="shared" si="260"/>
        <v>596</v>
      </c>
      <c r="C129" s="3">
        <f t="shared" si="261"/>
        <v>0</v>
      </c>
      <c r="D129" s="3">
        <f t="shared" si="262"/>
        <v>11411</v>
      </c>
      <c r="E129" s="3">
        <f t="shared" si="326"/>
        <v>12007</v>
      </c>
      <c r="F129" s="11">
        <f t="shared" si="330"/>
        <v>5648.9196001008149</v>
      </c>
      <c r="G129" s="4">
        <f t="shared" si="327"/>
        <v>561.88374359405191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5</v>
      </c>
      <c r="AN129" s="20">
        <v>4</v>
      </c>
      <c r="AO129" s="20">
        <v>5630</v>
      </c>
      <c r="AP129" s="20">
        <v>5</v>
      </c>
      <c r="AQ129" s="20">
        <v>-140</v>
      </c>
      <c r="AR129" s="20"/>
      <c r="AS129" s="54">
        <f>IF(RTD("tos.rtd",,AS$83,"."&amp;$B$82&amp;$AS$82&amp;"C"&amp;$A129)="N/A",0,RTD("tos.rtd",,AS$83,"."&amp;$B$82&amp;$AS$82&amp;"C"&amp;$A129))</f>
        <v>36</v>
      </c>
      <c r="AT129" s="3">
        <f>-IF(RTD("tos.rtd",,AT$83,"."&amp;$B$82&amp;$AS$82&amp;"P"&amp;$A129)="N/A",0,RTD("tos.rtd",,AT$83,"."&amp;$B$82&amp;$AS$82&amp;"P"&amp;$A129))</f>
        <v>-560</v>
      </c>
      <c r="AU129" s="54">
        <f>IF(RTD("tos.rtd",,AU$83,"."&amp;$C$82&amp;$AU$82&amp;"C"&amp;$A129)="N/A",0,RTD("tos.rtd",,AU$83,"."&amp;$C$82&amp;$AU$82&amp;"C"&amp;$A129))</f>
        <v>0</v>
      </c>
      <c r="AV129" s="3">
        <f>-IF(RTD("tos.rtd",,AV$83,"."&amp;$C$82&amp;$AU$82&amp;"P"&amp;$A129)="N/A",0,RTD("tos.rtd",,AV$83,"."&amp;$C$82&amp;$AU$82&amp;"P"&amp;$A129))</f>
        <v>0</v>
      </c>
      <c r="AW129" s="54">
        <f>IF(RTD("tos.rtd",,AW$83,"."&amp;$D$82&amp;$AW$82&amp;"C"&amp;$A129)="N/A",0,RTD("tos.rtd",,AW$83,"."&amp;$D$82&amp;$AW$82&amp;"C"&amp;$A129))</f>
        <v>5515</v>
      </c>
      <c r="AX129" s="3">
        <f>-IF(RTD("tos.rtd",,AX$83,"."&amp;$D$82&amp;$AW$82&amp;"P"&amp;$A129)="N/A",0,RTD("tos.rtd",,AX$83,"."&amp;$D$82&amp;$AW$82&amp;"P"&amp;$A129))</f>
        <v>-5896</v>
      </c>
      <c r="AY129" s="79">
        <f t="shared" si="328"/>
        <v>-905</v>
      </c>
      <c r="AZ129" s="8">
        <f t="shared" si="264"/>
        <v>5630</v>
      </c>
      <c r="BA129" s="54">
        <f>IF(RTD("tos.rtd",,BA$83,"."&amp;$B$82&amp;$AS$82&amp;"C"&amp;$A129)="N/A",0,RTD("tos.rtd",,BA$83,"."&amp;$B$82&amp;$AS$82&amp;"C"&amp;$A129))</f>
        <v>5</v>
      </c>
      <c r="BB129" s="3">
        <f>-IF(RTD("tos.rtd",,BB$83,"."&amp;$B$82&amp;$AS$82&amp;"P"&amp;$A129)="N/A",0,RTD("tos.rtd",,BB$83,"."&amp;$B$82&amp;$AS$82&amp;"P"&amp;$A129))</f>
        <v>-140</v>
      </c>
      <c r="BC129" s="54">
        <f>IF(RTD("tos.rtd",,BC$83,"."&amp;$C$82&amp;$AU$82&amp;"C"&amp;$A129)="N/A",0,RTD("tos.rtd",,BC$83,"."&amp;$C$82&amp;$AU$82&amp;"C"&amp;$A129))</f>
        <v>0</v>
      </c>
      <c r="BD129" s="3">
        <f>-IF(RTD("tos.rtd",,BD$83,"."&amp;$C$82&amp;$AU$82&amp;"P"&amp;$A129)="N/A",0,RTD("tos.rtd",,BD$83,"."&amp;$C$82&amp;$AU$82&amp;"P"&amp;$A129))</f>
        <v>0</v>
      </c>
      <c r="BE129" s="54">
        <f>IF(RTD("tos.rtd",,BE$83,"."&amp;$D$82&amp;$AW$82&amp;"C"&amp;$A129)="N/A",0,RTD("tos.rtd",,BE$83,"."&amp;$D$82&amp;$AW$82&amp;"C"&amp;$A129))</f>
        <v>118</v>
      </c>
      <c r="BF129" s="3">
        <f>-IF(RTD("tos.rtd",,BF$83,"."&amp;$D$82&amp;$AW$82&amp;"P"&amp;$A129)="N/A",0,RTD("tos.rtd",,BF$83,"."&amp;$D$82&amp;$AW$82&amp;"P"&amp;$A129))</f>
        <v>-189</v>
      </c>
      <c r="BG129" s="3">
        <f ca="1">+Hoja2!Y130</f>
        <v>-2708</v>
      </c>
      <c r="BH129" s="55">
        <f t="shared" ca="1" si="301"/>
        <v>-2914</v>
      </c>
      <c r="BI129" s="32" t="str">
        <f t="shared" ca="1" si="321"/>
        <v/>
      </c>
      <c r="BJ129" s="3">
        <f ca="1">IF($BP$1=1,DX129,IF(RTD("tos.rtd",,BJ$83,"."&amp;$B$82&amp;$AS$82&amp;"C"&amp;$A129)="N/A",0,RTD("tos.rtd",,BJ$83,"."&amp;$B$82&amp;$AS$82&amp;"C"&amp;$A129)))</f>
        <v>6.7904236338448888E-4</v>
      </c>
      <c r="BK129" s="3">
        <f ca="1">IF($BP$1=1,DY129,-IF(RTD("tos.rtd",,BK$83,"."&amp;$B$82&amp;$AS$82&amp;"P"&amp;$A129)="N/A",0,RTD("tos.rtd",,BK$83,"."&amp;$B$82&amp;$AS$82&amp;"P"&amp;$A129)))</f>
        <v>-4.3018112366317065E-4</v>
      </c>
      <c r="BL129" s="3">
        <f ca="1">IF($BP$1=1,DZ129,IF(RTD("tos.rtd",,BL$83,"."&amp;$C$82&amp;$AU$82&amp;"C"&amp;$A129)="N/A",0,RTD("tos.rtd",,BL$83,"."&amp;$C$82&amp;$AU$82&amp;"C"&amp;$A129)))</f>
        <v>4.0351609665468684E-4</v>
      </c>
      <c r="BM129" s="3">
        <f ca="1">IF($BP$1=1,EA129,-IF(RTD("tos.rtd",,BM$83,"."&amp;$C$82&amp;$AU$82&amp;"P"&amp;$A129)="N/A",0,RTD("tos.rtd",,BM$83,"."&amp;$C$82&amp;$AU$82&amp;"P"&amp;$A129)))</f>
        <v>-4.0351609665468684E-4</v>
      </c>
      <c r="BN129" s="3">
        <f ca="1">IF($BP$1=1,EB129,IF(RTD("tos.rtd",,BN$83,"."&amp;$D$82&amp;$AW$82&amp;"C"&amp;$A129)="N/A",0,RTD("tos.rtd",,BN$83,"."&amp;$D$82&amp;$AW$82&amp;"C"&amp;$A129)))</f>
        <v>7.8130816029654967E-5</v>
      </c>
      <c r="BO129" s="3">
        <f ca="1">IF($BP$1=1,EC129,-IF(RTD("tos.rtd",,BO$83,"."&amp;$D$82&amp;$AW$82&amp;"P"&amp;$A129)="N/A",0,RTD("tos.rtd",,BO$83,"."&amp;$D$82&amp;$AW$82&amp;"P"&amp;$A129)))</f>
        <v>-2.4047519631290203E-4</v>
      </c>
      <c r="BQ129" s="3">
        <f t="shared" ca="1" si="265"/>
        <v>-58775.308071668311</v>
      </c>
      <c r="BR129" s="3" t="str">
        <f t="shared" ca="1" si="302"/>
        <v/>
      </c>
      <c r="BS129" s="3">
        <f t="shared" ca="1" si="266"/>
        <v>0</v>
      </c>
      <c r="BT129" s="3" t="str">
        <f t="shared" ca="1" si="302"/>
        <v/>
      </c>
      <c r="BU129" s="3">
        <f t="shared" ca="1" si="267"/>
        <v>-267991.34249204019</v>
      </c>
      <c r="BV129" s="3" t="str">
        <f t="shared" ca="1" si="302"/>
        <v/>
      </c>
      <c r="BX129" s="3">
        <f t="shared" ca="1" si="268"/>
        <v>-15431.361514927199</v>
      </c>
      <c r="BY129" s="3" t="str">
        <f t="shared" ca="1" si="318"/>
        <v>Cruce -</v>
      </c>
      <c r="BZ129" s="3">
        <f t="shared" ca="1" si="269"/>
        <v>0</v>
      </c>
      <c r="CA129" s="3" t="str">
        <f t="shared" ca="1" si="318"/>
        <v/>
      </c>
      <c r="CB129" s="3">
        <f t="shared" ca="1" si="270"/>
        <v>-9837.8074187968159</v>
      </c>
      <c r="CC129" s="3" t="str">
        <f t="shared" ca="1" si="318"/>
        <v/>
      </c>
      <c r="CD129" s="3">
        <f>IF(RTD("tos.rtd",,CD$83,"."&amp;$B$82&amp;$AS$82&amp;"C"&amp;$A129)="N/A",0,RTD("tos.rtd",,CD$83,"."&amp;$B$82&amp;$AS$82&amp;"C"&amp;$A129))</f>
        <v>0.99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</v>
      </c>
      <c r="CG129" s="3">
        <f>-IF(RTD("tos.rtd",,CG$83,"."&amp;$C$82&amp;$AU$82&amp;"P"&amp;$A129)="N/A",0,RTD("tos.rtd",,CG$83,"."&amp;$C$82&amp;$AU$82&amp;"P"&amp;$A129))</f>
        <v>0</v>
      </c>
      <c r="CH129" s="3">
        <f>IF(RTD("tos.rtd",,CH$83,"."&amp;$D$82&amp;$AW$82&amp;"C"&amp;$A129)="N/A",0,RTD("tos.rtd",,CH$83,"."&amp;$D$82&amp;$AW$82&amp;"C"&amp;$A129))</f>
        <v>0.9</v>
      </c>
      <c r="CI129" s="3">
        <f>-IF(RTD("tos.rtd",,CI$83,"."&amp;$D$82&amp;$AW$82&amp;"P"&amp;$A129)="N/A",0,RTD("tos.rtd",,CI$83,"."&amp;$D$82&amp;$AW$82&amp;"P"&amp;$A129))</f>
        <v>0.15</v>
      </c>
      <c r="CK129" s="3">
        <f t="shared" si="303"/>
        <v>3564</v>
      </c>
      <c r="CL129" s="3"/>
      <c r="CM129" s="3">
        <f t="shared" si="304"/>
        <v>0</v>
      </c>
      <c r="CN129" s="3"/>
      <c r="CO129" s="3">
        <f t="shared" si="305"/>
        <v>407910</v>
      </c>
      <c r="CP129" s="3">
        <f t="shared" si="271"/>
        <v>411474</v>
      </c>
      <c r="CQ129" s="3">
        <f t="shared" si="272"/>
        <v>-135</v>
      </c>
      <c r="CR129" s="3"/>
      <c r="CS129" s="3">
        <f t="shared" si="273"/>
        <v>0</v>
      </c>
      <c r="CT129" s="3"/>
      <c r="CU129" s="3">
        <f t="shared" si="274"/>
        <v>-71</v>
      </c>
      <c r="CV129" s="3"/>
      <c r="CW129" s="3">
        <f t="shared" ca="1" si="336"/>
        <v>-326766.65056370851</v>
      </c>
      <c r="CY129" s="3">
        <f t="shared" ca="1" si="275"/>
        <v>-25269.168933724017</v>
      </c>
      <c r="CZ129" s="70" t="str">
        <f t="shared" ca="1" si="319"/>
        <v/>
      </c>
      <c r="DA129" s="3">
        <f>IF(RTD("tos.rtd",,DA$83,"."&amp;$B$82&amp;$AS$82&amp;"C"&amp;$A129)="N/A",0,RTD("tos.rtd",,DA$83,"."&amp;$B$82&amp;$AS$82&amp;"C"&amp;$A129))</f>
        <v>287.45999999999998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343.5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325.39999999999998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307"/>
        <v>-321.5</v>
      </c>
      <c r="DH129" s="3">
        <f t="shared" si="276"/>
        <v>0</v>
      </c>
      <c r="DI129" s="3">
        <f t="shared" si="277"/>
        <v>0</v>
      </c>
      <c r="DJ129" s="3">
        <f t="shared" si="278"/>
        <v>0</v>
      </c>
      <c r="DK129" s="3">
        <f t="shared" si="279"/>
        <v>0</v>
      </c>
      <c r="DL129" s="3">
        <f t="shared" si="280"/>
        <v>0</v>
      </c>
      <c r="DM129" s="3">
        <f t="shared" si="281"/>
        <v>0</v>
      </c>
      <c r="DN129" s="64" t="str">
        <f t="shared" si="282"/>
        <v>UNKNOWN</v>
      </c>
      <c r="DO129" s="64" t="str">
        <f t="shared" si="283"/>
        <v>UNKNOWN</v>
      </c>
      <c r="DP129" s="3">
        <f t="shared" si="284"/>
        <v>0</v>
      </c>
      <c r="DQ129" s="3">
        <f t="shared" si="285"/>
        <v>0</v>
      </c>
      <c r="DR129" s="3">
        <f t="shared" ca="1" si="286"/>
        <v>0</v>
      </c>
      <c r="DS129" s="3">
        <f t="shared" si="287"/>
        <v>0</v>
      </c>
      <c r="DT129" s="3">
        <f t="shared" si="308"/>
        <v>0</v>
      </c>
      <c r="DU129" s="3">
        <f t="shared" si="309"/>
        <v>0</v>
      </c>
      <c r="DV129" s="3">
        <f t="shared" si="310"/>
        <v>5</v>
      </c>
      <c r="DW129" s="3">
        <f t="shared" si="311"/>
        <v>4</v>
      </c>
      <c r="DX129" s="3">
        <f t="shared" ca="1" si="320"/>
        <v>6.7904236338448888E-4</v>
      </c>
      <c r="DY129" s="3">
        <f t="shared" ca="1" si="288"/>
        <v>-4.3018112366317065E-4</v>
      </c>
      <c r="DZ129" s="3">
        <f t="shared" ca="1" si="312"/>
        <v>4.0351609665468684E-4</v>
      </c>
      <c r="EA129" s="3">
        <f t="shared" ca="1" si="313"/>
        <v>-4.0351609665468684E-4</v>
      </c>
      <c r="EB129" s="3">
        <f t="shared" ca="1" si="289"/>
        <v>7.8130816029654967E-5</v>
      </c>
      <c r="EC129" s="3">
        <f t="shared" ca="1" si="290"/>
        <v>-2.4047519631290203E-4</v>
      </c>
      <c r="ED129" s="63">
        <f t="shared" si="314"/>
        <v>9</v>
      </c>
      <c r="EE129" s="59">
        <f t="shared" si="291"/>
        <v>3.5232000000000001</v>
      </c>
      <c r="EF129" s="59">
        <f t="shared" si="292"/>
        <v>2.4277000000000002</v>
      </c>
      <c r="EG129" s="59">
        <f t="shared" si="293"/>
        <v>0.25</v>
      </c>
      <c r="EH129" s="59">
        <f t="shared" si="294"/>
        <v>0.25</v>
      </c>
      <c r="EI129" s="59">
        <f t="shared" si="295"/>
        <v>0.16719999999999999</v>
      </c>
      <c r="EJ129" s="59">
        <f t="shared" si="296"/>
        <v>0.2099</v>
      </c>
      <c r="EK129" s="63">
        <f t="shared" ca="1" si="315"/>
        <v>59310.930792954234</v>
      </c>
      <c r="EL129" s="3" t="str">
        <f>RTD("tos.rtd",,EL$83,"."&amp;$B$82&amp;$AS$82&amp;"C"&amp;$A129)</f>
        <v>352.32%</v>
      </c>
      <c r="EM129" s="3" t="str">
        <f>RTD("tos.rtd",,EM$83,"."&amp;$B$82&amp;$AS$82&amp;"P"&amp;$A129)</f>
        <v>242.77%</v>
      </c>
      <c r="EN129" s="3" t="str">
        <f>RTD("tos.rtd",,EN$83,"."&amp;$C$82&amp;$AU$82&amp;"C"&amp;$A129)</f>
        <v>N/A</v>
      </c>
      <c r="EO129" s="3" t="str">
        <f>RTD("tos.rtd",,EO$83,"."&amp;$C$82&amp;$AU$82&amp;"P"&amp;$A129)</f>
        <v>N/A</v>
      </c>
      <c r="EP129" s="3" t="str">
        <f>RTD("tos.rtd",,EP$83,"."&amp;$D$82&amp;$AW$82&amp;"C"&amp;$A129)</f>
        <v>16.72%</v>
      </c>
      <c r="EQ129" s="3" t="str">
        <f>RTD("tos.rtd",,EQ$83,"."&amp;$D$82&amp;$AW$82&amp;"P"&amp;$A129)</f>
        <v>20.99%</v>
      </c>
      <c r="ES129" s="63" t="str">
        <f t="shared" si="297"/>
        <v>5630,09.00</v>
      </c>
      <c r="ET129" s="63" t="str">
        <f t="shared" ca="1" si="298"/>
        <v>5630,-25.27</v>
      </c>
      <c r="EU129" s="67">
        <v>589.03</v>
      </c>
      <c r="EV129" s="67" t="s">
        <v>1052</v>
      </c>
      <c r="EW129" s="67">
        <v>515.29</v>
      </c>
      <c r="EX129" s="67" t="s">
        <v>1053</v>
      </c>
      <c r="EY129" s="67">
        <v>5901</v>
      </c>
      <c r="EZ129" s="67" t="s">
        <v>1054</v>
      </c>
      <c r="FA129" s="67">
        <v>21151.25</v>
      </c>
      <c r="FB129" s="67" t="s">
        <v>1055</v>
      </c>
      <c r="FC129" s="67" t="s">
        <v>1056</v>
      </c>
      <c r="FD129" s="67" t="s">
        <v>1057</v>
      </c>
      <c r="FE129" s="68" t="s">
        <v>1058</v>
      </c>
      <c r="FF129" s="68" t="s">
        <v>1059</v>
      </c>
    </row>
    <row r="130" spans="1:162" s="63" customFormat="1" ht="12" customHeight="1" thickBot="1" x14ac:dyDescent="0.25">
      <c r="A130" s="2">
        <f t="shared" si="316"/>
        <v>5620</v>
      </c>
      <c r="B130" s="3">
        <f t="shared" si="260"/>
        <v>713</v>
      </c>
      <c r="C130" s="3">
        <f t="shared" si="261"/>
        <v>1103</v>
      </c>
      <c r="D130" s="3">
        <f t="shared" si="262"/>
        <v>8327</v>
      </c>
      <c r="E130" s="3">
        <f>SUM(B130:D130)</f>
        <v>10143</v>
      </c>
      <c r="F130" s="11">
        <f>+$F$84/$A$84*A130</f>
        <v>5638.8859951272789</v>
      </c>
      <c r="G130" s="4">
        <f t="shared" si="327"/>
        <v>560.88572628749057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0</v>
      </c>
      <c r="AN130" s="20">
        <v>-58</v>
      </c>
      <c r="AO130" s="20">
        <v>5620</v>
      </c>
      <c r="AP130" s="20">
        <v>0</v>
      </c>
      <c r="AQ130" s="20">
        <v>-564</v>
      </c>
      <c r="AR130" s="20"/>
      <c r="AS130" s="56">
        <f>IF(RTD("tos.rtd",,AS$83,"."&amp;$B$82&amp;$AS$82&amp;"C"&amp;$A130)="N/A",0,RTD("tos.rtd",,AS$83,"."&amp;$B$82&amp;$AS$82&amp;"C"&amp;$A130))</f>
        <v>31</v>
      </c>
      <c r="AT130" s="35">
        <f>-IF(RTD("tos.rtd",,AT$83,"."&amp;$B$82&amp;$AS$82&amp;"P"&amp;$A130)="N/A",0,RTD("tos.rtd",,AT$83,"."&amp;$B$82&amp;$AS$82&amp;"P"&amp;$A130))</f>
        <v>-682</v>
      </c>
      <c r="AU130" s="56">
        <f>IF(RTD("tos.rtd",,AU$83,"."&amp;$C$82&amp;$AU$82&amp;"C"&amp;$A130)="N/A",0,RTD("tos.rtd",,AU$83,"."&amp;$C$82&amp;$AU$82&amp;"C"&amp;$A130))</f>
        <v>217</v>
      </c>
      <c r="AV130" s="35">
        <f>-IF(RTD("tos.rtd",,AV$83,"."&amp;$C$82&amp;$AU$82&amp;"P"&amp;$A130)="N/A",0,RTD("tos.rtd",,AV$83,"."&amp;$C$82&amp;$AU$82&amp;"P"&amp;$A130))</f>
        <v>-886</v>
      </c>
      <c r="AW130" s="56">
        <f>IF(RTD("tos.rtd",,AW$83,"."&amp;$D$82&amp;$AW$82&amp;"C"&amp;$A130)="N/A",0,RTD("tos.rtd",,AW$83,"."&amp;$D$82&amp;$AW$82&amp;"C"&amp;$A130))</f>
        <v>3777</v>
      </c>
      <c r="AX130" s="35">
        <f>-IF(RTD("tos.rtd",,AX$83,"."&amp;$D$82&amp;$AW$82&amp;"P"&amp;$A130)="N/A",0,RTD("tos.rtd",,AX$83,"."&amp;$D$82&amp;$AW$82&amp;"P"&amp;$A130))</f>
        <v>-4550</v>
      </c>
      <c r="AY130" s="81">
        <f t="shared" si="328"/>
        <v>-2093</v>
      </c>
      <c r="AZ130" s="8">
        <f t="shared" si="264"/>
        <v>5620</v>
      </c>
      <c r="BA130" s="56">
        <f>IF(RTD("tos.rtd",,BA$83,"."&amp;$B$82&amp;$AS$82&amp;"C"&amp;$A130)="N/A",0,RTD("tos.rtd",,BA$83,"."&amp;$B$82&amp;$AS$82&amp;"C"&amp;$A130))</f>
        <v>0</v>
      </c>
      <c r="BB130" s="35">
        <f>-IF(RTD("tos.rtd",,BB$83,"."&amp;$B$82&amp;$AS$82&amp;"P"&amp;$A130)="N/A",0,RTD("tos.rtd",,BB$83,"."&amp;$B$82&amp;$AS$82&amp;"P"&amp;$A130))</f>
        <v>-564</v>
      </c>
      <c r="BC130" s="56">
        <f>IF(RTD("tos.rtd",,BC$83,"."&amp;$C$82&amp;$AU$82&amp;"C"&amp;$A130)="N/A",0,RTD("tos.rtd",,BC$83,"."&amp;$C$82&amp;$AU$82&amp;"C"&amp;$A130))</f>
        <v>1</v>
      </c>
      <c r="BD130" s="35">
        <f>-IF(RTD("tos.rtd",,BD$83,"."&amp;$C$82&amp;$AU$82&amp;"P"&amp;$A130)="N/A",0,RTD("tos.rtd",,BD$83,"."&amp;$C$82&amp;$AU$82&amp;"P"&amp;$A130))</f>
        <v>-164</v>
      </c>
      <c r="BE130" s="56">
        <f>IF(RTD("tos.rtd",,BE$83,"."&amp;$D$82&amp;$AW$82&amp;"C"&amp;$A130)="N/A",0,RTD("tos.rtd",,BE$83,"."&amp;$D$82&amp;$AW$82&amp;"C"&amp;$A130))</f>
        <v>0</v>
      </c>
      <c r="BF130" s="35">
        <f>-IF(RTD("tos.rtd",,BF$83,"."&amp;$D$82&amp;$AW$82&amp;"P"&amp;$A130)="N/A",0,RTD("tos.rtd",,BF$83,"."&amp;$D$82&amp;$AW$82&amp;"P"&amp;$A130))</f>
        <v>-6</v>
      </c>
      <c r="BG130" s="3">
        <f ca="1">+Hoja2!Y131</f>
        <v>-786</v>
      </c>
      <c r="BH130" s="57">
        <f t="shared" ca="1" si="301"/>
        <v>-1519</v>
      </c>
      <c r="BI130" s="32" t="str">
        <f t="shared" ca="1" si="321"/>
        <v/>
      </c>
      <c r="BJ130" s="3">
        <f ca="1">IF($BP$1=1,DX130,IF(RTD("tos.rtd",,BJ$83,"."&amp;$B$82&amp;$AS$82&amp;"C"&amp;$A130)="N/A",0,RTD("tos.rtd",,BJ$83,"."&amp;$B$82&amp;$AS$82&amp;"C"&amp;$A130)))</f>
        <v>6.5564673685467598E-4</v>
      </c>
      <c r="BK130" s="3">
        <f ca="1">IF($BP$1=1,DY130,-IF(RTD("tos.rtd",,BK$83,"."&amp;$B$82&amp;$AS$82&amp;"P"&amp;$A130)="N/A",0,RTD("tos.rtd",,BK$83,"."&amp;$B$82&amp;$AS$82&amp;"P"&amp;$A130)))</f>
        <v>-4.1344205827612305E-4</v>
      </c>
      <c r="BL130" s="3">
        <f ca="1">IF($BP$1=1,DZ130,IF(RTD("tos.rtd",,BL$83,"."&amp;$C$82&amp;$AU$82&amp;"C"&amp;$A130)="N/A",0,RTD("tos.rtd",,BL$83,"."&amp;$C$82&amp;$AU$82&amp;"C"&amp;$A130)))</f>
        <v>3.6247750330205156E-4</v>
      </c>
      <c r="BM130" s="3">
        <f ca="1">IF($BP$1=1,EA130,-IF(RTD("tos.rtd",,BM$83,"."&amp;$C$82&amp;$AU$82&amp;"P"&amp;$A130)="N/A",0,RTD("tos.rtd",,BM$83,"."&amp;$C$82&amp;$AU$82&amp;"P"&amp;$A130)))</f>
        <v>-3.769462542041739E-4</v>
      </c>
      <c r="BN130" s="3">
        <f ca="1">IF($BP$1=1,EB130,IF(RTD("tos.rtd",,BN$83,"."&amp;$D$82&amp;$AW$82&amp;"C"&amp;$A130)="N/A",0,RTD("tos.rtd",,BN$83,"."&amp;$D$82&amp;$AW$82&amp;"C"&amp;$A130)))</f>
        <v>6.0784277994196991E-5</v>
      </c>
      <c r="BO130" s="3">
        <f ca="1">IF($BP$1=1,EC130,-IF(RTD("tos.rtd",,BO$83,"."&amp;$D$82&amp;$AW$82&amp;"P"&amp;$A130)="N/A",0,RTD("tos.rtd",,BO$83,"."&amp;$D$82&amp;$AW$82&amp;"P"&amp;$A130)))</f>
        <v>-2.1291473615155156E-4</v>
      </c>
      <c r="BQ130" s="3">
        <f t="shared" ca="1" si="265"/>
        <v>-71045.023119033998</v>
      </c>
      <c r="BR130" s="3" t="str">
        <f t="shared" ca="1" si="302"/>
        <v/>
      </c>
      <c r="BS130" s="3">
        <f t="shared" ca="1" si="266"/>
        <v>-69327.383141851009</v>
      </c>
      <c r="BT130" s="3" t="str">
        <f t="shared" ca="1" si="302"/>
        <v/>
      </c>
      <c r="BU130" s="3">
        <f t="shared" ca="1" si="267"/>
        <v>-200713.03891563357</v>
      </c>
      <c r="BV130" s="3" t="str">
        <f t="shared" ca="1" si="302"/>
        <v/>
      </c>
      <c r="BX130" s="3">
        <f t="shared" ca="1" si="268"/>
        <v>-63316.8405506981</v>
      </c>
      <c r="BY130" s="3" t="str">
        <f t="shared" ca="1" si="318"/>
        <v/>
      </c>
      <c r="BZ130" s="3">
        <f t="shared" ca="1" si="269"/>
        <v>-16687.634234658592</v>
      </c>
      <c r="CA130" s="3" t="str">
        <f t="shared" ca="1" si="318"/>
        <v/>
      </c>
      <c r="CB130" s="3">
        <f t="shared" ca="1" si="270"/>
        <v>-346.88254658567377</v>
      </c>
      <c r="CC130" s="3" t="str">
        <f t="shared" ca="1" si="318"/>
        <v/>
      </c>
      <c r="CD130" s="3">
        <f>IF(RTD("tos.rtd",,CD$83,"."&amp;$B$82&amp;$AS$82&amp;"C"&amp;$A130)="N/A",0,RTD("tos.rtd",,CD$83,"."&amp;$B$82&amp;$AS$82&amp;"C"&amp;$A130))</f>
        <v>0.99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1</v>
      </c>
      <c r="CG130" s="3">
        <f>-IF(RTD("tos.rtd",,CG$83,"."&amp;$C$82&amp;$AU$82&amp;"P"&amp;$A130)="N/A",0,RTD("tos.rtd",,CG$83,"."&amp;$C$82&amp;$AU$82&amp;"P"&amp;$A130))</f>
        <v>0.01</v>
      </c>
      <c r="CH130" s="3">
        <f>IF(RTD("tos.rtd",,CH$83,"."&amp;$D$82&amp;$AW$82&amp;"C"&amp;$A130)="N/A",0,RTD("tos.rtd",,CH$83,"."&amp;$D$82&amp;$AW$82&amp;"C"&amp;$A130))</f>
        <v>0.9</v>
      </c>
      <c r="CI130" s="3">
        <f>-IF(RTD("tos.rtd",,CI$83,"."&amp;$D$82&amp;$AW$82&amp;"P"&amp;$A130)="N/A",0,RTD("tos.rtd",,CI$83,"."&amp;$D$82&amp;$AW$82&amp;"P"&amp;$A130))</f>
        <v>0.15</v>
      </c>
      <c r="CK130" s="3">
        <f t="shared" si="303"/>
        <v>3069</v>
      </c>
      <c r="CL130" s="3"/>
      <c r="CM130" s="3">
        <f t="shared" si="304"/>
        <v>20814</v>
      </c>
      <c r="CN130" s="3"/>
      <c r="CO130" s="3">
        <f t="shared" si="305"/>
        <v>271680</v>
      </c>
      <c r="CP130" s="3">
        <f t="shared" si="271"/>
        <v>295563</v>
      </c>
      <c r="CQ130" s="3">
        <f t="shared" si="272"/>
        <v>-564</v>
      </c>
      <c r="CR130" s="3"/>
      <c r="CS130" s="3">
        <f t="shared" si="273"/>
        <v>-163</v>
      </c>
      <c r="CT130" s="3"/>
      <c r="CU130" s="3">
        <f t="shared" si="274"/>
        <v>-6</v>
      </c>
      <c r="CV130" s="3"/>
      <c r="CW130" s="3">
        <f t="shared" ca="1" si="336"/>
        <v>-341085.44517651858</v>
      </c>
      <c r="CY130" s="3">
        <f t="shared" ca="1" si="275"/>
        <v>-80351.357331942374</v>
      </c>
      <c r="CZ130" s="70" t="str">
        <f t="shared" ca="1" si="319"/>
        <v/>
      </c>
      <c r="DA130" s="3">
        <f>IF(RTD("tos.rtd",,DA$83,"."&amp;$B$82&amp;$AS$82&amp;"C"&amp;$A130)="N/A",0,RTD("tos.rtd",,DA$83,"."&amp;$B$82&amp;$AS$82&amp;"C"&amp;$A130))</f>
        <v>331.42</v>
      </c>
      <c r="DB130" s="3">
        <f>IF(RTD("tos.rtd",,DB$83,"."&amp;$B$82&amp;$AS$82&amp;"P"&amp;$A130)="N/A",0,RTD("tos.rtd",,DB$83,"."&amp;$B$82&amp;$AS$82&amp;"P"&amp;$A130))</f>
        <v>0.05</v>
      </c>
      <c r="DC130" s="3">
        <f>IF(RTD("tos.rtd",,DC$83,"."&amp;$B$82&amp;$AS$82&amp;"C"&amp;$A130)="N/A",0,RTD("tos.rtd",,DC$83,"."&amp;$B$82&amp;$AS$82&amp;"C"&amp;$A130))</f>
        <v>353.5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335.4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307"/>
        <v>-331.5</v>
      </c>
      <c r="DH130" s="3">
        <f t="shared" si="276"/>
        <v>0</v>
      </c>
      <c r="DI130" s="3">
        <f t="shared" si="277"/>
        <v>0</v>
      </c>
      <c r="DJ130" s="3">
        <f t="shared" si="278"/>
        <v>0</v>
      </c>
      <c r="DK130" s="3">
        <f t="shared" si="279"/>
        <v>0</v>
      </c>
      <c r="DL130" s="3">
        <f t="shared" si="280"/>
        <v>0</v>
      </c>
      <c r="DM130" s="3">
        <f t="shared" si="281"/>
        <v>0</v>
      </c>
      <c r="DN130" s="64" t="str">
        <f t="shared" si="282"/>
        <v>UNKNOWN</v>
      </c>
      <c r="DO130" s="64" t="str">
        <f t="shared" si="283"/>
        <v>UNKNOWN</v>
      </c>
      <c r="DP130" s="3">
        <f t="shared" si="284"/>
        <v>0</v>
      </c>
      <c r="DQ130" s="3">
        <f t="shared" si="285"/>
        <v>0</v>
      </c>
      <c r="DR130" s="3">
        <f t="shared" ca="1" si="286"/>
        <v>0</v>
      </c>
      <c r="DS130" s="3">
        <f t="shared" si="287"/>
        <v>0</v>
      </c>
      <c r="DT130" s="3">
        <f t="shared" si="308"/>
        <v>0</v>
      </c>
      <c r="DU130" s="3">
        <f t="shared" si="309"/>
        <v>0</v>
      </c>
      <c r="DV130" s="3">
        <f t="shared" si="310"/>
        <v>0</v>
      </c>
      <c r="DW130" s="3">
        <f t="shared" si="311"/>
        <v>-58</v>
      </c>
      <c r="DX130" s="3">
        <f t="shared" ca="1" si="320"/>
        <v>6.5564673685467598E-4</v>
      </c>
      <c r="DY130" s="3">
        <f t="shared" ca="1" si="288"/>
        <v>-4.1344205827612305E-4</v>
      </c>
      <c r="DZ130" s="3">
        <f t="shared" ca="1" si="312"/>
        <v>3.6247750330205156E-4</v>
      </c>
      <c r="EA130" s="3">
        <f t="shared" ca="1" si="313"/>
        <v>-3.769462542041739E-4</v>
      </c>
      <c r="EB130" s="3">
        <f t="shared" ca="1" si="289"/>
        <v>6.0784277994196991E-5</v>
      </c>
      <c r="EC130" s="3">
        <f t="shared" ca="1" si="290"/>
        <v>-2.1291473615155156E-4</v>
      </c>
      <c r="ED130" s="63">
        <f t="shared" si="314"/>
        <v>-58</v>
      </c>
      <c r="EE130" s="59">
        <f t="shared" si="291"/>
        <v>3.617</v>
      </c>
      <c r="EF130" s="59">
        <f t="shared" si="292"/>
        <v>2.4969999999999999</v>
      </c>
      <c r="EG130" s="59">
        <f t="shared" si="293"/>
        <v>0.25</v>
      </c>
      <c r="EH130" s="59">
        <f t="shared" si="294"/>
        <v>0.254</v>
      </c>
      <c r="EI130" s="59">
        <f t="shared" si="295"/>
        <v>0.16689999999999999</v>
      </c>
      <c r="EJ130" s="59">
        <f t="shared" si="296"/>
        <v>0.21149999999999999</v>
      </c>
      <c r="EK130" s="63">
        <f t="shared" ca="1" si="315"/>
        <v>849367.27366810769</v>
      </c>
      <c r="EL130" s="3" t="str">
        <f>RTD("tos.rtd",,EL$83,"."&amp;$B$82&amp;$AS$82&amp;"C"&amp;$A130)</f>
        <v>361.70%</v>
      </c>
      <c r="EM130" s="3" t="str">
        <f>RTD("tos.rtd",,EM$83,"."&amp;$B$82&amp;$AS$82&amp;"P"&amp;$A130)</f>
        <v>249.70%</v>
      </c>
      <c r="EN130" s="3" t="str">
        <f>RTD("tos.rtd",,EN$83,"."&amp;$C$82&amp;$AU$82&amp;"C"&amp;$A130)</f>
        <v>--</v>
      </c>
      <c r="EO130" s="3" t="str">
        <f>RTD("tos.rtd",,EO$83,"."&amp;$C$82&amp;$AU$82&amp;"P"&amp;$A130)</f>
        <v>25.40%</v>
      </c>
      <c r="EP130" s="3" t="str">
        <f>RTD("tos.rtd",,EP$83,"."&amp;$D$82&amp;$AW$82&amp;"C"&amp;$A130)</f>
        <v>16.69%</v>
      </c>
      <c r="EQ130" s="3" t="str">
        <f>RTD("tos.rtd",,EQ$83,"."&amp;$D$82&amp;$AW$82&amp;"P"&amp;$A130)</f>
        <v>21.15%</v>
      </c>
      <c r="ES130" s="63" t="str">
        <f t="shared" si="297"/>
        <v>5620,-58.00</v>
      </c>
      <c r="ET130" s="63" t="str">
        <f t="shared" ca="1" si="298"/>
        <v>5620,-80.35</v>
      </c>
      <c r="EU130" s="67">
        <v>589.1</v>
      </c>
      <c r="EV130" s="67" t="s">
        <v>1060</v>
      </c>
      <c r="EW130" s="67">
        <v>515.4</v>
      </c>
      <c r="EX130" s="67" t="s">
        <v>1061</v>
      </c>
      <c r="EY130" s="67">
        <v>5901.5</v>
      </c>
      <c r="EZ130" s="67" t="s">
        <v>1062</v>
      </c>
      <c r="FA130" s="67">
        <v>21155.25</v>
      </c>
      <c r="FB130" s="67" t="s">
        <v>1063</v>
      </c>
      <c r="FC130" s="67" t="s">
        <v>1064</v>
      </c>
      <c r="FD130" s="67" t="s">
        <v>1065</v>
      </c>
      <c r="FE130" s="68" t="s">
        <v>1066</v>
      </c>
      <c r="FF130" s="68" t="s">
        <v>1067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-58696</v>
      </c>
      <c r="BI131" s="1">
        <f ca="1">IFERROR(IF(MIN(BH85:BH130)&lt;&gt;0,INDEX(A85:A130,MATCH(MIN(BH85:BH130),BH85:BH130,0)),""),"")</f>
        <v>5900</v>
      </c>
      <c r="BP131" s="64">
        <f ca="1">INDEX(BQ131:BU131,MATCH(MAX(BQ84:BU84),BQ84:BU84,0))</f>
        <v>6000</v>
      </c>
      <c r="BQ131" s="1">
        <f ca="1">IF(AND(BQ84&gt;0,ABS(MAX(BQ85:BQ130))&gt;ABS(MIN(BQ85:BQ130))),IF(MAX(BQ85:BQ130)&lt;&gt;0,INDEX($A85:$A130,MATCH(MAX(BQ85:BQ130),BQ85:BQ130,0)),""),"")</f>
        <v>6000</v>
      </c>
      <c r="BS131" s="1" t="str">
        <f ca="1">IF(AND(BS84&gt;0,ABS(MAX(BS85:BS130))&gt;ABS(MIN(BS85:BS130))),IF(MAX(BS85:BS130)&lt;&gt;0,INDEX($A85:$A130,MATCH(MAX(BS85:BS130),BS85:BS130,0)),""),"")</f>
        <v/>
      </c>
      <c r="BU131" s="1">
        <f ca="1">IF(AND(BU84&gt;0,ABS(MAX(BU85:BU130))&gt;ABS(MIN(BU85:BU130))),IF(MAX(BU85:BU130)&lt;&gt;0,INDEX($A85:$A130,MATCH(MAX(BU85:BU130),BU85:BU130,0)),""),"")</f>
        <v>6000</v>
      </c>
      <c r="BW131" s="64">
        <f ca="1">INDEX(BX131:CB131,MATCH(MAX(BX84:CB84),BX84:CB84,0))</f>
        <v>6050</v>
      </c>
      <c r="BX131" s="1" t="str">
        <f ca="1">IF(AND(BX84&gt;0,ABS(MAX(BX85:BX130))&gt;ABS(MIN(BX85:BX130))),IF(MAX(BX85:BX130)&lt;&gt;0,INDEX($A85:$A130,MATCH(MAX(BX85:BX130),BX85:BX130,0)),""),"")</f>
        <v/>
      </c>
      <c r="BY131" s="1">
        <f ca="1">INDEX($A$85:$A$130,MATCH("Cruce -",BY85:BY130,)+1)</f>
        <v>5940</v>
      </c>
      <c r="BZ131" s="1">
        <f ca="1">IF(AND(BZ84&gt;0,ABS(MAX(BZ85:BZ130))&gt;ABS(MIN(BZ85:BZ130))),IF(MAX(BZ85:BZ130)&lt;&gt;0,INDEX($A85:$A130,MATCH(MAX(BZ85:BZ130),BZ85:BZ130,0)),""),"")</f>
        <v>6050</v>
      </c>
      <c r="CB131" s="1">
        <f ca="1">IF(AND(CB84&gt;0,ABS(MAX(CB85:CB130))&gt;ABS(MIN(CB85:CB130))),IF(MAX(CB85:CB130)&lt;&gt;0,INDEX($A85:$A130,MATCH(MAX(CB85:CB130),CB85:CB130,0)),""),"")</f>
        <v>6000</v>
      </c>
      <c r="CJ131" s="64">
        <f>INDEX(CK131:CO131,MATCH(MAX(CK84:CO84),CK84:CO84,0))</f>
        <v>5700</v>
      </c>
      <c r="CK131" s="1">
        <f>IF(AND(CK84&gt;0,ABS(MAX(CK85:CK130))&gt;ABS(MIN(CK85:CK130))),IF(MAX(CK85:CK130)&lt;&gt;0,INDEX($A85:$A130,MATCH(MAX(CK85:CK130),CK85:CK130,0)),""),"")</f>
        <v>5900</v>
      </c>
      <c r="CM131" s="1">
        <f>IF(AND(CM84&gt;0,ABS(MAX(CM85:CM130))&gt;ABS(MIN(CM85:CM130))),IF(MAX(CM85:CM130)&lt;&gt;0,INDEX($A85:$A130,MATCH(MAX(CM85:CM130),CM85:CM130,0)),""),"")</f>
        <v>5800</v>
      </c>
      <c r="CO131" s="1">
        <f>IF(AND(CO84&gt;0,ABS(MAX(CO85:CO130))&gt;ABS(MIN(CO85:CO130))),IF(MAX(CO85:CO130)&lt;&gt;0,INDEX($A85:$A130,MATCH(MAX(CO85:CO130),CO85:CO130,0)),""),"")</f>
        <v>5700</v>
      </c>
      <c r="CP131" s="1">
        <f>IF(ABS(MAX(CP85:CP130))&gt;ABS(MIN(CP85:CP130)),IF(MAX(CP85:CP130)&lt;&gt;0,INDEX($A85:$A130,MATCH(MAX(CP85:CP130),CP85:CP130,0)),""),"")</f>
        <v>5700</v>
      </c>
      <c r="CW131" s="1">
        <f ca="1">IF(ABS(MAX(CW85:CW130))&gt;ABS(MIN(CW85:CW130)),IF(MAX(CW85:CW130)&lt;&gt;0,INDEX($A85:$A130,MATCH(MAX(CW85:CW130),CW85:CW130,0)),""),"")</f>
        <v>6000</v>
      </c>
      <c r="CY131" s="1">
        <f ca="1">IF(ABS(MAX(CY85:CY130))&gt;ABS(MIN(CY85:CY130)),IF(MAX(CY85:CY130)&lt;&gt;0,INDEX($A85:$A130,MATCH(MAX(CY85:CY130),CY85:CY130,0)),""),"")</f>
        <v>5960</v>
      </c>
      <c r="DH131" s="1" t="str">
        <f t="shared" ref="DH131:DM131" si="337">IF(ABS(MAX(DH85:DH130))&gt;ABS(MIN(DH85:DH130)),IF(MAX(DH85:DH130)&lt;&gt;0,INDEX($A85:$A130,MATCH(MAX(DH85:DH130),DH85:DH130,0)),""),"")</f>
        <v/>
      </c>
      <c r="DI131" s="1" t="str">
        <f t="shared" si="337"/>
        <v/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337"/>
        <v/>
      </c>
      <c r="DM131" s="1" t="str">
        <f t="shared" si="337"/>
        <v/>
      </c>
      <c r="DN131" s="64" t="str">
        <f>DJ131&amp;","&amp;DJ132&amp;","&amp;DK131&amp;","&amp;DK132</f>
        <v>,,,</v>
      </c>
      <c r="DP131" s="1" t="str">
        <f>IF(ABS(MAX(DP85:DP130))&gt;ABS(MIN(DP85:DP130)),IF(MAX(DP85:DP130)&lt;&gt;0,INDEX($A85:$A130,MATCH(MAX(DP85:DP130),DP85:DP130,0)),""),"")</f>
        <v/>
      </c>
      <c r="DQ131" s="1" t="str">
        <f>IF(ABS(MAX(DQ85:DQ130))&gt;ABS(MIN(DQ85:DQ130)),IF(MAX(DQ85:DQ130)&lt;&gt;0,INDEX($A85:$A130,MATCH(MAX(DQ85:DQ130),DQ85:DQ130,0)),""),"")</f>
        <v/>
      </c>
      <c r="DR131" s="1" t="str">
        <f ca="1">IF(ABS(MAX(DR85:DR130))&gt;ABS(MIN(DR85:DR130)),IF(MAX(DR85:DR130)&lt;&gt;0,INDEX($A85:$A130,MATCH(MAX(DR85:DR130),DR85:DR130,0)),""),"")</f>
        <v/>
      </c>
      <c r="DS131" s="1" t="str">
        <f>IF(ABS(MAX(DS85:DS130))&gt;ABS(MIN(DS85:DS130)),IF(MAX(DS85:DS130)&lt;&gt;0,INDEX($A85:$A130,MATCH(MAX(DS85:DS130),DS85:DS130,0)),""),"")</f>
        <v/>
      </c>
      <c r="ED131" s="103">
        <f>IFERROR(IF(MAX(ED85:ED130)&lt;&gt;0,INDEX($A85:$A130,MATCH(MAX(ED85:ED130),ED85:ED130,0)),""),"")</f>
        <v>5900</v>
      </c>
      <c r="EU131" s="67">
        <v>589.03</v>
      </c>
      <c r="EV131" s="67" t="s">
        <v>1068</v>
      </c>
      <c r="EW131" s="67">
        <v>515.30999999999995</v>
      </c>
      <c r="EX131" s="67" t="s">
        <v>1069</v>
      </c>
      <c r="EY131" s="67">
        <v>5901</v>
      </c>
      <c r="EZ131" s="67" t="s">
        <v>1070</v>
      </c>
      <c r="FA131" s="67">
        <v>21152</v>
      </c>
      <c r="FB131" s="67" t="s">
        <v>1071</v>
      </c>
      <c r="FC131" s="67" t="s">
        <v>1072</v>
      </c>
      <c r="FD131" s="67" t="s">
        <v>1073</v>
      </c>
      <c r="FE131" s="68" t="s">
        <v>1074</v>
      </c>
      <c r="FF131" s="68" t="s">
        <v>1075</v>
      </c>
    </row>
    <row r="132" spans="1:162" x14ac:dyDescent="0.2">
      <c r="AP132" s="1">
        <v>5960</v>
      </c>
      <c r="AQ132" s="1">
        <v>5950</v>
      </c>
      <c r="BA132" s="1">
        <f>INDEX($A$85:$A$130,MATCH(MAX(BA85:BA130),BA85:BA130,0))</f>
        <v>5960</v>
      </c>
      <c r="BB132" s="38">
        <f>INDEX($A$85:$A$130,MATCH(MIN(BB85:BB130),BB85:BB130,0))</f>
        <v>5950</v>
      </c>
      <c r="BC132" s="1">
        <f>INDEX($A$85:$A$130,MATCH(MAX(BC85:BC130),BC85:BC130,0))</f>
        <v>6050</v>
      </c>
      <c r="BD132" s="38">
        <f>INDEX($A$85:$A$130,MATCH(MIN(BD85:BD130),BD85:BD130,0))</f>
        <v>5800</v>
      </c>
      <c r="BE132" s="1">
        <f>INDEX($A$85:$A$130,MATCH(MAX(BE85:BE130),BE85:BE130,0))</f>
        <v>6000</v>
      </c>
      <c r="BF132" s="38">
        <f>INDEX($A$85:$A$130,MATCH(MIN(BF85:BF130),BF85:BF130,0))</f>
        <v>6000</v>
      </c>
      <c r="BG132" s="38"/>
      <c r="BK132" s="38"/>
      <c r="BM132" s="38"/>
      <c r="BO132" s="38"/>
      <c r="BP132" s="64" t="str">
        <f ca="1">INDEX(BQ132:BU132,MATCH(MIN(BQ84:BU84),BQ84:BU84,0))</f>
        <v/>
      </c>
      <c r="BQ132" s="1" t="str">
        <f ca="1">IF(AND(BQ84&lt;0,ABS(MIN(BQ85:BQ130))&gt;ABS(MAX(BQ85:BQ130))),IF(MIN(BQ85:BQ130)&lt;&gt;0,INDEX($A85:$A130,MATCH(MIN(BQ85:BQ130),BQ85:BQ130,0)),""),"")</f>
        <v/>
      </c>
      <c r="BR132" s="38"/>
      <c r="BS132" s="1" t="str">
        <f ca="1">IF(AND(BS84&lt;0,ABS(MIN(BS85:BS130))&gt;ABS(MAX(BS85:BS130))),IF(MIN(BS85:BS130)&lt;&gt;0,INDEX($A85:$A130,MATCH(MIN(BS85:BS130),BS85:BS130,0)),""),"")</f>
        <v/>
      </c>
      <c r="BT132" s="38"/>
      <c r="BU132" s="1" t="str">
        <f ca="1">IF(AND(BU84&lt;0,ABS(MIN(BU85:BU130))&gt;ABS(MAX(BU85:BU130))),IF(MIN(BU85:BU130)&lt;&gt;0,INDEX($A85:$A130,MATCH(MIN(BU85:BU130),BU85:BU130,0)),""),"")</f>
        <v/>
      </c>
      <c r="BV132" s="38"/>
      <c r="BW132" s="64" t="str">
        <f ca="1">INDEX(BX132:CB132,MATCH(MIN(BX84:CB84),BX84:CB84,0))</f>
        <v/>
      </c>
      <c r="BX132" s="1" t="str">
        <f ca="1">IF(AND(BX84&lt;0,ABS(MIN(BX85:BX130))&gt;ABS(MAX(BX85:BX130))),IF(MIN(BX85:BX130)&lt;&gt;0,INDEX($A85:$A130,MATCH(MIN(BX85:BX130),BX85:BX130,0)),""),"")</f>
        <v/>
      </c>
      <c r="BY132" s="38">
        <f ca="1">INDEX($A$85:$A$130,MATCH("Cruce -",BY85:BY130,)-1)</f>
        <v>5960</v>
      </c>
      <c r="BZ132" s="1" t="str">
        <f ca="1">IF(AND(BZ84&lt;0,ABS(MIN(BZ85:BZ130))&gt;ABS(MAX(BZ85:BZ130))),IF(MIN(BZ85:BZ130)&lt;&gt;0,INDEX($A85:$A130,MATCH(MIN(BZ85:BZ130),BZ85:BZ130,0)),""),"")</f>
        <v/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 t="str">
        <f>INDEX(CK132:CO132,MATCH(MIN(CK84:CO84),CK84:CO84,0))</f>
        <v/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 t="str">
        <f>IF(AND(CO84&lt;0,ABS(MIN(CO85:CO130))&gt;ABS(MAX(CO85:CO130))),IF(MIN(CO85:CO130)&lt;&gt;0,INDEX($A85:$A130,MATCH(MIN(CO85:CO130),CO85:CO130,0)),""),"")</f>
        <v/>
      </c>
      <c r="CP132" s="38" t="str">
        <f>IF(ABS(MIN(CP85:CP130))&gt;ABS(MAX(CP85:CP130)),IF(MIN(CP85:CP130)&lt;&gt;0,INDEX($A85:$A130,MATCH(MIN(CP85:CP130),CP85:CP130,0)),""),"")</f>
        <v/>
      </c>
      <c r="CR132" s="38"/>
      <c r="CT132" s="38"/>
      <c r="CV132" s="38"/>
      <c r="CW132" s="38" t="str">
        <f ca="1">IF(ABS(MIN(CW85:CW130))&gt;ABS(MAX(CW85:CW130)),IF(MIN(CW85:CW130)&lt;&gt;0,INDEX($A85:$A130,MATCH(MIN(CW85:CW130),CW85:CW130,0)),""),"")</f>
        <v/>
      </c>
      <c r="CY132" s="38" t="str">
        <f ca="1">IF(ABS(MIN(CY85:CY130))&gt;ABS(MAX(CY85:CY130)),IF(MIN(CY85:CY130)&lt;&gt;0,INDEX($A85:$A130,MATCH(MIN(CY85:CY130),CY85:CY130,0)),""),"")</f>
        <v/>
      </c>
      <c r="DB132" s="38"/>
      <c r="DD132" s="38"/>
      <c r="DH132" s="1" t="str">
        <f t="shared" ref="DH132:DM132" si="338">IF(ABS(MIN(DH85:DH130))&gt;ABS(MAX(DH85:DH130)),IF(MIN(DH85:DH130)&lt;&gt;0,INDEX($A85:$A130,MATCH(MIN(DH85:DH130),DH85:DH130,0)),""),"")</f>
        <v/>
      </c>
      <c r="DI132" s="38" t="str">
        <f t="shared" si="338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str">
        <f t="shared" si="338"/>
        <v/>
      </c>
      <c r="DM132" s="1" t="str">
        <f t="shared" si="338"/>
        <v/>
      </c>
      <c r="DN132" s="64" t="str">
        <f ca="1">BI82&amp;","&amp;BI131&amp;","&amp;ED131&amp;","&amp;ED132</f>
        <v>5960,5900,5900,5970</v>
      </c>
      <c r="DP132" s="1" t="str">
        <f>IF(ABS(MIN(DP85:DP130))&gt;ABS(MAX(DP85:DP130)),IF(MIN(DP85:DP130)&lt;&gt;0,INDEX($A85:$A130,MATCH(MIN(DP85:DP130),DP85:DP130,0)),""),"")</f>
        <v/>
      </c>
      <c r="DQ132" s="38" t="str">
        <f>IF(ABS(MIN(DQ85:DQ130))&gt;ABS(MAX(DQ85:DQ130)),IF(MIN(DQ85:DQ130)&lt;&gt;0,INDEX($A85:$A130,MATCH(MIN(DQ85:DQ130),DQ85:DQ130,0)),""),"")</f>
        <v/>
      </c>
      <c r="DR132" s="1" t="str">
        <f ca="1">IF(ABS(MIN(DR85:DR130))&gt;ABS(MAX(DR85:DR130)),IF(MIN(DR85:DR130)&lt;&gt;0,INDEX($A85:$A130,MATCH(MIN(DR85:DR130),DR85:DR130,0)),""),"")</f>
        <v/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D132" s="103">
        <f>IFERROR(IF(MIN(ED85:ED130)&lt;&gt;0,INDEX($A85:$A130,MATCH(MIN(ED85:ED130),ED85:ED130,0)),""),"")</f>
        <v>5970</v>
      </c>
      <c r="EF132" s="38"/>
      <c r="EH132" s="38"/>
      <c r="EM132" s="38"/>
      <c r="EO132" s="38"/>
      <c r="EU132" s="67">
        <v>589.04999999999995</v>
      </c>
      <c r="EV132" s="67" t="s">
        <v>1076</v>
      </c>
      <c r="EW132" s="67">
        <v>515.33000000000004</v>
      </c>
      <c r="EX132" s="67" t="s">
        <v>1077</v>
      </c>
      <c r="EY132" s="67">
        <v>5900.75</v>
      </c>
      <c r="EZ132" s="67" t="s">
        <v>1078</v>
      </c>
      <c r="FA132" s="67">
        <v>21152.5</v>
      </c>
      <c r="FB132" s="67" t="s">
        <v>1079</v>
      </c>
      <c r="FC132" s="67" t="s">
        <v>1080</v>
      </c>
      <c r="FD132" s="67" t="s">
        <v>1081</v>
      </c>
      <c r="FE132" s="68" t="s">
        <v>1082</v>
      </c>
      <c r="FF132" s="68" t="s">
        <v>1083</v>
      </c>
    </row>
    <row r="133" spans="1:162" ht="13.5" thickBot="1" x14ac:dyDescent="0.25">
      <c r="A133" s="49">
        <v>25</v>
      </c>
      <c r="D133" s="50">
        <f>+F136-90</f>
        <v>21392.25</v>
      </c>
      <c r="E133" s="82">
        <v>21000</v>
      </c>
      <c r="EU133" s="67">
        <v>588.88</v>
      </c>
      <c r="EV133" s="67" t="s">
        <v>1084</v>
      </c>
      <c r="EW133" s="67">
        <v>515.26</v>
      </c>
      <c r="EX133" s="67" t="s">
        <v>1085</v>
      </c>
      <c r="EY133" s="67">
        <v>5899.5</v>
      </c>
      <c r="EZ133" s="67" t="s">
        <v>1086</v>
      </c>
      <c r="FA133" s="67">
        <v>21149.25</v>
      </c>
      <c r="FB133" s="67" t="s">
        <v>1087</v>
      </c>
      <c r="FC133" s="67" t="s">
        <v>1088</v>
      </c>
      <c r="FD133" s="67" t="s">
        <v>1089</v>
      </c>
      <c r="FE133" s="68" t="s">
        <v>1090</v>
      </c>
      <c r="FF133" s="68" t="s">
        <v>1091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21447.053</v>
      </c>
      <c r="F134" s="20">
        <f>+[3]Sheet1!$AD$2</f>
        <v>5822.2879135898766</v>
      </c>
      <c r="AP134" s="1">
        <v>250519</v>
      </c>
      <c r="AS134" s="22" t="str">
        <f>+B135</f>
        <v>250519</v>
      </c>
      <c r="AT134" s="22"/>
      <c r="AU134" s="22" t="str">
        <f>+C135</f>
        <v>250523</v>
      </c>
      <c r="AV134" s="22"/>
      <c r="AW134" s="22" t="str">
        <f>+D135</f>
        <v>250620</v>
      </c>
      <c r="AX134" s="22"/>
      <c r="BA134" s="22" t="str">
        <f>+B135</f>
        <v>250519</v>
      </c>
      <c r="BB134" s="22"/>
      <c r="BC134" s="22" t="str">
        <f>+C135</f>
        <v>250523</v>
      </c>
      <c r="BD134" s="22"/>
      <c r="BE134" s="22" t="str">
        <f>+D135</f>
        <v>250620</v>
      </c>
      <c r="BF134" s="22"/>
      <c r="BG134" s="96"/>
      <c r="BH134" s="1">
        <f ca="1">MAX(BH137:BH189)</f>
        <v>1530</v>
      </c>
      <c r="BI134" s="1">
        <f ca="1">IFERROR(IF(MAX(BH137:BH189)&lt;&gt;0,INDEX(A137:A189,MATCH(MAX(BH137:BH189),BH137:BH189,0)),""),"")</f>
        <v>21450</v>
      </c>
      <c r="BJ134" s="22"/>
      <c r="BK134" s="22"/>
      <c r="BL134" s="22"/>
      <c r="BM134" s="22"/>
      <c r="BN134" s="22"/>
      <c r="BO134" s="22"/>
      <c r="BQ134" s="22">
        <f ca="1">IF(BR134&gt;BS134,IF(MAX(BQ137:BQ189)&lt;&gt;0,INDEX(A137:A189,MATCH(MAX(BQ137:BQ189),BQ137:BQ189,0)),A136),IF(MIN(BQ137:BQ189)&lt;&gt;0,INDEX(A137:A189,MATCH(MIN(BQ137:BQ189),BQ137:BQ189,0))))</f>
        <v>21400</v>
      </c>
      <c r="BR134" s="22">
        <f ca="1">+MAX(BQ137:BQ189)</f>
        <v>1369951.3166139517</v>
      </c>
      <c r="BS134" s="22">
        <f ca="1">ABS(MIN(BQ137:BQ189))</f>
        <v>24580162.378666956</v>
      </c>
      <c r="BT134" s="22"/>
      <c r="BU134" s="22"/>
      <c r="BV134" s="22"/>
      <c r="BX134" s="22">
        <f ca="1">IF(BY134&gt;BZ134,IF(MAX(BX137:BX189)&lt;&gt;0,INDEX(G137:G189,MATCH(MAX(BX137:BX189),BX137:BX189,0)),G136),IF(MIN(BX137:BX189)&lt;&gt;0,INDEX(G137:G189,MATCH(MIN(BX137:BX189),BX137:BX189,0))))</f>
        <v>520.060839790111</v>
      </c>
      <c r="BY134" s="22">
        <f ca="1">+MAX(BX137:BX189)</f>
        <v>413884.84828904085</v>
      </c>
      <c r="BZ134" s="22">
        <f ca="1">ABS(MIN(BX137:BX189))</f>
        <v>773037.75144744676</v>
      </c>
      <c r="CA134" s="22"/>
      <c r="CB134" s="22"/>
      <c r="CC134" s="22">
        <f ca="1">+AVERAGE(BY190:BY191,CA190:CA191,CC190:CC191)</f>
        <v>21450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13500</v>
      </c>
      <c r="CM134" s="22">
        <f>ABS(MIN(CK137:CK189))</f>
        <v>6254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522.49672194369464</v>
      </c>
      <c r="CR134" s="22">
        <f>+MAX(CQ137:CQ189)</f>
        <v>1493</v>
      </c>
      <c r="CS134" s="22">
        <f>ABS(MIN(CQ137:CQ189))</f>
        <v>645</v>
      </c>
      <c r="CT134" s="22"/>
      <c r="CU134" s="22"/>
      <c r="CV134" s="22"/>
      <c r="CW134" s="22">
        <f ca="1">IF(CX134&gt;CY134,IF(MAX(CW137:CW189)&lt;&gt;0,INDEX(M137:M189,MATCH(MAX(CW137:CW189),CW137:CW189,0)),M136),IF(MIN(CW137:CW189)&lt;&gt;0,INDEX(M137:M189,MATCH(MIN(CW137:CW189),CW137:CW189,0))))</f>
        <v>0</v>
      </c>
      <c r="CX134" s="61">
        <f ca="1">+MAX(CW137:CW189)</f>
        <v>132707440.88927202</v>
      </c>
      <c r="CY134" s="22">
        <f ca="1">ABS(MIN(CW137:CW189))</f>
        <v>10106883.652055599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588.89</v>
      </c>
      <c r="EV134" s="67" t="s">
        <v>1092</v>
      </c>
      <c r="EW134" s="67">
        <v>515.23</v>
      </c>
      <c r="EX134" s="67" t="s">
        <v>1093</v>
      </c>
      <c r="EY134" s="67">
        <v>5899.25</v>
      </c>
      <c r="EZ134" s="67" t="s">
        <v>1094</v>
      </c>
      <c r="FA134" s="67">
        <v>21148.25</v>
      </c>
      <c r="FB134" s="67" t="s">
        <v>1095</v>
      </c>
      <c r="FC134" s="67" t="s">
        <v>1096</v>
      </c>
      <c r="FD134" s="67" t="s">
        <v>1097</v>
      </c>
      <c r="FE134" s="68" t="s">
        <v>1098</v>
      </c>
      <c r="FF134" s="68" t="s">
        <v>1099</v>
      </c>
    </row>
    <row r="135" spans="1:162" ht="13.5" thickBot="1" x14ac:dyDescent="0.25">
      <c r="A135" s="45" t="s">
        <v>14</v>
      </c>
      <c r="B135" s="45" t="str">
        <f>+B83</f>
        <v>250519</v>
      </c>
      <c r="C135" s="45" t="str">
        <f>+C83</f>
        <v>250523</v>
      </c>
      <c r="D135" s="45" t="str">
        <f>+D83</f>
        <v>250620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25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589.05999999999995</v>
      </c>
      <c r="EV135" s="67" t="s">
        <v>1100</v>
      </c>
      <c r="EW135" s="67">
        <v>515.44000000000005</v>
      </c>
      <c r="EX135" s="67" t="s">
        <v>1101</v>
      </c>
      <c r="EY135" s="67">
        <v>5901.25</v>
      </c>
      <c r="EZ135" s="67" t="s">
        <v>1102</v>
      </c>
      <c r="FA135" s="67">
        <v>21157.25</v>
      </c>
      <c r="FB135" s="67" t="s">
        <v>1103</v>
      </c>
      <c r="FC135" s="67" t="s">
        <v>1104</v>
      </c>
      <c r="FD135" s="67" t="s">
        <v>1105</v>
      </c>
      <c r="FE135" s="68" t="s">
        <v>1106</v>
      </c>
      <c r="FF135" s="68" t="s">
        <v>1107</v>
      </c>
    </row>
    <row r="136" spans="1:162" ht="13.5" thickBot="1" x14ac:dyDescent="0.25">
      <c r="A136" s="46">
        <f>+D133</f>
        <v>21392.25</v>
      </c>
      <c r="B136" s="27">
        <f>+AS136/AT136</f>
        <v>-0.71361867704280157</v>
      </c>
      <c r="C136" s="27">
        <f>+AU136/AV136</f>
        <v>-1.2144607843137254</v>
      </c>
      <c r="D136" s="27">
        <f>+AW136/AX136</f>
        <v>-2.7615578593443542</v>
      </c>
      <c r="E136" s="28">
        <v>0</v>
      </c>
      <c r="F136" s="47">
        <f>RTD("tos.rtd", ,"MARK", F135)</f>
        <v>21482.25</v>
      </c>
      <c r="G136" s="58">
        <f>RTD("tos.rtd", ,"MARK", G135)</f>
        <v>521.09</v>
      </c>
      <c r="AO136" s="1">
        <v>0</v>
      </c>
      <c r="AP136" s="1">
        <v>7024</v>
      </c>
      <c r="AQ136" s="1">
        <v>-9992</v>
      </c>
      <c r="AS136" s="13">
        <f t="shared" ref="AS136:AX136" si="339">SUM(AS137:AS189)</f>
        <v>917</v>
      </c>
      <c r="AT136" s="29">
        <f t="shared" si="339"/>
        <v>-1285</v>
      </c>
      <c r="AU136" s="13">
        <f t="shared" si="339"/>
        <v>991</v>
      </c>
      <c r="AV136" s="29">
        <f t="shared" si="339"/>
        <v>-816</v>
      </c>
      <c r="AW136" s="13">
        <f t="shared" si="339"/>
        <v>9856</v>
      </c>
      <c r="AX136" s="29">
        <f t="shared" si="339"/>
        <v>-3569</v>
      </c>
      <c r="AY136" s="29">
        <f>SUM(AY137:AY189)</f>
        <v>6094</v>
      </c>
      <c r="AZ136" s="1">
        <v>0</v>
      </c>
      <c r="BA136" s="13">
        <f t="shared" ref="BA136:BF136" si="340">SUM(BA137:BA189)</f>
        <v>7024</v>
      </c>
      <c r="BB136" s="29">
        <f t="shared" si="340"/>
        <v>-9992</v>
      </c>
      <c r="BC136" s="13">
        <f t="shared" si="340"/>
        <v>439</v>
      </c>
      <c r="BD136" s="29">
        <f t="shared" si="340"/>
        <v>-255</v>
      </c>
      <c r="BE136" s="13">
        <f t="shared" si="340"/>
        <v>157</v>
      </c>
      <c r="BF136" s="29">
        <f t="shared" si="340"/>
        <v>-241</v>
      </c>
      <c r="BG136" s="29"/>
      <c r="BH136" s="29">
        <f ca="1">SUM(BH137:BH189)</f>
        <v>-3691</v>
      </c>
      <c r="BJ136" s="30">
        <f t="shared" ref="BJ136:BO136" ca="1" si="341">SUM(BJ137:BJ189)</f>
        <v>3.296285115145945E-2</v>
      </c>
      <c r="BK136" s="31">
        <f t="shared" ca="1" si="341"/>
        <v>-6.0342190230497889E-2</v>
      </c>
      <c r="BL136" s="30">
        <f t="shared" ca="1" si="341"/>
        <v>2.5818519698666397E-2</v>
      </c>
      <c r="BM136" s="31">
        <f t="shared" ca="1" si="341"/>
        <v>-2.3060948057874238E-2</v>
      </c>
      <c r="BN136" s="30">
        <f t="shared" ca="1" si="341"/>
        <v>2.4918141779034019E-2</v>
      </c>
      <c r="BO136" s="31">
        <f t="shared" ca="1" si="341"/>
        <v>-2.4129941292358636E-2</v>
      </c>
      <c r="BQ136" s="30">
        <f ca="1">SUM(BQ137:BQ189)</f>
        <v>-40516709.028557144</v>
      </c>
      <c r="BR136" s="31"/>
      <c r="BS136" s="30">
        <f ca="1">SUM(BS137:BS189)</f>
        <v>12717119.079890985</v>
      </c>
      <c r="BT136" s="31"/>
      <c r="BU136" s="30">
        <f ca="1">SUM(BU137:BU189)</f>
        <v>169366661.57689735</v>
      </c>
      <c r="BV136" s="31"/>
      <c r="BX136" s="30">
        <f ca="1">SUM(BX137:BX189)</f>
        <v>-2017513.5976074089</v>
      </c>
      <c r="BY136" s="31"/>
      <c r="BZ136" s="30">
        <f ca="1">SUM(BZ137:BZ189)</f>
        <v>63197.315491462454</v>
      </c>
      <c r="CA136" s="31"/>
      <c r="CB136" s="30">
        <f ca="1">SUM(CB137:CB189)</f>
        <v>-6639.2209762905832</v>
      </c>
      <c r="CC136" s="31"/>
      <c r="CD136" s="30">
        <f t="shared" ref="CD136:CI136" si="342">SUM(CD154:CD188)</f>
        <v>34.760000000000005</v>
      </c>
      <c r="CE136" s="31">
        <f t="shared" si="342"/>
        <v>1.5000000000000007</v>
      </c>
      <c r="CF136" s="30">
        <f t="shared" si="342"/>
        <v>33.79</v>
      </c>
      <c r="CG136" s="31">
        <f t="shared" si="342"/>
        <v>3.7799999999999985</v>
      </c>
      <c r="CH136" s="30">
        <f t="shared" si="342"/>
        <v>26.249999999999996</v>
      </c>
      <c r="CI136" s="31">
        <f t="shared" si="342"/>
        <v>9.44</v>
      </c>
      <c r="CK136" s="30">
        <f>SUM(CK137:CK188)</f>
        <v>72289</v>
      </c>
      <c r="CL136" s="31"/>
      <c r="CM136" s="30">
        <f>SUM(CM137:CM188)</f>
        <v>52994</v>
      </c>
      <c r="CN136" s="31"/>
      <c r="CO136" s="30">
        <f>SUM(CO137:CO188)</f>
        <v>495553</v>
      </c>
      <c r="CP136" s="31">
        <f t="shared" ref="CP136:CP189" si="343">+CK136+CM136+CO136</f>
        <v>620836</v>
      </c>
      <c r="CQ136" s="30">
        <f>SUM(CQ137:CQ189)</f>
        <v>-2968</v>
      </c>
      <c r="CR136" s="31"/>
      <c r="CS136" s="30">
        <f>SUM(CS137:CS189)</f>
        <v>184</v>
      </c>
      <c r="CT136" s="31"/>
      <c r="CU136" s="30">
        <f>SUM(CU137:CU189)</f>
        <v>-84</v>
      </c>
      <c r="CV136" s="31"/>
      <c r="CW136" s="31">
        <f ca="1">SUM(CW137:CW189)</f>
        <v>141567071.62823126</v>
      </c>
      <c r="CY136" s="31">
        <f ca="1">SUM(CY137:CY189)</f>
        <v>-1960955.5030922368</v>
      </c>
      <c r="DA136" s="30">
        <f t="shared" ref="DA136:DF136" si="344">SUM(DA137:DA189)</f>
        <v>14303.380000000001</v>
      </c>
      <c r="DB136" s="31">
        <f t="shared" si="344"/>
        <v>252.11000000000007</v>
      </c>
      <c r="DC136" s="30">
        <f t="shared" si="344"/>
        <v>31671.3</v>
      </c>
      <c r="DD136" s="31">
        <f t="shared" si="344"/>
        <v>1010.85</v>
      </c>
      <c r="DE136" s="30">
        <f t="shared" si="344"/>
        <v>26793</v>
      </c>
      <c r="DF136" s="30">
        <f t="shared" si="344"/>
        <v>163</v>
      </c>
      <c r="DH136" s="30">
        <f t="shared" ref="DH136:DM136" si="345">SUM(DH137:DH189)</f>
        <v>0</v>
      </c>
      <c r="DI136" s="31">
        <f t="shared" si="345"/>
        <v>0</v>
      </c>
      <c r="DJ136" s="30">
        <f t="shared" si="345"/>
        <v>0</v>
      </c>
      <c r="DK136" s="31">
        <f t="shared" si="345"/>
        <v>0</v>
      </c>
      <c r="DL136" s="30">
        <f t="shared" si="345"/>
        <v>0</v>
      </c>
      <c r="DM136" s="30">
        <f t="shared" si="345"/>
        <v>0</v>
      </c>
      <c r="DP136" s="30">
        <f>SUM(DP137:DP189)</f>
        <v>0</v>
      </c>
      <c r="DQ136" s="31">
        <f>SUM(DQ137:DQ189)</f>
        <v>0</v>
      </c>
      <c r="DR136" s="30">
        <f ca="1">SUM(DR137:DR189)</f>
        <v>0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346">SUM(EE137:EE189)</f>
        <v>24.281399999999998</v>
      </c>
      <c r="EF136" s="31">
        <f t="shared" si="346"/>
        <v>104.3629</v>
      </c>
      <c r="EG136" s="30">
        <f t="shared" si="346"/>
        <v>11.3264</v>
      </c>
      <c r="EH136" s="31">
        <f t="shared" si="346"/>
        <v>13.221400000000001</v>
      </c>
      <c r="EI136" s="30">
        <f t="shared" si="346"/>
        <v>10.434000000000001</v>
      </c>
      <c r="EJ136" s="30">
        <f t="shared" si="346"/>
        <v>11.588100000000001</v>
      </c>
      <c r="EK136" s="63">
        <f ca="1">SUM(EK137:EK189)</f>
        <v>1386960990.5974052</v>
      </c>
      <c r="EL136" s="30">
        <f t="shared" ref="EL136:EQ136" si="347">SUM(EL137:EL189)</f>
        <v>0</v>
      </c>
      <c r="EM136" s="31">
        <f t="shared" si="347"/>
        <v>0</v>
      </c>
      <c r="EN136" s="30">
        <f t="shared" si="347"/>
        <v>0</v>
      </c>
      <c r="EO136" s="31">
        <f t="shared" si="347"/>
        <v>0</v>
      </c>
      <c r="EP136" s="30">
        <f t="shared" si="347"/>
        <v>0</v>
      </c>
      <c r="EQ136" s="30">
        <f t="shared" si="347"/>
        <v>0</v>
      </c>
      <c r="EU136" s="67">
        <v>589.1</v>
      </c>
      <c r="EV136" s="67" t="s">
        <v>1108</v>
      </c>
      <c r="EW136" s="67">
        <v>515.46</v>
      </c>
      <c r="EX136" s="67" t="s">
        <v>1109</v>
      </c>
      <c r="EY136" s="67">
        <v>5901.5</v>
      </c>
      <c r="EZ136" s="67" t="s">
        <v>1110</v>
      </c>
      <c r="FA136" s="67">
        <v>21157.5</v>
      </c>
      <c r="FB136" s="67" t="s">
        <v>1111</v>
      </c>
      <c r="FC136" s="67" t="s">
        <v>1112</v>
      </c>
      <c r="FD136" s="67" t="s">
        <v>1113</v>
      </c>
      <c r="FE136" s="68" t="s">
        <v>1114</v>
      </c>
      <c r="FF136" s="68" t="s">
        <v>1115</v>
      </c>
    </row>
    <row r="137" spans="1:162" ht="11.1" customHeight="1" thickBot="1" x14ac:dyDescent="0.25">
      <c r="A137" s="2">
        <f>ROUND(E133/A133,0)*A133+22*A133</f>
        <v>21550</v>
      </c>
      <c r="B137" s="3">
        <f>+IF($A$1="ABS",AS137-AT137,AS137+AT137)</f>
        <v>10</v>
      </c>
      <c r="C137" s="3">
        <f>+IF($A$1="ABS",AU137-AV137,AU137+AV137)</f>
        <v>8</v>
      </c>
      <c r="D137" s="3">
        <f t="shared" ref="D137:D144" si="348">+IF($A$1="ABS",AW137-AX137,AW137+AX137)</f>
        <v>6</v>
      </c>
      <c r="E137" s="3">
        <f>SUM(B137:D137)</f>
        <v>24</v>
      </c>
      <c r="F137" s="4">
        <f>+$F$136/$A$136*A137</f>
        <v>21640.663674929005</v>
      </c>
      <c r="G137" s="5">
        <f>+$G$136/$A$136*A137</f>
        <v>524.93260409727827</v>
      </c>
      <c r="AM137" s="1">
        <v>97</v>
      </c>
      <c r="AN137" s="1">
        <v>-2</v>
      </c>
      <c r="AO137" s="1">
        <v>21550</v>
      </c>
      <c r="AP137" s="1">
        <v>605</v>
      </c>
      <c r="AQ137" s="1">
        <v>-3</v>
      </c>
      <c r="AS137" s="73">
        <f>IF(RTD("tos.rtd",,AS$83,"."&amp;$B$134&amp;$AS$82&amp;"C"&amp;$A137)="N/A",0,RTD("tos.rtd",,AS$83,"."&amp;$B$134&amp;$AS$82&amp;"C"&amp;$A137))</f>
        <v>10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6</v>
      </c>
      <c r="AV137" s="28">
        <f>-IF(RTD("tos.rtd",,AV$2,"."&amp;$C$134&amp;$AU$134&amp;"P"&amp;$A137)="N/A",0,RTD("tos.rtd",,AV$2,"."&amp;$C$134&amp;$AU$134&amp;"P"&amp;$A137))</f>
        <v>-2</v>
      </c>
      <c r="AW137" s="73">
        <f>IF(RTD("tos.rtd",,AW$2,"."&amp;$D$134&amp;$AW$134&amp;"C"&amp;$A137)="N/A",0,RTD("tos.rtd",,AW$2,"."&amp;$D$134&amp;$AW$134&amp;"C"&amp;$A137))</f>
        <v>5</v>
      </c>
      <c r="AX137" s="28">
        <f>-IF(RTD("tos.rtd",,AX$2,"."&amp;$D$134&amp;$AW$134&amp;"P"&amp;$A137)="N/A",0,RTD("tos.rtd",,AX$2,"."&amp;$D$134&amp;$AW$134&amp;"P"&amp;$A137))</f>
        <v>-1</v>
      </c>
      <c r="AY137" s="75">
        <f>SUM(AS137:AX137)</f>
        <v>18</v>
      </c>
      <c r="AZ137" s="8">
        <f t="shared" ref="AZ137:AZ189" si="349">+A137</f>
        <v>21550</v>
      </c>
      <c r="BA137" s="73">
        <f>IF(RTD("tos.rtd",,BA$43,"."&amp;$B$134&amp;$AS$82&amp;"C"&amp;$A137)="N/A",0,RTD("tos.rtd",,BA$43,"."&amp;$B$134&amp;$AS$82&amp;"C"&amp;$A137))</f>
        <v>605</v>
      </c>
      <c r="BB137" s="28">
        <f>-IF(RTD("tos.rtd",,BB$43,"."&amp;$B$134&amp;$AS$82&amp;"P"&amp;$A137)="N/A",0,RTD("tos.rtd",,BB$43,"."&amp;$B$134&amp;$AS$82&amp;"P"&amp;$A137))</f>
        <v>-3</v>
      </c>
      <c r="BC137" s="73">
        <f>IF(RTD("tos.rtd",,BC$2,"."&amp;$C$134&amp;$AU$82&amp;"C"&amp;$A137)="N/A",0,RTD("tos.rtd",,BC$2,"."&amp;$C$134&amp;$AU$82&amp;"C"&amp;$A137))</f>
        <v>2</v>
      </c>
      <c r="BD137" s="28">
        <f>-IF(RTD("tos.rtd",,BD$2,"."&amp;$C$134&amp;$AU$82&amp;"P"&amp;$A137)="N/A",0,RTD("tos.rtd",,BD$2,"."&amp;$C$134&amp;$AU$82&amp;"P"&amp;$A137))</f>
        <v>-2</v>
      </c>
      <c r="BE137" s="73">
        <f>IF(RTD("tos.rtd",,BE$2,"."&amp;$D$134&amp;$AW$82&amp;"C"&amp;$A137)="N/A",0,RTD("tos.rtd",,BE$2,"."&amp;$D$134&amp;$AW$82&amp;"C"&amp;$A137))</f>
        <v>9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44</v>
      </c>
      <c r="BH137" s="31">
        <f t="shared" ref="BH137:BH189" ca="1" si="350">SUM(BA137:BG137)</f>
        <v>655</v>
      </c>
      <c r="BJ137" s="3">
        <f ca="1">IF($BP$1=1,DX137,IF(RTD("tos.rtd",,BJ$43,"."&amp;$B$134&amp;$AS$82&amp;"C"&amp;$A137)="N/A",0,RTD("tos.rtd",,BJ$43,"."&amp;$B$134&amp;$AS$82&amp;"C"&amp;$A137)))</f>
        <v>2.5394177246855894E-4</v>
      </c>
      <c r="BK137" s="3">
        <f ca="1">IF($BP$1=1,DY137,-IF(RTD("tos.rtd",,BK$43,"."&amp;$B$134&amp;$AS$82&amp;"P"&amp;$A137)="N/A",0,RTD("tos.rtd",,BK$43,"."&amp;$B$134&amp;$AS$82&amp;"P"&amp;$A137)))</f>
        <v>-1.4808704340373913E-3</v>
      </c>
      <c r="BL137" s="3">
        <f ca="1">IF($BP$1=1,DZ137,IF(RTD("tos.rtd",,BL$2,"."&amp;$C$134&amp;$AU$82&amp;"C"&amp;$A137)="N/A",0,RTD("tos.rtd",,BL$2,"."&amp;$C$134&amp;$AU$82&amp;"C"&amp;$A137)))</f>
        <v>7.9361386116238834E-4</v>
      </c>
      <c r="BM137" s="3">
        <f ca="1">IF($BP$1=1,EA137,-IF(RTD("tos.rtd",,BM$2,"."&amp;$C$134&amp;$AU$82&amp;"P"&amp;$A137)="N/A",0,RTD("tos.rtd",,BM$2,"."&amp;$C$134&amp;$AU$82&amp;"P"&amp;$A137)))</f>
        <v>-6.5492735895519318E-4</v>
      </c>
      <c r="BN137" s="3">
        <f ca="1">IF($BP$1=1,EB137,IF(RTD("tos.rtd",,BN$2,"."&amp;$D$134&amp;$AW$82&amp;"C"&amp;$A137)="N/A",0,RTD("tos.rtd",,BN$2,"."&amp;$D$134&amp;$AW$82&amp;"C"&amp;$A137)))</f>
        <v>8.0201824167619939E-4</v>
      </c>
      <c r="BO137" s="3">
        <f ca="1">IF($BP$1=1,EC137,-IF(RTD("tos.rtd",,BO$2,"."&amp;$D$134&amp;$AW$82&amp;"P"&amp;$A137)="N/A",0,RTD("tos.rtd",,BO$2,"."&amp;$D$134&amp;$AW$82&amp;"P"&amp;$A137)))</f>
        <v>-7.316035490375376E-4</v>
      </c>
      <c r="BQ137" s="3">
        <f ca="1">+$A$84*$A$84*AS137*BJ137-$A$84*$A$84*AT137*BK137</f>
        <v>89947.070318257101</v>
      </c>
      <c r="BR137" s="3" t="str">
        <f t="shared" ref="BR137:BR188" ca="1" si="351">IF(AND(BQ137&lt;0,BQ136&gt;0), "Cruce -", IF(AND(BQ137&gt;0,BQ136&lt;0),"Cruce +", ""))</f>
        <v>Cruce +</v>
      </c>
      <c r="BS137" s="3">
        <f ca="1">+$A$84*$A$84*AU137*BL137-$A$84*$A$84*AV137*BM137</f>
        <v>122264.97957241608</v>
      </c>
      <c r="BT137" s="3" t="str">
        <f t="shared" ref="BT137:BV188" ca="1" si="352">IF(AND(BS137&lt;0,BS136&gt;0), "Cruce -", IF(AND(BS137&gt;0,BS136&lt;0),"Cruce +", ""))</f>
        <v/>
      </c>
      <c r="BU137" s="3">
        <f ca="1">+$A$84*$A$84*AW137*BN137-$A$84*$A$84*AX137*BO137</f>
        <v>116125.18774122334</v>
      </c>
      <c r="BV137" s="3"/>
      <c r="BX137" s="3">
        <f ca="1">+$A$44*$A$44*BA137*BJ137-$A$44*$A$44*BB137*BK137</f>
        <v>40510.861834548392</v>
      </c>
      <c r="BY137" s="3"/>
      <c r="BZ137" s="3">
        <f ca="1">+$A$44*$A$44*BC137*BL137-$A$44*$A$44*BD137*BM137</f>
        <v>75.316419978321846</v>
      </c>
      <c r="CA137" s="3"/>
      <c r="CB137" s="3">
        <f ca="1">+$A$44*$A$44*BE137*BN137-$A$44*$A$44*BF137*BO137</f>
        <v>1959.9826797529327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0.91</v>
      </c>
      <c r="CF137" s="3">
        <f>IF(RTD("tos.rtd",,CF$2,"."&amp;$C$134&amp;$AU$82&amp;"C"&amp;$A137)="N/A",0,RTD("tos.rtd",,CF$2,"."&amp;$C$134&amp;$AU$82&amp;"C"&amp;$A137))</f>
        <v>0.41</v>
      </c>
      <c r="CG137" s="3">
        <f>-IF(RTD("tos.rtd",,CG$2,"."&amp;$C$134&amp;$AU$82&amp;"P"&amp;$A137)="N/A",0,RTD("tos.rtd",,CG$2,"."&amp;$C$134&amp;$AU$82&amp;"P"&amp;$A137))</f>
        <v>0.56999999999999995</v>
      </c>
      <c r="CH137" s="3">
        <f>IF(RTD("tos.rtd",,CH$2,"."&amp;$D$134&amp;$AW$82&amp;"C"&amp;$A137)="N/A",0,RTD("tos.rtd",,CH$2,"."&amp;$D$134&amp;$AW$82&amp;"C"&amp;$A137))</f>
        <v>0.5</v>
      </c>
      <c r="CI137" s="3">
        <f>-IF(RTD("tos.rtd",,CI$2,"."&amp;$D$134&amp;$AW$82&amp;"P"&amp;$A137)="N/A",0,RTD("tos.rtd",,CI$2,"."&amp;$D$134&amp;$AW$82&amp;"P"&amp;$A137))</f>
        <v>0.49</v>
      </c>
      <c r="CK137" s="3">
        <f>+AS137*CD137*100+AT137*CE137*100</f>
        <v>0</v>
      </c>
      <c r="CL137" s="3"/>
      <c r="CM137" s="3">
        <f>+AU137*CF137*100+AV137*CG137*100</f>
        <v>132</v>
      </c>
      <c r="CN137" s="3"/>
      <c r="CO137" s="3">
        <f>+AW137*CH137*100+AX137*CI137*100</f>
        <v>201</v>
      </c>
      <c r="CP137" s="3">
        <f t="shared" si="343"/>
        <v>333</v>
      </c>
      <c r="CQ137" s="3">
        <f t="shared" ref="CQ137:CQ189" si="353">+BA137+BB137</f>
        <v>602</v>
      </c>
      <c r="CR137" s="3"/>
      <c r="CS137" s="3">
        <f t="shared" ref="CS137:CS189" si="354">+BC137+BD137</f>
        <v>0</v>
      </c>
      <c r="CT137" s="3"/>
      <c r="CU137" s="3">
        <f t="shared" ref="CU137:CU189" si="355">+BE137+BF137</f>
        <v>9</v>
      </c>
      <c r="CV137" s="3"/>
      <c r="CW137" s="3">
        <f t="shared" ref="CW137:CW189" ca="1" si="356">+BQ137+BS137+BU137</f>
        <v>328337.23763189651</v>
      </c>
      <c r="CY137" s="3">
        <f t="shared" ref="CY137:CY189" ca="1" si="357">+BX137+BZ137+CB137</f>
        <v>42546.160934279644</v>
      </c>
      <c r="DA137" s="3">
        <f>IF(RTD("tos.rtd",,DA$43,"."&amp;$B$134&amp;$AS$82&amp;"C"&amp;$A137)="N/A",0,RTD("tos.rtd",,DA$43,"."&amp;$B$134&amp;$AS$82&amp;"C"&amp;$A137))</f>
        <v>0.1</v>
      </c>
      <c r="DB137" s="3">
        <f>IF(RTD("tos.rtd",,DB$43,"."&amp;$B$134&amp;$AS$82&amp;"P"&amp;$A137)="N/A",0,RTD("tos.rtd",,DB$43,"."&amp;$B$134&amp;$AS$82&amp;"P"&amp;$A137))</f>
        <v>99.65</v>
      </c>
      <c r="DC137" s="3">
        <f>IF(RTD("tos.rtd",,DC$43,"."&amp;$B$134&amp;$AS$82&amp;"C"&amp;$A137)="N/A",0,RTD("tos.rtd",,DC$43,"."&amp;$B$134&amp;$AS$82&amp;"C"&amp;$A137))</f>
        <v>0.05</v>
      </c>
      <c r="DD137" s="3">
        <f>IF(RTD("tos.rtd",,DD$43,"."&amp;$B$134&amp;$AS$82&amp;"P"&amp;$A137)="N/A",0,RTD("tos.rtd",,DD$43,"."&amp;$B$134&amp;$AS$82&amp;"P"&amp;$A137))</f>
        <v>116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96</v>
      </c>
      <c r="DG137" s="86">
        <f>+$A137-$A$136</f>
        <v>157.75</v>
      </c>
      <c r="DH137" s="3">
        <f>IFERROR(((DA137-DE137)/(DC137-DE137))*(BA137-AP137),0)</f>
        <v>0</v>
      </c>
      <c r="DI137" s="3">
        <f>IFERROR(((DB137-DF137)/(DD137-DF137))*(BB137-AQ137),0)</f>
        <v>0</v>
      </c>
      <c r="DJ137" s="3">
        <f t="shared" ref="DJ137:DJ188" si="358">IF(DA137&gt;=(DE137+(DC137-DE137)*0.6),(BA137-AP137),IF(DA137&lt;=(DE137+(DC137-DE137)*0.4),-(BA137-AP137),0))</f>
        <v>0</v>
      </c>
      <c r="DK137" s="3">
        <f t="shared" ref="DK137:DK188" si="359">IF(DB137&lt;=(DF137+(DD137-DF137)*0.4),-(BB137-AQ137),IF(DB137&gt;=(DF137+(DD137-DF137)*0.6),(BB137-AQ137),0))</f>
        <v>0</v>
      </c>
      <c r="DL137" s="3">
        <f>IFERROR(DH137+DI137,0)</f>
        <v>0</v>
      </c>
      <c r="DM137" s="3">
        <f>IFERROR(DJ137+DK137,0)</f>
        <v>0</v>
      </c>
      <c r="DN137" s="64" t="str">
        <f t="shared" ref="DN137:DN189" si="360">IF(AND(DA137&gt;=(DE137+(DC137-DE137)*0.6),BA137&gt;AP137),"BUY",IF(AND(DA137&lt;=(DE137+(DC137-DE137)*0.4),BA137&gt;AP137),"SELL","UNKNOWN"))</f>
        <v>UNKNOWN</v>
      </c>
      <c r="DO137" s="64" t="str">
        <f t="shared" ref="DO137:DO189" si="361">IF(AND(DB137&gt;=(DF137+(DD137-DF137)*0.6),ABS(BB137)&gt;ABS(AQ137)),"BUY",IF(AND(DB137&lt;=(DF137+(DD137-DF137)*0.4),ABS(BB137)&gt;ABS(AQ137)),"SELL","UNKNOWN"))</f>
        <v>UNKNOWN</v>
      </c>
      <c r="DP137" s="3">
        <f t="shared" ref="DP137:DP189" si="362">+DH137*DA137+DI137*DB137</f>
        <v>0</v>
      </c>
      <c r="DQ137" s="3">
        <f t="shared" ref="DQ137:DQ189" si="363">+DA137*DJ137+DB137*DK137</f>
        <v>0</v>
      </c>
      <c r="DR137" s="3">
        <f t="shared" ref="DR137:DR189" ca="1" si="364">+BJ137*DJ137+BK137*DK137</f>
        <v>0</v>
      </c>
      <c r="DS137" s="3">
        <f t="shared" ref="DS137:DS189" si="365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366">AM137+IF(DN137="BUY",DT137,IF(DN137="SELL",-DT137,0))</f>
        <v>97</v>
      </c>
      <c r="DW137" s="3">
        <f t="shared" ref="DW137:DW189" si="367">AN137+IF(DO137="BUY",DU137,IF(DO137="SELL",-DU137,0))</f>
        <v>-2</v>
      </c>
      <c r="DX137" s="3">
        <f t="shared" ref="DX137:DX168" ca="1" si="368">(EXP(-POWER((LN($A$136/$A137)+($EC$1+POWER($EE137,2)/2)*($EM$1/$DY$1))/($EE137*SQRT($EM$1/$DY$1)),2)/2)/SQRT(2*PI())/($A$136*$EE137*SQRT($EM$1/$DY$1)))</f>
        <v>2.5394177246855894E-4</v>
      </c>
      <c r="DY137" s="3">
        <f t="shared" ref="DY137:DY168" ca="1" si="369">-(EXP(-POWER((LN($A$136/$A137)+($EC$1+POWER($EF137,2)/2)*($EM$1/$DY$1))/($EF137*SQRT($EM$1/$DY$1)),2)/2)/SQRT(2*PI())/($A$136*$EF137*SQRT($EM$1/$DY$1)))</f>
        <v>-1.4808704340373913E-3</v>
      </c>
      <c r="DZ137" s="3">
        <f t="shared" ref="DZ137:DZ168" ca="1" si="370">(EXP(-POWER((LN($A$136/$A137)+($EC$1+POWER($EG137,2)/2)*($EO$1/$DY$1))/($EG137*SQRT($EO$1/$DY$1)),2)/2)/SQRT(2*PI())/($A$136*$EG137*SQRT($EO$1/$DY$1)))</f>
        <v>7.9361386116238834E-4</v>
      </c>
      <c r="EA137" s="3">
        <f t="shared" ref="EA137:EA168" ca="1" si="371">-(EXP(-POWER((LN($A$136/$A137)+($EC$1+POWER($EH137,2)/2)*($EO$1/$DY$1))/($EH137*SQRT($EO$1/$DY$1)),2)/2)/SQRT(2*PI())/($A$136*$EH137*SQRT($EO$1/$DY$1)))</f>
        <v>-6.5492735895519318E-4</v>
      </c>
      <c r="EB137" s="3">
        <f t="shared" ref="EB137:EB168" ca="1" si="372">(EXP(-POWER((LN($A$136/$A137)+($EC$1+POWER($EI137,2)/2)*($EO$1/$DY$1))/($EI137*SQRT($EO$1/$DY$1)),2)/2)/SQRT(2*PI())/($A$136*$EI137*SQRT($EO$1/$DY$1)))</f>
        <v>8.0201824167619939E-4</v>
      </c>
      <c r="EC137" s="3">
        <f t="shared" ref="EC137:EC168" ca="1" si="373">-(EXP(-POWER((LN($A$136/$A137)+($EC$1+POWER($EJ137,2)/2)*($EO$1/$DY$1))/($EJ137*SQRT($EO$1/$DY$1)),2)/2)/SQRT(2*PI())/($A$136*$EJ137*SQRT($EO$1/$DY$1)))</f>
        <v>-7.316035490375376E-4</v>
      </c>
      <c r="ED137" s="63">
        <f>+DV137+DW137</f>
        <v>95</v>
      </c>
      <c r="EE137" s="59">
        <f t="shared" ref="EE137:EE189" si="374">IFERROR(VALUE(IF(OR(EL137="--",EL137="0.00%"),$EE$1,EL137)),$EE$1)</f>
        <v>0.22389999999999999</v>
      </c>
      <c r="EF137" s="59">
        <f t="shared" ref="EF137:EF189" si="375">IFERROR(VALUE(IF(OR(EM137="--",EM137="0.00%"),$EE$1,EM137)),$EE$1)</f>
        <v>0.46910000000000002</v>
      </c>
      <c r="EG137" s="59">
        <f t="shared" ref="EG137:EG189" si="376">IFERROR(VALUE(IF(OR(EN137="--",EN137="0.00%"),$EE$1,EN137)),$EE$1)</f>
        <v>0.18260000000000001</v>
      </c>
      <c r="EH137" s="59">
        <f t="shared" ref="EH137:EH189" si="377">IFERROR(VALUE(IF(OR(EO137="--",EO137="0.00%"),$EE$1,EO137)),$EE$1)</f>
        <v>0.22459999999999999</v>
      </c>
      <c r="EI137" s="59">
        <f t="shared" ref="EI137:EI189" si="378">IFERROR(VALUE(IF(OR(EP137="--",EP137="0.00%"),$EE$1,EP137)),$EE$1)</f>
        <v>0.18049999999999999</v>
      </c>
      <c r="EJ137" s="59">
        <f t="shared" ref="EJ137:EJ189" si="379">IFERROR(VALUE(IF(OR(EQ137="--",EQ137="0.00%"),$EE$1,EQ137)),$EE$1)</f>
        <v>0.19950000000000001</v>
      </c>
      <c r="EK137" s="63">
        <f ca="1">+DV137*DX137*$A$136*$A$136+DW137*DY137*$A$136*$A$136</f>
        <v>12627839.434343807</v>
      </c>
      <c r="EL137" s="3" t="str">
        <f>RTD("tos.rtd",,EL$43,"."&amp;$B$134&amp;$AS$82&amp;"C"&amp;$A137)</f>
        <v>22.39%</v>
      </c>
      <c r="EM137" s="3" t="str">
        <f>RTD("tos.rtd",,EM$43,"."&amp;$B$134&amp;$AS$82&amp;"P"&amp;$A137)</f>
        <v>46.91%</v>
      </c>
      <c r="EN137" s="3" t="str">
        <f>RTD("tos.rtd",,EN$2,"."&amp;$C$134&amp;$AU$82&amp;"C"&amp;$A137)</f>
        <v>18.26%</v>
      </c>
      <c r="EO137" s="3" t="str">
        <f>RTD("tos.rtd",,EO$2,"."&amp;$C$134&amp;$AU$82&amp;"P"&amp;$A137)</f>
        <v>22.46%</v>
      </c>
      <c r="EP137" s="3" t="str">
        <f>RTD("tos.rtd",,EP$2,"."&amp;$D$134&amp;$AW$82&amp;"C"&amp;$A137)</f>
        <v>18.05%</v>
      </c>
      <c r="EQ137" s="3" t="str">
        <f>RTD("tos.rtd",,EQ$2,"."&amp;$D$134&amp;$AW$82&amp;"P"&amp;$A137)</f>
        <v>19.95%</v>
      </c>
      <c r="ES137" s="63" t="str">
        <f t="shared" ref="ES137:ES189" si="380">IFERROR(
    A137 &amp; "," &amp; TEXT(IF(ISNUMBER(DV137+DW137), DV137+DW137, 0), "00.00"),    "Error"
)</f>
        <v>21550,95.00</v>
      </c>
      <c r="ET137" s="63" t="str">
        <f t="shared" ref="ET137:ET189" ca="1" si="381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IF(ISNUMBER(EK137), (EK137),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IF(ISNUMBER(EK137), (EK137), 0)
        )))),
    "00.00")
)</f>
        <v>21550,42.55</v>
      </c>
      <c r="EU137" s="67">
        <v>589.03</v>
      </c>
      <c r="EV137" s="67" t="s">
        <v>1116</v>
      </c>
      <c r="EW137" s="67">
        <v>515.34</v>
      </c>
      <c r="EX137" s="67" t="s">
        <v>1117</v>
      </c>
      <c r="EY137" s="67">
        <v>5900.75</v>
      </c>
      <c r="EZ137" s="67" t="s">
        <v>1118</v>
      </c>
      <c r="FA137" s="67">
        <v>21152.75</v>
      </c>
      <c r="FB137" s="67" t="s">
        <v>1119</v>
      </c>
      <c r="FC137" s="67" t="s">
        <v>1120</v>
      </c>
      <c r="FD137" s="67" t="s">
        <v>1121</v>
      </c>
      <c r="FE137" s="68" t="s">
        <v>1122</v>
      </c>
      <c r="FF137" s="68" t="s">
        <v>1123</v>
      </c>
    </row>
    <row r="138" spans="1:162" ht="11.1" customHeight="1" thickBot="1" x14ac:dyDescent="0.25">
      <c r="A138" s="2">
        <f>+A137-$A$133</f>
        <v>21525</v>
      </c>
      <c r="B138" s="3">
        <f>+IF($A$1="ABS",AS138-AT138,AS138+AT138)</f>
        <v>0</v>
      </c>
      <c r="C138" s="3">
        <f>+IF($A$1="ABS",AU138-AV138,AU138+AV138)</f>
        <v>2</v>
      </c>
      <c r="D138" s="3">
        <f t="shared" si="348"/>
        <v>41</v>
      </c>
      <c r="E138" s="3">
        <f>SUM(B138:D138)</f>
        <v>43</v>
      </c>
      <c r="F138" s="4">
        <f>+$F$136/$A$136*A138</f>
        <v>21615.558496651822</v>
      </c>
      <c r="G138" s="5">
        <f>+$G$136/$A$136*A138</f>
        <v>524.32363355888242</v>
      </c>
      <c r="AM138" s="1">
        <v>0</v>
      </c>
      <c r="AN138" s="1">
        <v>0</v>
      </c>
      <c r="AO138" s="1">
        <v>21525</v>
      </c>
      <c r="AP138" s="1">
        <v>0</v>
      </c>
      <c r="AQ138" s="1">
        <v>0</v>
      </c>
      <c r="AS138" s="54">
        <f>IF(RTD("tos.rtd",,AS$83,"."&amp;$B$134&amp;$AS$82&amp;"C"&amp;$A138)="N/A",0,RTD("tos.rtd",,AS$83,"."&amp;$B$134&amp;$AS$82&amp;"C"&amp;$A138))</f>
        <v>0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2</v>
      </c>
      <c r="AV138" s="3">
        <f>-IF(RTD("tos.rtd",,AV$2,"."&amp;$C$134&amp;$AU$134&amp;"P"&amp;$A138)="N/A",0,RTD("tos.rtd",,AV$2,"."&amp;$C$134&amp;$AU$134&amp;"P"&amp;$A138))</f>
        <v>0</v>
      </c>
      <c r="AW138" s="54">
        <f>IF(RTD("tos.rtd",,AW$2,"."&amp;$D$134&amp;$AW$134&amp;"C"&amp;$A138)="N/A",0,RTD("tos.rtd",,AW$2,"."&amp;$D$134&amp;$AW$134&amp;"C"&amp;$A138))</f>
        <v>25</v>
      </c>
      <c r="AX138" s="3">
        <f>-IF(RTD("tos.rtd",,AX$2,"."&amp;$D$134&amp;$AW$134&amp;"P"&amp;$A138)="N/A",0,RTD("tos.rtd",,AX$2,"."&amp;$D$134&amp;$AW$134&amp;"P"&amp;$A138))</f>
        <v>-16</v>
      </c>
      <c r="AY138" s="76">
        <f>SUM(AS138:AX138)</f>
        <v>11</v>
      </c>
      <c r="AZ138" s="8">
        <f t="shared" si="349"/>
        <v>21525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4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3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350"/>
        <v>7</v>
      </c>
      <c r="BI138" s="32"/>
      <c r="BJ138" s="3">
        <f ca="1">IF($BP$1=1,DX138,IF(RTD("tos.rtd",,BJ$43,"."&amp;$B$134&amp;$AS$82&amp;"C"&amp;$A138)="N/A",0,RTD("tos.rtd",,BJ$43,"."&amp;$B$134&amp;$AS$82&amp;"C"&amp;$A138)))</f>
        <v>9.2055951874830087E-4</v>
      </c>
      <c r="BK138" s="3">
        <f ca="1">IF($BP$1=1,DY138,-IF(RTD("tos.rtd",,BK$43,"."&amp;$B$134&amp;$AS$82&amp;"P"&amp;$A138)="N/A",0,RTD("tos.rtd",,BK$43,"."&amp;$B$134&amp;$AS$82&amp;"P"&amp;$A138)))</f>
        <v>-9.2055951874830087E-4</v>
      </c>
      <c r="BL138" s="3">
        <f ca="1">IF($BP$1=1,DZ138,IF(RTD("tos.rtd",,BL$2,"."&amp;$C$134&amp;$AU$82&amp;"C"&amp;$A138)="N/A",0,RTD("tos.rtd",,BL$2,"."&amp;$C$134&amp;$AU$82&amp;"C"&amp;$A138)))</f>
        <v>8.0225097742077877E-4</v>
      </c>
      <c r="BM138" s="3">
        <f ca="1">IF($BP$1=1,EA138,-IF(RTD("tos.rtd",,BM$2,"."&amp;$C$134&amp;$AU$82&amp;"P"&amp;$A138)="N/A",0,RTD("tos.rtd",,BM$2,"."&amp;$C$134&amp;$AU$82&amp;"P"&amp;$A138)))</f>
        <v>-6.6062141137969259E-4</v>
      </c>
      <c r="BN138" s="3">
        <f ca="1">IF($BP$1=1,EB138,IF(RTD("tos.rtd",,BN$2,"."&amp;$D$134&amp;$AW$82&amp;"C"&amp;$A138)="N/A",0,RTD("tos.rtd",,BN$2,"."&amp;$D$134&amp;$AW$82&amp;"C"&amp;$A138)))</f>
        <v>8.1057064271043786E-4</v>
      </c>
      <c r="BO138" s="3">
        <f ca="1">IF($BP$1=1,EC138,-IF(RTD("tos.rtd",,BO$2,"."&amp;$D$134&amp;$AW$82&amp;"P"&amp;$A138)="N/A",0,RTD("tos.rtd",,BO$2,"."&amp;$D$134&amp;$AW$82&amp;"P"&amp;$A138)))</f>
        <v>-7.376828593363765E-4</v>
      </c>
      <c r="BQ138" s="3">
        <f ca="1">+$A$84*$A$84*AS138*BJ138-$A$84*$A$84*AT138*BK138</f>
        <v>0</v>
      </c>
      <c r="BR138" s="3" t="str">
        <f t="shared" ca="1" si="351"/>
        <v/>
      </c>
      <c r="BS138" s="3">
        <f ca="1">+$A$84*$A$84*AU138*BL138-$A$84*$A$84*AV138*BM138</f>
        <v>56832.024426301563</v>
      </c>
      <c r="BT138" s="3" t="str">
        <f t="shared" ca="1" si="352"/>
        <v/>
      </c>
      <c r="BU138" s="3">
        <f ca="1">+$A$84*$A$84*AW138*BN138-$A$84*$A$84*AX138*BO138</f>
        <v>299703.65458410862</v>
      </c>
      <c r="BV138" s="3" t="str">
        <f t="shared" ca="1" si="352"/>
        <v/>
      </c>
      <c r="BX138" s="3">
        <f t="shared" ref="BX138:BX189" ca="1" si="382">+$A$44*$A$44*BA138*BJ138-$A$44*$A$44*BB138*BK138</f>
        <v>0</v>
      </c>
      <c r="BY138" s="3" t="str">
        <f t="shared" ref="BY138:CC189" ca="1" si="383">IF(AND(BX138&lt;0,BX137&gt;0), "Cruce -", IF(AND(BX138&gt;0,BX137&lt;0),"Cruce +", ""))</f>
        <v/>
      </c>
      <c r="BZ138" s="3">
        <f t="shared" ref="BZ138:BZ189" ca="1" si="384">+$A$44*$A$44*BC138*BL138-$A$44*$A$44*BD138*BM138</f>
        <v>871.35619662787622</v>
      </c>
      <c r="CA138" s="3" t="str">
        <f t="shared" ca="1" si="383"/>
        <v/>
      </c>
      <c r="CB138" s="3">
        <f t="shared" ref="CB138:CB189" ca="1" si="385">+$A$44*$A$44*BE138*BN138-$A$44*$A$44*BF138*BO138</f>
        <v>660.29438312537866</v>
      </c>
      <c r="CC138" s="3" t="str">
        <f t="shared" ca="1" si="383"/>
        <v/>
      </c>
      <c r="CD138" s="3">
        <f>IF(RTD("tos.rtd",,CD$43,"."&amp;$B$134&amp;$AS$82&amp;"C"&amp;$A138)="N/A",0,RTD("tos.rtd",,CD$43,"."&amp;$B$134&amp;$AS$82&amp;"C"&amp;$A138))</f>
        <v>0</v>
      </c>
      <c r="CE138" s="3">
        <f>-IF(RTD("tos.rtd",,CE$43,"."&amp;$B$134&amp;$AS$82&amp;"P"&amp;$A138)="N/A",0,RTD("tos.rtd",,CE$43,"."&amp;$B$134&amp;$AS$82&amp;"P"&amp;$A138))</f>
        <v>0</v>
      </c>
      <c r="CF138" s="3">
        <f>IF(RTD("tos.rtd",,CF$2,"."&amp;$C$134&amp;$AU$82&amp;"C"&amp;$A138)="N/A",0,RTD("tos.rtd",,CF$2,"."&amp;$C$134&amp;$AU$82&amp;"C"&amp;$A138))</f>
        <v>0.44</v>
      </c>
      <c r="CG138" s="3">
        <f>-IF(RTD("tos.rtd",,CG$2,"."&amp;$C$134&amp;$AU$82&amp;"P"&amp;$A138)="N/A",0,RTD("tos.rtd",,CG$2,"."&amp;$C$134&amp;$AU$82&amp;"P"&amp;$A138))</f>
        <v>0.55000000000000004</v>
      </c>
      <c r="CH138" s="3">
        <f>IF(RTD("tos.rtd",,CH$2,"."&amp;$D$134&amp;$AW$82&amp;"C"&amp;$A138)="N/A",0,RTD("tos.rtd",,CH$2,"."&amp;$D$134&amp;$AW$82&amp;"C"&amp;$A138))</f>
        <v>0.51</v>
      </c>
      <c r="CI138" s="3">
        <f>-IF(RTD("tos.rtd",,CI$2,"."&amp;$D$134&amp;$AW$82&amp;"P"&amp;$A138)="N/A",0,RTD("tos.rtd",,CI$2,"."&amp;$D$134&amp;$AW$82&amp;"P"&amp;$A138))</f>
        <v>0.49</v>
      </c>
      <c r="CK138" s="3">
        <f>+AS138*CD138*100+AT138*CE138*100</f>
        <v>0</v>
      </c>
      <c r="CL138" s="3"/>
      <c r="CM138" s="3">
        <f>+AU138*CF138*100+AV138*CG138*100</f>
        <v>88</v>
      </c>
      <c r="CN138" s="3"/>
      <c r="CO138" s="3">
        <f>+AW138*CH138*100+AX138*CI138*100</f>
        <v>491</v>
      </c>
      <c r="CP138" s="3">
        <f t="shared" si="343"/>
        <v>579</v>
      </c>
      <c r="CQ138" s="3">
        <f t="shared" si="353"/>
        <v>0</v>
      </c>
      <c r="CR138" s="3"/>
      <c r="CS138" s="3">
        <f t="shared" si="354"/>
        <v>4</v>
      </c>
      <c r="CT138" s="3"/>
      <c r="CU138" s="3">
        <f t="shared" si="355"/>
        <v>3</v>
      </c>
      <c r="CV138" s="3"/>
      <c r="CW138" s="3">
        <f t="shared" ca="1" si="356"/>
        <v>356535.67901041021</v>
      </c>
      <c r="CY138" s="3">
        <f t="shared" ca="1" si="357"/>
        <v>1531.650579753255</v>
      </c>
      <c r="CZ138" s="70" t="str">
        <f t="shared" ref="CZ138:CZ189" ca="1" si="386">IF(AND(CY138&lt;0,CY137&gt;0), "Cruce -", IF(AND(CY138&gt;0,CY137&lt;0),"Cruce +", ""))</f>
        <v/>
      </c>
      <c r="DA138" s="3">
        <f>IF(RTD("tos.rtd",,DA$43,"."&amp;$B$134&amp;$AS$82&amp;"C"&amp;$A138)="N/A",0,RTD("tos.rtd",,DA$43,"."&amp;$B$134&amp;$AS$82&amp;"C"&amp;$A138))</f>
        <v>0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0</v>
      </c>
      <c r="DD138" s="3">
        <f>IF(RTD("tos.rtd",,DD$43,"."&amp;$B$134&amp;$AS$82&amp;"P"&amp;$A138)="N/A",0,RTD("tos.rtd",,DD$43,"."&amp;$B$134&amp;$AS$82&amp;"P"&amp;$A138))</f>
        <v>0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0</v>
      </c>
      <c r="DG138" s="86">
        <f t="shared" ref="DG138:DG189" si="387">+$A138-$A$136</f>
        <v>132.75</v>
      </c>
      <c r="DH138" s="3">
        <f t="shared" ref="DH138:DH189" si="388">IFERROR(((DA138-DE138)/(DC138-DE138))*(BA138-AP138),0)</f>
        <v>0</v>
      </c>
      <c r="DI138" s="3">
        <f t="shared" ref="DI138:DI189" si="389">IFERROR(((DB138-DF138)/(DD138-DF138))*(BB138-AQ138),0)</f>
        <v>0</v>
      </c>
      <c r="DJ138" s="3">
        <f t="shared" si="358"/>
        <v>0</v>
      </c>
      <c r="DK138" s="3">
        <f t="shared" si="359"/>
        <v>0</v>
      </c>
      <c r="DL138" s="3">
        <f t="shared" ref="DL138:DL189" si="390">IFERROR(DH138+DI138,0)</f>
        <v>0</v>
      </c>
      <c r="DM138" s="3">
        <f t="shared" ref="DM138:DM189" si="391">IFERROR(DJ138+DK138,0)</f>
        <v>0</v>
      </c>
      <c r="DN138" s="64" t="str">
        <f t="shared" si="360"/>
        <v>UNKNOWN</v>
      </c>
      <c r="DO138" s="64" t="str">
        <f t="shared" si="361"/>
        <v>UNKNOWN</v>
      </c>
      <c r="DP138" s="3">
        <f t="shared" si="362"/>
        <v>0</v>
      </c>
      <c r="DQ138" s="3">
        <f t="shared" si="363"/>
        <v>0</v>
      </c>
      <c r="DR138" s="3">
        <f t="shared" ca="1" si="364"/>
        <v>0</v>
      </c>
      <c r="DS138" s="3">
        <f t="shared" si="365"/>
        <v>0</v>
      </c>
      <c r="DT138" s="3">
        <f t="shared" ref="DT138:DT189" si="392">BA138-VLOOKUP(AZ138,$AO$137:$AQ$189,2,FALSE)</f>
        <v>0</v>
      </c>
      <c r="DU138" s="3">
        <f t="shared" ref="DU138:DU189" si="393">BB138-VLOOKUP(AZ138,$AO$137:$AQ$189,3,FALSE)</f>
        <v>0</v>
      </c>
      <c r="DV138" s="3">
        <f t="shared" si="366"/>
        <v>0</v>
      </c>
      <c r="DW138" s="3">
        <f t="shared" si="367"/>
        <v>0</v>
      </c>
      <c r="DX138" s="3">
        <f t="shared" ca="1" si="368"/>
        <v>9.2055951874830087E-4</v>
      </c>
      <c r="DY138" s="3">
        <f t="shared" ca="1" si="369"/>
        <v>-9.2055951874830087E-4</v>
      </c>
      <c r="DZ138" s="3">
        <f t="shared" ca="1" si="370"/>
        <v>8.0225097742077877E-4</v>
      </c>
      <c r="EA138" s="3">
        <f t="shared" ca="1" si="371"/>
        <v>-6.6062141137969259E-4</v>
      </c>
      <c r="EB138" s="3">
        <f t="shared" ca="1" si="372"/>
        <v>8.1057064271043786E-4</v>
      </c>
      <c r="EC138" s="3">
        <f t="shared" ca="1" si="373"/>
        <v>-7.376828593363765E-4</v>
      </c>
      <c r="ED138" s="63">
        <f t="shared" ref="ED138:ED189" si="394">+DV138+DW138</f>
        <v>0</v>
      </c>
      <c r="EE138" s="59">
        <f t="shared" si="374"/>
        <v>0.25</v>
      </c>
      <c r="EF138" s="59">
        <f t="shared" si="375"/>
        <v>0.25</v>
      </c>
      <c r="EG138" s="59">
        <f t="shared" si="376"/>
        <v>0.18310000000000001</v>
      </c>
      <c r="EH138" s="59">
        <f t="shared" si="377"/>
        <v>0.22459999999999999</v>
      </c>
      <c r="EI138" s="59">
        <f t="shared" si="378"/>
        <v>0.18110000000000001</v>
      </c>
      <c r="EJ138" s="59">
        <f t="shared" si="379"/>
        <v>0.2001</v>
      </c>
      <c r="EK138" s="63">
        <f t="shared" ref="EK138:EK189" ca="1" si="395">+DV138*DX138*$A$136*$A$136+DW138*DY138*$A$136*$A$136</f>
        <v>0</v>
      </c>
      <c r="EL138" s="3" t="str">
        <f>RTD("tos.rtd",,EL$43,"."&amp;$B$134&amp;$AS$82&amp;"C"&amp;$A138)</f>
        <v>N/A</v>
      </c>
      <c r="EM138" s="3" t="str">
        <f>RTD("tos.rtd",,EM$43,"."&amp;$B$134&amp;$AS$82&amp;"P"&amp;$A138)</f>
        <v>N/A</v>
      </c>
      <c r="EN138" s="3" t="str">
        <f>RTD("tos.rtd",,EN$2,"."&amp;$C$134&amp;$AU$82&amp;"C"&amp;$A138)</f>
        <v>18.31%</v>
      </c>
      <c r="EO138" s="3" t="str">
        <f>RTD("tos.rtd",,EO$2,"."&amp;$C$134&amp;$AU$82&amp;"P"&amp;$A138)</f>
        <v>22.46%</v>
      </c>
      <c r="EP138" s="3" t="str">
        <f>RTD("tos.rtd",,EP$2,"."&amp;$D$134&amp;$AW$82&amp;"C"&amp;$A138)</f>
        <v>18.11%</v>
      </c>
      <c r="EQ138" s="3" t="str">
        <f>RTD("tos.rtd",,EQ$2,"."&amp;$D$134&amp;$AW$82&amp;"P"&amp;$A138)</f>
        <v>20.01%</v>
      </c>
      <c r="ES138" s="63" t="str">
        <f t="shared" si="380"/>
        <v>21525,00.00</v>
      </c>
      <c r="ET138" s="63" t="str">
        <f t="shared" ca="1" si="381"/>
        <v>21525,01.53</v>
      </c>
      <c r="EU138" s="67">
        <v>589.03</v>
      </c>
      <c r="EV138" s="67" t="s">
        <v>1124</v>
      </c>
      <c r="EW138" s="67">
        <v>515.34</v>
      </c>
      <c r="EX138" s="67" t="s">
        <v>1125</v>
      </c>
      <c r="EY138" s="67">
        <v>5900.5</v>
      </c>
      <c r="EZ138" s="67" t="s">
        <v>1126</v>
      </c>
      <c r="FA138" s="67">
        <v>21153</v>
      </c>
      <c r="FB138" s="67" t="s">
        <v>1127</v>
      </c>
      <c r="FC138" s="67" t="s">
        <v>1128</v>
      </c>
      <c r="FD138" s="67" t="s">
        <v>1129</v>
      </c>
      <c r="FE138" s="68" t="s">
        <v>1130</v>
      </c>
      <c r="FF138" s="68" t="s">
        <v>1131</v>
      </c>
    </row>
    <row r="139" spans="1:162" ht="11.1" customHeight="1" thickBot="1" x14ac:dyDescent="0.25">
      <c r="A139" s="2">
        <f t="shared" ref="A139:A189" si="396">+A138-$A$133</f>
        <v>21500</v>
      </c>
      <c r="B139" s="3">
        <f t="shared" ref="B139:B144" si="397">+IF($A$1="ABS",AS139-AT139,AS139+AT139)</f>
        <v>52</v>
      </c>
      <c r="C139" s="3">
        <f t="shared" ref="C139:C144" si="398">+IF($A$1="ABS",AU139-AV139,AU139+AV139)</f>
        <v>20</v>
      </c>
      <c r="D139" s="3">
        <f t="shared" si="348"/>
        <v>1242</v>
      </c>
      <c r="E139" s="3">
        <f t="shared" ref="E139:E147" si="399">SUM(B139:D139)</f>
        <v>1314</v>
      </c>
      <c r="F139" s="4">
        <f t="shared" ref="F139:F147" si="400">+$F$136/$A$136*A139</f>
        <v>21590.453318374643</v>
      </c>
      <c r="G139" s="5">
        <f t="shared" ref="G139:G147" si="401">+$G$136/$A$136*A139</f>
        <v>523.71466302048646</v>
      </c>
      <c r="AM139" s="1">
        <v>34</v>
      </c>
      <c r="AN139" s="1">
        <v>-13</v>
      </c>
      <c r="AO139" s="1">
        <v>21500</v>
      </c>
      <c r="AP139" s="1">
        <v>1337</v>
      </c>
      <c r="AQ139" s="1">
        <v>-52</v>
      </c>
      <c r="AS139" s="54">
        <f>IF(RTD("tos.rtd",,AS$83,"."&amp;$B$134&amp;$AS$82&amp;"C"&amp;$A139)="N/A",0,RTD("tos.rtd",,AS$83,"."&amp;$B$134&amp;$AS$82&amp;"C"&amp;$A139))</f>
        <v>42</v>
      </c>
      <c r="AT139" s="3">
        <f>-IF(RTD("tos.rtd",,AT$83,"."&amp;$B$134&amp;$AS$82&amp;"P"&amp;$A139)="N/A",0,RTD("tos.rtd",,AT$83,"."&amp;$B$134&amp;$AS$82&amp;"P"&amp;$A139))</f>
        <v>-10</v>
      </c>
      <c r="AU139" s="54">
        <f>IF(RTD("tos.rtd",,AU$2,"."&amp;$C$134&amp;$AU$134&amp;"C"&amp;$A139)="N/A",0,RTD("tos.rtd",,AU$2,"."&amp;$C$134&amp;$AU$134&amp;"C"&amp;$A139))</f>
        <v>15</v>
      </c>
      <c r="AV139" s="3">
        <f>-IF(RTD("tos.rtd",,AV$2,"."&amp;$C$134&amp;$AU$134&amp;"P"&amp;$A139)="N/A",0,RTD("tos.rtd",,AV$2,"."&amp;$C$134&amp;$AU$134&amp;"P"&amp;$A139))</f>
        <v>-5</v>
      </c>
      <c r="AW139" s="54">
        <f>IF(RTD("tos.rtd",,AW$2,"."&amp;$D$134&amp;$AW$134&amp;"C"&amp;$A139)="N/A",0,RTD("tos.rtd",,AW$2,"."&amp;$D$134&amp;$AW$134&amp;"C"&amp;$A139))</f>
        <v>776</v>
      </c>
      <c r="AX139" s="3">
        <f>-IF(RTD("tos.rtd",,AX$2,"."&amp;$D$134&amp;$AW$134&amp;"P"&amp;$A139)="N/A",0,RTD("tos.rtd",,AX$2,"."&amp;$D$134&amp;$AW$134&amp;"P"&amp;$A139))</f>
        <v>-466</v>
      </c>
      <c r="AY139" s="76">
        <f t="shared" ref="AY139:AY147" si="402">SUM(AS139:AX139)</f>
        <v>352</v>
      </c>
      <c r="AZ139" s="8">
        <f t="shared" si="349"/>
        <v>21500</v>
      </c>
      <c r="BA139" s="54">
        <f>IF(RTD("tos.rtd",,BA$43,"."&amp;$B$134&amp;$AS$82&amp;"C"&amp;$A139)="N/A",0,RTD("tos.rtd",,BA$43,"."&amp;$B$134&amp;$AS$82&amp;"C"&amp;$A139))</f>
        <v>1337</v>
      </c>
      <c r="BB139" s="3">
        <f>-IF(RTD("tos.rtd",,BB$43,"."&amp;$B$134&amp;$AS$82&amp;"P"&amp;$A139)="N/A",0,RTD("tos.rtd",,BB$43,"."&amp;$B$134&amp;$AS$82&amp;"P"&amp;$A139))</f>
        <v>-52</v>
      </c>
      <c r="BC139" s="54">
        <f>IF(RTD("tos.rtd",,BC$2,"."&amp;$C$134&amp;$AU$82&amp;"C"&amp;$A139)="N/A",0,RTD("tos.rtd",,BC$2,"."&amp;$C$134&amp;$AU$82&amp;"C"&amp;$A139))</f>
        <v>16</v>
      </c>
      <c r="BD139" s="3">
        <f>-IF(RTD("tos.rtd",,BD$2,"."&amp;$C$134&amp;$AU$82&amp;"P"&amp;$A139)="N/A",0,RTD("tos.rtd",,BD$2,"."&amp;$C$134&amp;$AU$82&amp;"P"&amp;$A139))</f>
        <v>-2</v>
      </c>
      <c r="BE139" s="54">
        <f>IF(RTD("tos.rtd",,BE$2,"."&amp;$D$134&amp;$AW$82&amp;"C"&amp;$A139)="N/A",0,RTD("tos.rtd",,BE$2,"."&amp;$D$134&amp;$AW$82&amp;"C"&amp;$A139))</f>
        <v>7</v>
      </c>
      <c r="BF139" s="3">
        <f>-IF(RTD("tos.rtd",,BF$2,"."&amp;$D$134&amp;$AW$82&amp;"P"&amp;$A139)="N/A",0,RTD("tos.rtd",,BF$2,"."&amp;$D$134&amp;$AW$82&amp;"P"&amp;$A139))</f>
        <v>-13</v>
      </c>
      <c r="BG139" s="3">
        <f ca="1">+Hoja2!Y140</f>
        <v>85</v>
      </c>
      <c r="BH139" s="7">
        <f t="shared" ca="1" si="350"/>
        <v>1378</v>
      </c>
      <c r="BI139" s="32" t="str">
        <f ca="1">IF(AND(BH139&lt;0,BH138&gt;0), "Cruce -", IF(AND(BH139&gt;0,BH138&lt;0),"Cruce +", ""))</f>
        <v/>
      </c>
      <c r="BJ139" s="3">
        <f ca="1">IF($BP$1=1,DX139,IF(RTD("tos.rtd",,BJ$43,"."&amp;$B$134&amp;$AS$82&amp;"C"&amp;$A139)="N/A",0,RTD("tos.rtd",,BJ$43,"."&amp;$B$134&amp;$AS$82&amp;"C"&amp;$A139)))</f>
        <v>7.926359604177372E-5</v>
      </c>
      <c r="BK139" s="3">
        <f ca="1">IF($BP$1=1,DY139,-IF(RTD("tos.rtd",,BK$43,"."&amp;$B$134&amp;$AS$82&amp;"P"&amp;$A139)="N/A",0,RTD("tos.rtd",,BK$43,"."&amp;$B$134&amp;$AS$82&amp;"P"&amp;$A139)))</f>
        <v>-2.0356989902238828E-3</v>
      </c>
      <c r="BL139" s="3">
        <f ca="1">IF($BP$1=1,DZ139,IF(RTD("tos.rtd",,BL$2,"."&amp;$C$134&amp;$AU$82&amp;"C"&amp;$A139)="N/A",0,RTD("tos.rtd",,BL$2,"."&amp;$C$134&amp;$AU$82&amp;"C"&amp;$A139)))</f>
        <v>8.0917588709807694E-4</v>
      </c>
      <c r="BM139" s="3">
        <f ca="1">IF($BP$1=1,EA139,-IF(RTD("tos.rtd",,BM$2,"."&amp;$C$134&amp;$AU$82&amp;"P"&amp;$A139)="N/A",0,RTD("tos.rtd",,BM$2,"."&amp;$C$134&amp;$AU$82&amp;"P"&amp;$A139)))</f>
        <v>-6.6462713242823655E-4</v>
      </c>
      <c r="BN139" s="3">
        <f ca="1">IF($BP$1=1,EB139,IF(RTD("tos.rtd",,BN$2,"."&amp;$D$134&amp;$AW$82&amp;"C"&amp;$A139)="N/A",0,RTD("tos.rtd",,BN$2,"."&amp;$D$134&amp;$AW$82&amp;"C"&amp;$A139)))</f>
        <v>8.1732153569097723E-4</v>
      </c>
      <c r="BO139" s="3">
        <f ca="1">IF($BP$1=1,EC139,-IF(RTD("tos.rtd",,BO$2,"."&amp;$D$134&amp;$AW$82&amp;"P"&amp;$A139)="N/A",0,RTD("tos.rtd",,BO$2,"."&amp;$D$134&amp;$AW$82&amp;"P"&amp;$A139)))</f>
        <v>-7.4245118542697313E-4</v>
      </c>
      <c r="BQ139" s="3">
        <f t="shared" ref="BQ139:BQ147" ca="1" si="403">+$A$84*$A$84*AS139*BJ139-$A$84*$A$84*AT139*BK139</f>
        <v>-603134.88440613635</v>
      </c>
      <c r="BR139" s="3" t="str">
        <f t="shared" ca="1" si="351"/>
        <v/>
      </c>
      <c r="BS139" s="3">
        <f t="shared" ref="BS139:BS147" ca="1" si="404">+$A$84*$A$84*AU139*BL139-$A$84*$A$84*AV139*BM139</f>
        <v>312212.78857072408</v>
      </c>
      <c r="BT139" s="3" t="str">
        <f t="shared" ca="1" si="352"/>
        <v/>
      </c>
      <c r="BU139" s="3">
        <f t="shared" ref="BU139:BU147" ca="1" si="405">+$A$84*$A$84*AW139*BN139-$A$84*$A$84*AX139*BO139</f>
        <v>10210244.503277728</v>
      </c>
      <c r="BV139" s="3" t="str">
        <f t="shared" ca="1" si="352"/>
        <v/>
      </c>
      <c r="BX139" s="3">
        <f t="shared" ca="1" si="382"/>
        <v>32.334475582323648</v>
      </c>
      <c r="BY139" s="3" t="str">
        <f t="shared" ca="1" si="383"/>
        <v/>
      </c>
      <c r="BZ139" s="3">
        <f t="shared" ca="1" si="384"/>
        <v>3154.5716734820699</v>
      </c>
      <c r="CA139" s="3" t="str">
        <f t="shared" ca="1" si="383"/>
        <v/>
      </c>
      <c r="CB139" s="3">
        <f t="shared" ca="1" si="385"/>
        <v>-1067.298618999678</v>
      </c>
      <c r="CC139" s="3" t="str">
        <f t="shared" ca="1" si="383"/>
        <v>Cruce -</v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0.87</v>
      </c>
      <c r="CF139" s="3">
        <f>IF(RTD("tos.rtd",,CF$2,"."&amp;$C$134&amp;$AU$82&amp;"C"&amp;$A139)="N/A",0,RTD("tos.rtd",,CF$2,"."&amp;$C$134&amp;$AU$82&amp;"C"&amp;$A139))</f>
        <v>0.46</v>
      </c>
      <c r="CG139" s="3">
        <f>-IF(RTD("tos.rtd",,CG$2,"."&amp;$C$134&amp;$AU$82&amp;"P"&amp;$A139)="N/A",0,RTD("tos.rtd",,CG$2,"."&amp;$C$134&amp;$AU$82&amp;"P"&amp;$A139))</f>
        <v>0.53</v>
      </c>
      <c r="CH139" s="3">
        <f>IF(RTD("tos.rtd",,CH$2,"."&amp;$D$134&amp;$AW$82&amp;"C"&amp;$A139)="N/A",0,RTD("tos.rtd",,CH$2,"."&amp;$D$134&amp;$AW$82&amp;"C"&amp;$A139))</f>
        <v>0.52</v>
      </c>
      <c r="CI139" s="3">
        <f>-IF(RTD("tos.rtd",,CI$2,"."&amp;$D$134&amp;$AW$82&amp;"P"&amp;$A139)="N/A",0,RTD("tos.rtd",,CI$2,"."&amp;$D$134&amp;$AW$82&amp;"P"&amp;$A139))</f>
        <v>0.48</v>
      </c>
      <c r="CK139" s="3">
        <f t="shared" ref="CK139:CK147" si="406">+AS139*CD139*100+AT139*CE139*100</f>
        <v>-869.99999999999989</v>
      </c>
      <c r="CL139" s="3"/>
      <c r="CM139" s="3">
        <f t="shared" ref="CM139:CM147" si="407">+AU139*CF139*100+AV139*CG139*100</f>
        <v>424.99999999999994</v>
      </c>
      <c r="CN139" s="3"/>
      <c r="CO139" s="3">
        <f t="shared" ref="CO139:CO147" si="408">+AW139*CH139*100+AX139*CI139*100</f>
        <v>17984.000000000011</v>
      </c>
      <c r="CP139" s="3">
        <f t="shared" si="343"/>
        <v>17539.000000000011</v>
      </c>
      <c r="CQ139" s="3">
        <f t="shared" si="353"/>
        <v>1285</v>
      </c>
      <c r="CR139" s="3"/>
      <c r="CS139" s="3">
        <f t="shared" si="354"/>
        <v>14</v>
      </c>
      <c r="CT139" s="3"/>
      <c r="CU139" s="3">
        <f t="shared" si="355"/>
        <v>-6</v>
      </c>
      <c r="CV139" s="3"/>
      <c r="CW139" s="3">
        <f t="shared" ca="1" si="356"/>
        <v>9919322.4074423164</v>
      </c>
      <c r="CY139" s="3">
        <f t="shared" ca="1" si="357"/>
        <v>2119.6075300647153</v>
      </c>
      <c r="CZ139" s="70" t="str">
        <f t="shared" ca="1" si="386"/>
        <v/>
      </c>
      <c r="DA139" s="3">
        <f>IF(RTD("tos.rtd",,DA$43,"."&amp;$B$134&amp;$AS$82&amp;"C"&amp;$A139)="N/A",0,RTD("tos.rtd",,DA$43,"."&amp;$B$134&amp;$AS$82&amp;"C"&amp;$A139))</f>
        <v>0.1</v>
      </c>
      <c r="DB139" s="3">
        <f>IF(RTD("tos.rtd",,DB$43,"."&amp;$B$134&amp;$AS$82&amp;"P"&amp;$A139)="N/A",0,RTD("tos.rtd",,DB$43,"."&amp;$B$134&amp;$AS$82&amp;"P"&amp;$A139))</f>
        <v>69.2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66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46</v>
      </c>
      <c r="DG139" s="86">
        <f t="shared" si="387"/>
        <v>107.75</v>
      </c>
      <c r="DH139" s="3">
        <f t="shared" si="388"/>
        <v>0</v>
      </c>
      <c r="DI139" s="3">
        <f t="shared" si="389"/>
        <v>0</v>
      </c>
      <c r="DJ139" s="3">
        <f t="shared" si="358"/>
        <v>0</v>
      </c>
      <c r="DK139" s="3">
        <f t="shared" si="359"/>
        <v>0</v>
      </c>
      <c r="DL139" s="3">
        <f t="shared" si="390"/>
        <v>0</v>
      </c>
      <c r="DM139" s="3">
        <f t="shared" si="391"/>
        <v>0</v>
      </c>
      <c r="DN139" s="64" t="str">
        <f t="shared" si="360"/>
        <v>UNKNOWN</v>
      </c>
      <c r="DO139" s="64" t="str">
        <f t="shared" si="361"/>
        <v>UNKNOWN</v>
      </c>
      <c r="DP139" s="3">
        <f t="shared" si="362"/>
        <v>0</v>
      </c>
      <c r="DQ139" s="3">
        <f t="shared" si="363"/>
        <v>0</v>
      </c>
      <c r="DR139" s="3">
        <f t="shared" ca="1" si="364"/>
        <v>0</v>
      </c>
      <c r="DS139" s="3">
        <f t="shared" si="365"/>
        <v>0</v>
      </c>
      <c r="DT139" s="3">
        <f t="shared" si="392"/>
        <v>0</v>
      </c>
      <c r="DU139" s="3">
        <f t="shared" si="393"/>
        <v>0</v>
      </c>
      <c r="DV139" s="3">
        <f t="shared" si="366"/>
        <v>34</v>
      </c>
      <c r="DW139" s="3">
        <f t="shared" si="367"/>
        <v>-13</v>
      </c>
      <c r="DX139" s="3">
        <f t="shared" ca="1" si="368"/>
        <v>7.926359604177372E-5</v>
      </c>
      <c r="DY139" s="3">
        <f t="shared" ca="1" si="369"/>
        <v>-2.0356989902238828E-3</v>
      </c>
      <c r="DZ139" s="3">
        <f t="shared" ca="1" si="370"/>
        <v>8.0917588709807694E-4</v>
      </c>
      <c r="EA139" s="3">
        <f t="shared" ca="1" si="371"/>
        <v>-6.6462713242823655E-4</v>
      </c>
      <c r="EB139" s="3">
        <f t="shared" ca="1" si="372"/>
        <v>8.1732153569097723E-4</v>
      </c>
      <c r="EC139" s="3">
        <f t="shared" ca="1" si="373"/>
        <v>-7.4245118542697313E-4</v>
      </c>
      <c r="ED139" s="63">
        <f t="shared" si="394"/>
        <v>21</v>
      </c>
      <c r="EE139" s="59">
        <f t="shared" si="374"/>
        <v>0.1232</v>
      </c>
      <c r="EF139" s="59">
        <f t="shared" si="375"/>
        <v>0.29099999999999998</v>
      </c>
      <c r="EG139" s="59">
        <f t="shared" si="376"/>
        <v>0.1835</v>
      </c>
      <c r="EH139" s="59">
        <f t="shared" si="377"/>
        <v>0.2248</v>
      </c>
      <c r="EI139" s="59">
        <f t="shared" si="378"/>
        <v>0.18160000000000001</v>
      </c>
      <c r="EJ139" s="59">
        <f t="shared" si="379"/>
        <v>0.2006</v>
      </c>
      <c r="EK139" s="63">
        <f t="shared" ca="1" si="395"/>
        <v>13344007.838156171</v>
      </c>
      <c r="EL139" s="3" t="str">
        <f>RTD("tos.rtd",,EL$43,"."&amp;$B$134&amp;$AS$82&amp;"C"&amp;$A139)</f>
        <v>12.32%</v>
      </c>
      <c r="EM139" s="3" t="str">
        <f>RTD("tos.rtd",,EM$43,"."&amp;$B$134&amp;$AS$82&amp;"P"&amp;$A139)</f>
        <v>29.10%</v>
      </c>
      <c r="EN139" s="3" t="str">
        <f>RTD("tos.rtd",,EN$2,"."&amp;$C$134&amp;$AU$82&amp;"C"&amp;$A139)</f>
        <v>18.35%</v>
      </c>
      <c r="EO139" s="3" t="str">
        <f>RTD("tos.rtd",,EO$2,"."&amp;$C$134&amp;$AU$82&amp;"P"&amp;$A139)</f>
        <v>22.48%</v>
      </c>
      <c r="EP139" s="3" t="str">
        <f>RTD("tos.rtd",,EP$2,"."&amp;$D$134&amp;$AW$82&amp;"C"&amp;$A139)</f>
        <v>18.16%</v>
      </c>
      <c r="EQ139" s="3" t="str">
        <f>RTD("tos.rtd",,EQ$2,"."&amp;$D$134&amp;$AW$82&amp;"P"&amp;$A139)</f>
        <v>20.06%</v>
      </c>
      <c r="ES139" s="63" t="str">
        <f t="shared" si="380"/>
        <v>21500,21.00</v>
      </c>
      <c r="ET139" s="63" t="str">
        <f t="shared" ca="1" si="381"/>
        <v>21500,02.12</v>
      </c>
      <c r="EU139" s="67">
        <v>589.02</v>
      </c>
      <c r="EV139" s="67" t="s">
        <v>1132</v>
      </c>
      <c r="EW139" s="67">
        <v>515.34</v>
      </c>
      <c r="EX139" s="67" t="s">
        <v>1133</v>
      </c>
      <c r="EY139" s="67">
        <v>5900.5</v>
      </c>
      <c r="EZ139" s="67" t="s">
        <v>1134</v>
      </c>
      <c r="FA139" s="67">
        <v>21154</v>
      </c>
      <c r="FB139" s="67" t="s">
        <v>1135</v>
      </c>
      <c r="FC139" s="67" t="s">
        <v>1136</v>
      </c>
      <c r="FD139" s="67" t="s">
        <v>1137</v>
      </c>
      <c r="FE139" s="68" t="s">
        <v>1138</v>
      </c>
      <c r="FF139" s="68" t="s">
        <v>1139</v>
      </c>
    </row>
    <row r="140" spans="1:162" ht="11.1" customHeight="1" thickBot="1" x14ac:dyDescent="0.25">
      <c r="A140" s="2">
        <f t="shared" si="396"/>
        <v>21475</v>
      </c>
      <c r="B140" s="3">
        <f t="shared" si="397"/>
        <v>83</v>
      </c>
      <c r="C140" s="3">
        <f t="shared" si="398"/>
        <v>10</v>
      </c>
      <c r="D140" s="3">
        <f t="shared" si="348"/>
        <v>67</v>
      </c>
      <c r="E140" s="3">
        <f t="shared" si="399"/>
        <v>160</v>
      </c>
      <c r="F140" s="4">
        <f t="shared" si="400"/>
        <v>21565.348140097463</v>
      </c>
      <c r="G140" s="5">
        <f t="shared" si="401"/>
        <v>523.10569248209049</v>
      </c>
      <c r="AM140" s="1">
        <v>57</v>
      </c>
      <c r="AN140" s="1">
        <v>-3</v>
      </c>
      <c r="AO140" s="1">
        <v>21475</v>
      </c>
      <c r="AP140" s="1">
        <v>407</v>
      </c>
      <c r="AQ140" s="1">
        <v>-5</v>
      </c>
      <c r="AS140" s="54">
        <f>IF(RTD("tos.rtd",,AS$83,"."&amp;$B$134&amp;$AS$82&amp;"C"&amp;$A140)="N/A",0,RTD("tos.rtd",,AS$83,"."&amp;$B$134&amp;$AS$82&amp;"C"&amp;$A140))</f>
        <v>9</v>
      </c>
      <c r="AT140" s="3">
        <f>-IF(RTD("tos.rtd",,AT$83,"."&amp;$B$134&amp;$AS$82&amp;"P"&amp;$A140)="N/A",0,RTD("tos.rtd",,AT$83,"."&amp;$B$134&amp;$AS$82&amp;"P"&amp;$A140))</f>
        <v>-74</v>
      </c>
      <c r="AU140" s="54">
        <f>IF(RTD("tos.rtd",,AU$2,"."&amp;$C$134&amp;$AU$134&amp;"C"&amp;$A140)="N/A",0,RTD("tos.rtd",,AU$2,"."&amp;$C$134&amp;$AU$134&amp;"C"&amp;$A140))</f>
        <v>6</v>
      </c>
      <c r="AV140" s="3">
        <f>-IF(RTD("tos.rtd",,AV$2,"."&amp;$C$134&amp;$AU$134&amp;"P"&amp;$A140)="N/A",0,RTD("tos.rtd",,AV$2,"."&amp;$C$134&amp;$AU$134&amp;"P"&amp;$A140))</f>
        <v>-4</v>
      </c>
      <c r="AW140" s="54">
        <f>IF(RTD("tos.rtd",,AW$2,"."&amp;$D$134&amp;$AW$134&amp;"C"&amp;$A140)="N/A",0,RTD("tos.rtd",,AW$2,"."&amp;$D$134&amp;$AW$134&amp;"C"&amp;$A140))</f>
        <v>39</v>
      </c>
      <c r="AX140" s="3">
        <f>-IF(RTD("tos.rtd",,AX$2,"."&amp;$D$134&amp;$AW$134&amp;"P"&amp;$A140)="N/A",0,RTD("tos.rtd",,AX$2,"."&amp;$D$134&amp;$AW$134&amp;"P"&amp;$A140))</f>
        <v>-28</v>
      </c>
      <c r="AY140" s="76">
        <f t="shared" si="402"/>
        <v>-52</v>
      </c>
      <c r="AZ140" s="8">
        <f t="shared" si="349"/>
        <v>21475</v>
      </c>
      <c r="BA140" s="54">
        <f>IF(RTD("tos.rtd",,BA$43,"."&amp;$B$134&amp;$AS$82&amp;"C"&amp;$A140)="N/A",0,RTD("tos.rtd",,BA$43,"."&amp;$B$134&amp;$AS$82&amp;"C"&amp;$A140))</f>
        <v>407</v>
      </c>
      <c r="BB140" s="3">
        <f>-IF(RTD("tos.rtd",,BB$43,"."&amp;$B$134&amp;$AS$82&amp;"P"&amp;$A140)="N/A",0,RTD("tos.rtd",,BB$43,"."&amp;$B$134&amp;$AS$82&amp;"P"&amp;$A140))</f>
        <v>-5</v>
      </c>
      <c r="BC140" s="54">
        <f>IF(RTD("tos.rtd",,BC$2,"."&amp;$C$134&amp;$AU$82&amp;"C"&amp;$A140)="N/A",0,RTD("tos.rtd",,BC$2,"."&amp;$C$134&amp;$AU$82&amp;"C"&amp;$A140))</f>
        <v>1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3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13</v>
      </c>
      <c r="BH140" s="7">
        <f t="shared" ca="1" si="350"/>
        <v>419</v>
      </c>
      <c r="BI140" s="32" t="str">
        <f t="shared" ref="BI140:BI189" ca="1" si="409">IF(AND(BH140&lt;0,BH139&gt;0), "Cruce -", IF(AND(BH140&gt;0,BH139&lt;0),"Cruce +", ""))</f>
        <v/>
      </c>
      <c r="BJ140" s="3">
        <f ca="1">IF($BP$1=1,DX140,IF(RTD("tos.rtd",,BJ$43,"."&amp;$B$134&amp;$AS$82&amp;"C"&amp;$A140)="N/A",0,RTD("tos.rtd",,BJ$43,"."&amp;$B$134&amp;$AS$82&amp;"C"&amp;$A140)))</f>
        <v>1.8076583572451929E-4</v>
      </c>
      <c r="BK140" s="3">
        <f ca="1">IF($BP$1=1,DY140,-IF(RTD("tos.rtd",,BK$43,"."&amp;$B$134&amp;$AS$82&amp;"P"&amp;$A140)="N/A",0,RTD("tos.rtd",,BK$43,"."&amp;$B$134&amp;$AS$82&amp;"P"&amp;$A140)))</f>
        <v>-1.7321997650188066E-3</v>
      </c>
      <c r="BL140" s="3">
        <f ca="1">IF($BP$1=1,DZ140,IF(RTD("tos.rtd",,BL$2,"."&amp;$C$134&amp;$AU$82&amp;"C"&amp;$A140)="N/A",0,RTD("tos.rtd",,BL$2,"."&amp;$C$134&amp;$AU$82&amp;"C"&amp;$A140)))</f>
        <v>8.1439167095993261E-4</v>
      </c>
      <c r="BM140" s="3">
        <f ca="1">IF($BP$1=1,EA140,-IF(RTD("tos.rtd",,BM$2,"."&amp;$C$134&amp;$AU$82&amp;"P"&amp;$A140)="N/A",0,RTD("tos.rtd",,BM$2,"."&amp;$C$134&amp;$AU$82&amp;"P"&amp;$A140)))</f>
        <v>-6.6718268485996257E-4</v>
      </c>
      <c r="BN140" s="3">
        <f ca="1">IF($BP$1=1,EB140,IF(RTD("tos.rtd",,BN$2,"."&amp;$D$134&amp;$AW$82&amp;"C"&amp;$A140)="N/A",0,RTD("tos.rtd",,BN$2,"."&amp;$D$134&amp;$AW$82&amp;"C"&amp;$A140)))</f>
        <v>8.2139850840207032E-4</v>
      </c>
      <c r="BO140" s="3">
        <f ca="1">IF($BP$1=1,EC140,-IF(RTD("tos.rtd",,BO$2,"."&amp;$D$134&amp;$AW$82&amp;"P"&amp;$A140)="N/A",0,RTD("tos.rtd",,BO$2,"."&amp;$D$134&amp;$AW$82&amp;"P"&amp;$A140)))</f>
        <v>-7.4519160221547798E-4</v>
      </c>
      <c r="BQ140" s="3">
        <f t="shared" ca="1" si="403"/>
        <v>-4482654.2062955154</v>
      </c>
      <c r="BR140" s="3" t="str">
        <f t="shared" ca="1" si="351"/>
        <v/>
      </c>
      <c r="BS140" s="3">
        <f t="shared" ca="1" si="404"/>
        <v>78548.85627783899</v>
      </c>
      <c r="BT140" s="3" t="str">
        <f t="shared" ca="1" si="352"/>
        <v/>
      </c>
      <c r="BU140" s="3">
        <f t="shared" ca="1" si="405"/>
        <v>395616.18246581557</v>
      </c>
      <c r="BV140" s="3" t="str">
        <f t="shared" ca="1" si="352"/>
        <v/>
      </c>
      <c r="BX140" s="3">
        <f t="shared" ca="1" si="382"/>
        <v>17625.512169258684</v>
      </c>
      <c r="BY140" s="3" t="str">
        <f t="shared" ca="1" si="383"/>
        <v/>
      </c>
      <c r="BZ140" s="3">
        <f t="shared" ca="1" si="384"/>
        <v>221.13566980451023</v>
      </c>
      <c r="CA140" s="3" t="str">
        <f t="shared" ca="1" si="383"/>
        <v/>
      </c>
      <c r="CB140" s="3">
        <f t="shared" ca="1" si="385"/>
        <v>669.11480977383667</v>
      </c>
      <c r="CC140" s="3" t="str">
        <f t="shared" ca="1" si="383"/>
        <v>Cruce +</v>
      </c>
      <c r="CD140" s="3">
        <f>IF(RTD("tos.rtd",,CD$43,"."&amp;$B$134&amp;$AS$82&amp;"C"&amp;$A140)="N/A",0,RTD("tos.rtd",,CD$43,"."&amp;$B$134&amp;$AS$82&amp;"C"&amp;$A140))</f>
        <v>0.04</v>
      </c>
      <c r="CE140" s="3">
        <f>-IF(RTD("tos.rtd",,CE$43,"."&amp;$B$134&amp;$AS$82&amp;"P"&amp;$A140)="N/A",0,RTD("tos.rtd",,CE$43,"."&amp;$B$134&amp;$AS$82&amp;"P"&amp;$A140))</f>
        <v>0.85</v>
      </c>
      <c r="CF140" s="3">
        <f>IF(RTD("tos.rtd",,CF$2,"."&amp;$C$134&amp;$AU$82&amp;"C"&amp;$A140)="N/A",0,RTD("tos.rtd",,CF$2,"."&amp;$C$134&amp;$AU$82&amp;"C"&amp;$A140))</f>
        <v>0.49</v>
      </c>
      <c r="CG140" s="3">
        <f>-IF(RTD("tos.rtd",,CG$2,"."&amp;$C$134&amp;$AU$82&amp;"P"&amp;$A140)="N/A",0,RTD("tos.rtd",,CG$2,"."&amp;$C$134&amp;$AU$82&amp;"P"&amp;$A140))</f>
        <v>0.51</v>
      </c>
      <c r="CH140" s="3">
        <f>IF(RTD("tos.rtd",,CH$2,"."&amp;$D$134&amp;$AW$82&amp;"C"&amp;$A140)="N/A",0,RTD("tos.rtd",,CH$2,"."&amp;$D$134&amp;$AW$82&amp;"C"&amp;$A140))</f>
        <v>0.53</v>
      </c>
      <c r="CI140" s="3">
        <f>-IF(RTD("tos.rtd",,CI$2,"."&amp;$D$134&amp;$AW$82&amp;"P"&amp;$A140)="N/A",0,RTD("tos.rtd",,CI$2,"."&amp;$D$134&amp;$AW$82&amp;"P"&amp;$A140))</f>
        <v>0.47</v>
      </c>
      <c r="CK140" s="3">
        <f t="shared" si="406"/>
        <v>-6254</v>
      </c>
      <c r="CL140" s="3"/>
      <c r="CM140" s="3">
        <f t="shared" si="407"/>
        <v>90</v>
      </c>
      <c r="CN140" s="3"/>
      <c r="CO140" s="3">
        <f t="shared" si="408"/>
        <v>751</v>
      </c>
      <c r="CP140" s="3">
        <f t="shared" si="343"/>
        <v>-5413</v>
      </c>
      <c r="CQ140" s="3">
        <f t="shared" si="353"/>
        <v>402</v>
      </c>
      <c r="CR140" s="3"/>
      <c r="CS140" s="3">
        <f t="shared" si="354"/>
        <v>1</v>
      </c>
      <c r="CT140" s="3"/>
      <c r="CU140" s="3">
        <f t="shared" si="355"/>
        <v>3</v>
      </c>
      <c r="CV140" s="3"/>
      <c r="CW140" s="3">
        <f t="shared" ca="1" si="356"/>
        <v>-4008489.1675518607</v>
      </c>
      <c r="CY140" s="3">
        <f t="shared" ca="1" si="357"/>
        <v>18515.76264883703</v>
      </c>
      <c r="CZ140" s="70" t="str">
        <f t="shared" ca="1" si="386"/>
        <v/>
      </c>
      <c r="DA140" s="3">
        <f>IF(RTD("tos.rtd",,DA$43,"."&amp;$B$134&amp;$AS$82&amp;"C"&amp;$A140)="N/A",0,RTD("tos.rtd",,DA$43,"."&amp;$B$134&amp;$AS$82&amp;"C"&amp;$A140))</f>
        <v>0.35</v>
      </c>
      <c r="DB140" s="3">
        <f>IF(RTD("tos.rtd",,DB$43,"."&amp;$B$134&amp;$AS$82&amp;"P"&amp;$A140)="N/A",0,RTD("tos.rtd",,DB$43,"."&amp;$B$134&amp;$AS$82&amp;"P"&amp;$A140))</f>
        <v>49.4</v>
      </c>
      <c r="DC140" s="3">
        <f>IF(RTD("tos.rtd",,DC$43,"."&amp;$B$134&amp;$AS$82&amp;"C"&amp;$A140)="N/A",0,RTD("tos.rtd",,DC$43,"."&amp;$B$134&amp;$AS$82&amp;"C"&amp;$A140))</f>
        <v>0.6</v>
      </c>
      <c r="DD140" s="3">
        <f>IF(RTD("tos.rtd",,DD$43,"."&amp;$B$134&amp;$AS$82&amp;"P"&amp;$A140)="N/A",0,RTD("tos.rtd",,DD$43,"."&amp;$B$134&amp;$AS$82&amp;"P"&amp;$A140))</f>
        <v>40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20</v>
      </c>
      <c r="DG140" s="86">
        <f t="shared" si="387"/>
        <v>82.75</v>
      </c>
      <c r="DH140" s="3">
        <f t="shared" si="388"/>
        <v>0</v>
      </c>
      <c r="DI140" s="3">
        <f t="shared" si="389"/>
        <v>0</v>
      </c>
      <c r="DJ140" s="3">
        <f t="shared" si="358"/>
        <v>0</v>
      </c>
      <c r="DK140" s="3">
        <f t="shared" si="359"/>
        <v>0</v>
      </c>
      <c r="DL140" s="3">
        <f t="shared" si="390"/>
        <v>0</v>
      </c>
      <c r="DM140" s="3">
        <f t="shared" si="391"/>
        <v>0</v>
      </c>
      <c r="DN140" s="64" t="str">
        <f t="shared" si="360"/>
        <v>UNKNOWN</v>
      </c>
      <c r="DO140" s="64" t="str">
        <f t="shared" si="361"/>
        <v>UNKNOWN</v>
      </c>
      <c r="DP140" s="3">
        <f t="shared" si="362"/>
        <v>0</v>
      </c>
      <c r="DQ140" s="3">
        <f t="shared" si="363"/>
        <v>0</v>
      </c>
      <c r="DR140" s="3">
        <f t="shared" ca="1" si="364"/>
        <v>0</v>
      </c>
      <c r="DS140" s="3">
        <f t="shared" si="365"/>
        <v>0</v>
      </c>
      <c r="DT140" s="3">
        <f t="shared" si="392"/>
        <v>0</v>
      </c>
      <c r="DU140" s="3">
        <f t="shared" si="393"/>
        <v>0</v>
      </c>
      <c r="DV140" s="3">
        <f t="shared" si="366"/>
        <v>57</v>
      </c>
      <c r="DW140" s="3">
        <f t="shared" si="367"/>
        <v>-3</v>
      </c>
      <c r="DX140" s="3">
        <f t="shared" ca="1" si="368"/>
        <v>1.8076583572451929E-4</v>
      </c>
      <c r="DY140" s="3">
        <f t="shared" ca="1" si="369"/>
        <v>-1.7321997650188066E-3</v>
      </c>
      <c r="DZ140" s="3">
        <f t="shared" ca="1" si="370"/>
        <v>8.1439167095993261E-4</v>
      </c>
      <c r="EA140" s="3">
        <f t="shared" ca="1" si="371"/>
        <v>-6.6718268485996257E-4</v>
      </c>
      <c r="EB140" s="3">
        <f t="shared" ca="1" si="372"/>
        <v>8.2139850840207032E-4</v>
      </c>
      <c r="EC140" s="3">
        <f t="shared" ca="1" si="373"/>
        <v>-7.4519160221547798E-4</v>
      </c>
      <c r="ED140" s="63">
        <f t="shared" si="394"/>
        <v>54</v>
      </c>
      <c r="EE140" s="59">
        <f t="shared" si="374"/>
        <v>0.1012</v>
      </c>
      <c r="EF140" s="59">
        <f t="shared" si="375"/>
        <v>0.16650000000000001</v>
      </c>
      <c r="EG140" s="59">
        <f t="shared" si="376"/>
        <v>0.18379999999999999</v>
      </c>
      <c r="EH140" s="59">
        <f t="shared" si="377"/>
        <v>0.22509999999999999</v>
      </c>
      <c r="EI140" s="59">
        <f t="shared" si="378"/>
        <v>0.1822</v>
      </c>
      <c r="EJ140" s="59">
        <f t="shared" si="379"/>
        <v>0.20119999999999999</v>
      </c>
      <c r="EK140" s="63">
        <f t="shared" ca="1" si="395"/>
        <v>7093354.8719011387</v>
      </c>
      <c r="EL140" s="3" t="str">
        <f>RTD("tos.rtd",,EL$43,"."&amp;$B$134&amp;$AS$82&amp;"C"&amp;$A140)</f>
        <v>10.12%</v>
      </c>
      <c r="EM140" s="3" t="str">
        <f>RTD("tos.rtd",,EM$43,"."&amp;$B$134&amp;$AS$82&amp;"P"&amp;$A140)</f>
        <v>16.65%</v>
      </c>
      <c r="EN140" s="3" t="str">
        <f>RTD("tos.rtd",,EN$2,"."&amp;$C$134&amp;$AU$82&amp;"C"&amp;$A140)</f>
        <v>18.38%</v>
      </c>
      <c r="EO140" s="3" t="str">
        <f>RTD("tos.rtd",,EO$2,"."&amp;$C$134&amp;$AU$82&amp;"P"&amp;$A140)</f>
        <v>22.51%</v>
      </c>
      <c r="EP140" s="3" t="str">
        <f>RTD("tos.rtd",,EP$2,"."&amp;$D$134&amp;$AW$82&amp;"C"&amp;$A140)</f>
        <v>18.22%</v>
      </c>
      <c r="EQ140" s="3" t="str">
        <f>RTD("tos.rtd",,EQ$2,"."&amp;$D$134&amp;$AW$82&amp;"P"&amp;$A140)</f>
        <v>20.12%</v>
      </c>
      <c r="ES140" s="63" t="str">
        <f t="shared" si="380"/>
        <v>21475,54.00</v>
      </c>
      <c r="ET140" s="63" t="str">
        <f t="shared" ca="1" si="381"/>
        <v>21475,18.52</v>
      </c>
      <c r="EU140" s="67">
        <v>588.85</v>
      </c>
      <c r="EV140" s="67" t="s">
        <v>1140</v>
      </c>
      <c r="EW140" s="67">
        <v>515.16</v>
      </c>
      <c r="EX140" s="67" t="s">
        <v>1141</v>
      </c>
      <c r="EY140" s="67">
        <v>5898.75</v>
      </c>
      <c r="EZ140" s="67" t="s">
        <v>1142</v>
      </c>
      <c r="FA140" s="67">
        <v>21145.5</v>
      </c>
      <c r="FB140" s="67" t="s">
        <v>1143</v>
      </c>
      <c r="FC140" s="67" t="s">
        <v>1144</v>
      </c>
      <c r="FD140" s="67" t="s">
        <v>1145</v>
      </c>
      <c r="FE140" s="68" t="s">
        <v>1146</v>
      </c>
      <c r="FF140" s="68" t="s">
        <v>1147</v>
      </c>
    </row>
    <row r="141" spans="1:162" ht="11.1" customHeight="1" thickBot="1" x14ac:dyDescent="0.25">
      <c r="A141" s="2">
        <f t="shared" si="396"/>
        <v>21450</v>
      </c>
      <c r="B141" s="3">
        <f t="shared" si="397"/>
        <v>25</v>
      </c>
      <c r="C141" s="3">
        <f t="shared" si="398"/>
        <v>51</v>
      </c>
      <c r="D141" s="3">
        <f t="shared" si="348"/>
        <v>116</v>
      </c>
      <c r="E141" s="3">
        <f t="shared" si="399"/>
        <v>192</v>
      </c>
      <c r="F141" s="4">
        <f t="shared" si="400"/>
        <v>21540.242961820284</v>
      </c>
      <c r="G141" s="5">
        <f t="shared" si="401"/>
        <v>522.49672194369464</v>
      </c>
      <c r="AM141" s="1">
        <v>2</v>
      </c>
      <c r="AN141" s="1">
        <v>-53</v>
      </c>
      <c r="AO141" s="1">
        <v>21450</v>
      </c>
      <c r="AP141" s="1">
        <v>1628</v>
      </c>
      <c r="AQ141" s="1">
        <v>-135</v>
      </c>
      <c r="AS141" s="54">
        <f>IF(RTD("tos.rtd",,AS$83,"."&amp;$B$134&amp;$AS$82&amp;"C"&amp;$A141)="N/A",0,RTD("tos.rtd",,AS$83,"."&amp;$B$134&amp;$AS$82&amp;"C"&amp;$A141))</f>
        <v>19</v>
      </c>
      <c r="AT141" s="3">
        <f>-IF(RTD("tos.rtd",,AT$83,"."&amp;$B$134&amp;$AS$82&amp;"P"&amp;$A141)="N/A",0,RTD("tos.rtd",,AT$83,"."&amp;$B$134&amp;$AS$82&amp;"P"&amp;$A141))</f>
        <v>-6</v>
      </c>
      <c r="AU141" s="54">
        <f>IF(RTD("tos.rtd",,AU$2,"."&amp;$C$134&amp;$AU$134&amp;"C"&amp;$A141)="N/A",0,RTD("tos.rtd",,AU$2,"."&amp;$C$134&amp;$AU$134&amp;"C"&amp;$A141))</f>
        <v>47</v>
      </c>
      <c r="AV141" s="3">
        <f>-IF(RTD("tos.rtd",,AV$2,"."&amp;$C$134&amp;$AU$134&amp;"P"&amp;$A141)="N/A",0,RTD("tos.rtd",,AV$2,"."&amp;$C$134&amp;$AU$134&amp;"P"&amp;$A141))</f>
        <v>-4</v>
      </c>
      <c r="AW141" s="54">
        <f>IF(RTD("tos.rtd",,AW$2,"."&amp;$D$134&amp;$AW$134&amp;"C"&amp;$A141)="N/A",0,RTD("tos.rtd",,AW$2,"."&amp;$D$134&amp;$AW$134&amp;"C"&amp;$A141))</f>
        <v>70</v>
      </c>
      <c r="AX141" s="3">
        <f>-IF(RTD("tos.rtd",,AX$2,"."&amp;$D$134&amp;$AW$134&amp;"P"&amp;$A141)="N/A",0,RTD("tos.rtd",,AX$2,"."&amp;$D$134&amp;$AW$134&amp;"P"&amp;$A141))</f>
        <v>-46</v>
      </c>
      <c r="AY141" s="76">
        <f t="shared" si="402"/>
        <v>80</v>
      </c>
      <c r="AZ141" s="8">
        <f t="shared" si="349"/>
        <v>21450</v>
      </c>
      <c r="BA141" s="54">
        <f>IF(RTD("tos.rtd",,BA$43,"."&amp;$B$134&amp;$AS$82&amp;"C"&amp;$A141)="N/A",0,RTD("tos.rtd",,BA$43,"."&amp;$B$134&amp;$AS$82&amp;"C"&amp;$A141))</f>
        <v>1628</v>
      </c>
      <c r="BB141" s="3">
        <f>-IF(RTD("tos.rtd",,BB$43,"."&amp;$B$134&amp;$AS$82&amp;"P"&amp;$A141)="N/A",0,RTD("tos.rtd",,BB$43,"."&amp;$B$134&amp;$AS$82&amp;"P"&amp;$A141))</f>
        <v>-135</v>
      </c>
      <c r="BC141" s="54">
        <f>IF(RTD("tos.rtd",,BC$2,"."&amp;$C$134&amp;$AU$82&amp;"C"&amp;$A141)="N/A",0,RTD("tos.rtd",,BC$2,"."&amp;$C$134&amp;$AU$82&amp;"C"&amp;$A141))</f>
        <v>19</v>
      </c>
      <c r="BD141" s="3">
        <f>-IF(RTD("tos.rtd",,BD$2,"."&amp;$C$134&amp;$AU$82&amp;"P"&amp;$A141)="N/A",0,RTD("tos.rtd",,BD$2,"."&amp;$C$134&amp;$AU$82&amp;"P"&amp;$A141))</f>
        <v>-6</v>
      </c>
      <c r="BE141" s="54">
        <f>IF(RTD("tos.rtd",,BE$2,"."&amp;$D$134&amp;$AW$82&amp;"C"&amp;$A141)="N/A",0,RTD("tos.rtd",,BE$2,"."&amp;$D$134&amp;$AW$82&amp;"C"&amp;$A141))</f>
        <v>24</v>
      </c>
      <c r="BF141" s="3">
        <f>-IF(RTD("tos.rtd",,BF$2,"."&amp;$D$134&amp;$AW$82&amp;"P"&amp;$A141)="N/A",0,RTD("tos.rtd",,BF$2,"."&amp;$D$134&amp;$AW$82&amp;"P"&amp;$A141))</f>
        <v>-23</v>
      </c>
      <c r="BG141" s="3">
        <f ca="1">+Hoja2!Y142</f>
        <v>23</v>
      </c>
      <c r="BH141" s="7">
        <f t="shared" ca="1" si="350"/>
        <v>1530</v>
      </c>
      <c r="BI141" s="32" t="str">
        <f t="shared" ca="1" si="409"/>
        <v/>
      </c>
      <c r="BJ141" s="3">
        <f ca="1">IF($BP$1=1,DX141,IF(RTD("tos.rtd",,BJ$43,"."&amp;$B$134&amp;$AS$82&amp;"C"&amp;$A141)="N/A",0,RTD("tos.rtd",,BJ$43,"."&amp;$B$134&amp;$AS$82&amp;"C"&amp;$A141)))</f>
        <v>1.5300610426968293E-6</v>
      </c>
      <c r="BK141" s="3">
        <f ca="1">IF($BP$1=1,DY141,-IF(RTD("tos.rtd",,BK$43,"."&amp;$B$134&amp;$AS$82&amp;"P"&amp;$A141)="N/A",0,RTD("tos.rtd",,BK$43,"."&amp;$B$134&amp;$AS$82&amp;"P"&amp;$A141)))</f>
        <v>-8.7319058110970837E-5</v>
      </c>
      <c r="BL141" s="3">
        <f ca="1">IF($BP$1=1,DZ141,IF(RTD("tos.rtd",,BL$2,"."&amp;$C$134&amp;$AU$82&amp;"C"&amp;$A141)="N/A",0,RTD("tos.rtd",,BL$2,"."&amp;$C$134&amp;$AU$82&amp;"C"&amp;$A141)))</f>
        <v>8.1613952938625056E-4</v>
      </c>
      <c r="BM141" s="3">
        <f ca="1">IF($BP$1=1,EA141,-IF(RTD("tos.rtd",,BM$2,"."&amp;$C$134&amp;$AU$82&amp;"P"&amp;$A141)="N/A",0,RTD("tos.rtd",,BM$2,"."&amp;$C$134&amp;$AU$82&amp;"P"&amp;$A141)))</f>
        <v>-6.6826748667349312E-4</v>
      </c>
      <c r="BN141" s="3">
        <f ca="1">IF($BP$1=1,EB141,IF(RTD("tos.rtd",,BN$2,"."&amp;$D$134&amp;$AW$82&amp;"C"&amp;$A141)="N/A",0,RTD("tos.rtd",,BN$2,"."&amp;$D$134&amp;$AW$82&amp;"C"&amp;$A141)))</f>
        <v>8.2367191526505948E-4</v>
      </c>
      <c r="BO141" s="3">
        <f ca="1">IF($BP$1=1,EC141,-IF(RTD("tos.rtd",,BO$2,"."&amp;$D$134&amp;$AW$82&amp;"P"&amp;$A141)="N/A",0,RTD("tos.rtd",,BO$2,"."&amp;$D$134&amp;$AW$82&amp;"P"&amp;$A141)))</f>
        <v>-7.462601048464874E-4</v>
      </c>
      <c r="BQ141" s="3">
        <f t="shared" ca="1" si="403"/>
        <v>-17527.520057742684</v>
      </c>
      <c r="BR141" s="3" t="str">
        <f t="shared" ca="1" si="351"/>
        <v/>
      </c>
      <c r="BS141" s="3">
        <f t="shared" ca="1" si="404"/>
        <v>1263992.5528516911</v>
      </c>
      <c r="BT141" s="3" t="str">
        <f t="shared" ca="1" si="352"/>
        <v/>
      </c>
      <c r="BU141" s="3">
        <f t="shared" ca="1" si="405"/>
        <v>826323.85034435149</v>
      </c>
      <c r="BV141" s="3" t="str">
        <f t="shared" ca="1" si="352"/>
        <v/>
      </c>
      <c r="BX141" s="3">
        <f t="shared" ca="1" si="382"/>
        <v>-2524.4951660270544</v>
      </c>
      <c r="BY141" s="3" t="str">
        <f t="shared" ca="1" si="383"/>
        <v>Cruce -</v>
      </c>
      <c r="BZ141" s="3">
        <f t="shared" ca="1" si="384"/>
        <v>3121.8479869386165</v>
      </c>
      <c r="CA141" s="3" t="str">
        <f t="shared" ca="1" si="383"/>
        <v/>
      </c>
      <c r="CB141" s="3">
        <f t="shared" ca="1" si="385"/>
        <v>707.11556835963893</v>
      </c>
      <c r="CC141" s="3" t="str">
        <f t="shared" ca="1" si="383"/>
        <v/>
      </c>
      <c r="CD141" s="3">
        <f>IF(RTD("tos.rtd",,CD$43,"."&amp;$B$134&amp;$AS$82&amp;"C"&amp;$A141)="N/A",0,RTD("tos.rtd",,CD$43,"."&amp;$B$134&amp;$AS$82&amp;"C"&amp;$A141))</f>
        <v>0.35</v>
      </c>
      <c r="CE141" s="3">
        <f>-IF(RTD("tos.rtd",,CE$43,"."&amp;$B$134&amp;$AS$82&amp;"P"&amp;$A141)="N/A",0,RTD("tos.rtd",,CE$43,"."&amp;$B$134&amp;$AS$82&amp;"P"&amp;$A141))</f>
        <v>0.61</v>
      </c>
      <c r="CF141" s="3">
        <f>IF(RTD("tos.rtd",,CF$2,"."&amp;$C$134&amp;$AU$82&amp;"C"&amp;$A141)="N/A",0,RTD("tos.rtd",,CF$2,"."&amp;$C$134&amp;$AU$82&amp;"C"&amp;$A141))</f>
        <v>0.51</v>
      </c>
      <c r="CG141" s="3">
        <f>-IF(RTD("tos.rtd",,CG$2,"."&amp;$C$134&amp;$AU$82&amp;"P"&amp;$A141)="N/A",0,RTD("tos.rtd",,CG$2,"."&amp;$C$134&amp;$AU$82&amp;"P"&amp;$A141))</f>
        <v>0.49</v>
      </c>
      <c r="CH141" s="3">
        <f>IF(RTD("tos.rtd",,CH$2,"."&amp;$D$134&amp;$AW$82&amp;"C"&amp;$A141)="N/A",0,RTD("tos.rtd",,CH$2,"."&amp;$D$134&amp;$AW$82&amp;"C"&amp;$A141))</f>
        <v>0.54</v>
      </c>
      <c r="CI141" s="3">
        <f>-IF(RTD("tos.rtd",,CI$2,"."&amp;$D$134&amp;$AW$82&amp;"P"&amp;$A141)="N/A",0,RTD("tos.rtd",,CI$2,"."&amp;$D$134&amp;$AW$82&amp;"P"&amp;$A141))</f>
        <v>0.46</v>
      </c>
      <c r="CK141" s="3">
        <f t="shared" si="406"/>
        <v>299</v>
      </c>
      <c r="CL141" s="3"/>
      <c r="CM141" s="3">
        <f t="shared" si="407"/>
        <v>2201</v>
      </c>
      <c r="CN141" s="3"/>
      <c r="CO141" s="3">
        <f t="shared" si="408"/>
        <v>1664.0000000000005</v>
      </c>
      <c r="CP141" s="3">
        <f t="shared" si="343"/>
        <v>4164</v>
      </c>
      <c r="CQ141" s="3">
        <f t="shared" si="353"/>
        <v>1493</v>
      </c>
      <c r="CR141" s="3"/>
      <c r="CS141" s="3">
        <f t="shared" si="354"/>
        <v>13</v>
      </c>
      <c r="CT141" s="3"/>
      <c r="CU141" s="3">
        <f t="shared" si="355"/>
        <v>1</v>
      </c>
      <c r="CV141" s="3"/>
      <c r="CW141" s="3">
        <f t="shared" ca="1" si="356"/>
        <v>2072788.8831382999</v>
      </c>
      <c r="CY141" s="3">
        <f t="shared" ca="1" si="357"/>
        <v>1304.468389271201</v>
      </c>
      <c r="CZ141" s="70" t="str">
        <f t="shared" ca="1" si="386"/>
        <v/>
      </c>
      <c r="DA141" s="3">
        <f>IF(RTD("tos.rtd",,DA$43,"."&amp;$B$134&amp;$AS$82&amp;"C"&amp;$A141)="N/A",0,RTD("tos.rtd",,DA$43,"."&amp;$B$134&amp;$AS$82&amp;"C"&amp;$A141))</f>
        <v>1</v>
      </c>
      <c r="DB141" s="3">
        <f>IF(RTD("tos.rtd",,DB$43,"."&amp;$B$134&amp;$AS$82&amp;"P"&amp;$A141)="N/A",0,RTD("tos.rtd",,DB$43,"."&amp;$B$134&amp;$AS$82&amp;"P"&amp;$A141))</f>
        <v>16.23</v>
      </c>
      <c r="DC141" s="3">
        <f>IF(RTD("tos.rtd",,DC$43,"."&amp;$B$134&amp;$AS$82&amp;"C"&amp;$A141)="N/A",0,RTD("tos.rtd",,DC$43,"."&amp;$B$134&amp;$AS$82&amp;"C"&amp;$A141))</f>
        <v>2.6</v>
      </c>
      <c r="DD141" s="3">
        <f>IF(RTD("tos.rtd",,DD$43,"."&amp;$B$134&amp;$AS$82&amp;"P"&amp;$A141)="N/A",0,RTD("tos.rtd",,DD$43,"."&amp;$B$134&amp;$AS$82&amp;"P"&amp;$A141))</f>
        <v>10.3</v>
      </c>
      <c r="DE141" s="3">
        <f>IF(RTD("tos.rtd",,DE$43,"."&amp;$B$134&amp;$AS$82&amp;"C"&amp;$A141)="N/A",0,RTD("tos.rtd",,DE$43,"."&amp;$B$134&amp;$AS$82&amp;"C"&amp;$A141))</f>
        <v>1</v>
      </c>
      <c r="DF141" s="3">
        <f>IF(RTD("tos.rtd",,DF$43,"."&amp;$B$134&amp;$AS$82&amp;"P"&amp;$A141)="N/A",0,RTD("tos.rtd",,DF$43,"."&amp;$B$134&amp;$AS$82&amp;"P"&amp;$A141))</f>
        <v>1</v>
      </c>
      <c r="DG141" s="86">
        <f t="shared" si="387"/>
        <v>57.75</v>
      </c>
      <c r="DH141" s="3">
        <f t="shared" si="388"/>
        <v>0</v>
      </c>
      <c r="DI141" s="3">
        <f t="shared" si="389"/>
        <v>0</v>
      </c>
      <c r="DJ141" s="3">
        <f t="shared" si="358"/>
        <v>0</v>
      </c>
      <c r="DK141" s="3">
        <f t="shared" si="359"/>
        <v>0</v>
      </c>
      <c r="DL141" s="3">
        <f t="shared" si="390"/>
        <v>0</v>
      </c>
      <c r="DM141" s="3">
        <f t="shared" si="391"/>
        <v>0</v>
      </c>
      <c r="DN141" s="64" t="str">
        <f t="shared" si="360"/>
        <v>UNKNOWN</v>
      </c>
      <c r="DO141" s="64" t="str">
        <f t="shared" si="361"/>
        <v>UNKNOWN</v>
      </c>
      <c r="DP141" s="3">
        <f t="shared" si="362"/>
        <v>0</v>
      </c>
      <c r="DQ141" s="3">
        <f t="shared" si="363"/>
        <v>0</v>
      </c>
      <c r="DR141" s="3">
        <f t="shared" ca="1" si="364"/>
        <v>0</v>
      </c>
      <c r="DS141" s="3">
        <f t="shared" si="365"/>
        <v>0</v>
      </c>
      <c r="DT141" s="3">
        <f t="shared" si="392"/>
        <v>0</v>
      </c>
      <c r="DU141" s="3">
        <f t="shared" si="393"/>
        <v>0</v>
      </c>
      <c r="DV141" s="3">
        <f t="shared" si="366"/>
        <v>2</v>
      </c>
      <c r="DW141" s="3">
        <f t="shared" si="367"/>
        <v>-53</v>
      </c>
      <c r="DX141" s="3">
        <f t="shared" ca="1" si="368"/>
        <v>1.5300610426968293E-6</v>
      </c>
      <c r="DY141" s="3">
        <f t="shared" ca="1" si="369"/>
        <v>-8.7319058110970837E-5</v>
      </c>
      <c r="DZ141" s="3">
        <f t="shared" ca="1" si="370"/>
        <v>8.1613952938625056E-4</v>
      </c>
      <c r="EA141" s="3">
        <f t="shared" ca="1" si="371"/>
        <v>-6.6826748667349312E-4</v>
      </c>
      <c r="EB141" s="3">
        <f t="shared" ca="1" si="372"/>
        <v>8.2367191526505948E-4</v>
      </c>
      <c r="EC141" s="3">
        <f t="shared" ca="1" si="373"/>
        <v>-7.462601048464874E-4</v>
      </c>
      <c r="ED141" s="63">
        <f t="shared" si="394"/>
        <v>-51</v>
      </c>
      <c r="EE141" s="59">
        <f t="shared" si="374"/>
        <v>4.6899999999999997E-2</v>
      </c>
      <c r="EF141" s="59">
        <f t="shared" si="375"/>
        <v>6.25E-2</v>
      </c>
      <c r="EG141" s="59">
        <f t="shared" si="376"/>
        <v>0.18440000000000001</v>
      </c>
      <c r="EH141" s="59">
        <f t="shared" si="377"/>
        <v>0.22550000000000001</v>
      </c>
      <c r="EI141" s="59">
        <f t="shared" si="378"/>
        <v>0.1827</v>
      </c>
      <c r="EJ141" s="59">
        <f t="shared" si="379"/>
        <v>0.20180000000000001</v>
      </c>
      <c r="EK141" s="63">
        <f t="shared" ca="1" si="395"/>
        <v>2119263.2990243933</v>
      </c>
      <c r="EL141" s="3" t="str">
        <f>RTD("tos.rtd",,EL$43,"."&amp;$B$134&amp;$AS$82&amp;"C"&amp;$A141)</f>
        <v>4.69%</v>
      </c>
      <c r="EM141" s="3" t="str">
        <f>RTD("tos.rtd",,EM$43,"."&amp;$B$134&amp;$AS$82&amp;"P"&amp;$A141)</f>
        <v>6.25%</v>
      </c>
      <c r="EN141" s="3" t="str">
        <f>RTD("tos.rtd",,EN$2,"."&amp;$C$134&amp;$AU$82&amp;"C"&amp;$A141)</f>
        <v>18.44%</v>
      </c>
      <c r="EO141" s="3" t="str">
        <f>RTD("tos.rtd",,EO$2,"."&amp;$C$134&amp;$AU$82&amp;"P"&amp;$A141)</f>
        <v>22.55%</v>
      </c>
      <c r="EP141" s="3" t="str">
        <f>RTD("tos.rtd",,EP$2,"."&amp;$D$134&amp;$AW$82&amp;"C"&amp;$A141)</f>
        <v>18.27%</v>
      </c>
      <c r="EQ141" s="3" t="str">
        <f>RTD("tos.rtd",,EQ$2,"."&amp;$D$134&amp;$AW$82&amp;"P"&amp;$A141)</f>
        <v>20.18%</v>
      </c>
      <c r="ES141" s="63" t="str">
        <f t="shared" si="380"/>
        <v>21450,-51.00</v>
      </c>
      <c r="ET141" s="63" t="str">
        <f t="shared" ca="1" si="381"/>
        <v>21450,01.30</v>
      </c>
      <c r="EU141" s="67">
        <v>588.85</v>
      </c>
      <c r="EV141" s="67" t="s">
        <v>1148</v>
      </c>
      <c r="EW141" s="67">
        <v>515.15</v>
      </c>
      <c r="EX141" s="67" t="s">
        <v>1149</v>
      </c>
      <c r="EY141" s="67">
        <v>5898.75</v>
      </c>
      <c r="EZ141" s="67" t="s">
        <v>1150</v>
      </c>
      <c r="FA141" s="67">
        <v>21145.5</v>
      </c>
      <c r="FB141" s="67" t="s">
        <v>1151</v>
      </c>
      <c r="FC141" s="67" t="s">
        <v>1152</v>
      </c>
      <c r="FD141" s="67" t="s">
        <v>1153</v>
      </c>
      <c r="FE141" s="68" t="s">
        <v>1154</v>
      </c>
      <c r="FF141" s="68" t="s">
        <v>1155</v>
      </c>
    </row>
    <row r="142" spans="1:162" ht="11.1" customHeight="1" thickBot="1" x14ac:dyDescent="0.25">
      <c r="A142" s="2">
        <f t="shared" si="396"/>
        <v>21425</v>
      </c>
      <c r="B142" s="3">
        <f t="shared" si="397"/>
        <v>13</v>
      </c>
      <c r="C142" s="3">
        <f t="shared" si="398"/>
        <v>56</v>
      </c>
      <c r="D142" s="3">
        <f t="shared" si="348"/>
        <v>362</v>
      </c>
      <c r="E142" s="3">
        <f t="shared" si="399"/>
        <v>431</v>
      </c>
      <c r="F142" s="4">
        <f t="shared" si="400"/>
        <v>21515.137783543105</v>
      </c>
      <c r="G142" s="5">
        <f t="shared" si="401"/>
        <v>521.88775140529867</v>
      </c>
      <c r="AM142" s="1">
        <v>-17</v>
      </c>
      <c r="AN142" s="1">
        <v>-53</v>
      </c>
      <c r="AO142" s="1">
        <v>21425</v>
      </c>
      <c r="AP142" s="1">
        <v>282</v>
      </c>
      <c r="AQ142" s="1">
        <v>-108</v>
      </c>
      <c r="AS142" s="54">
        <f>IF(RTD("tos.rtd",,AS$83,"."&amp;$B$134&amp;$AS$82&amp;"C"&amp;$A142)="N/A",0,RTD("tos.rtd",,AS$83,"."&amp;$B$134&amp;$AS$82&amp;"C"&amp;$A142))</f>
        <v>4</v>
      </c>
      <c r="AT142" s="3">
        <f>-IF(RTD("tos.rtd",,AT$83,"."&amp;$B$134&amp;$AS$82&amp;"P"&amp;$A142)="N/A",0,RTD("tos.rtd",,AT$83,"."&amp;$B$134&amp;$AS$82&amp;"P"&amp;$A142))</f>
        <v>-9</v>
      </c>
      <c r="AU142" s="54">
        <f>IF(RTD("tos.rtd",,AU$2,"."&amp;$C$134&amp;$AU$134&amp;"C"&amp;$A142)="N/A",0,RTD("tos.rtd",,AU$2,"."&amp;$C$134&amp;$AU$134&amp;"C"&amp;$A142))</f>
        <v>49</v>
      </c>
      <c r="AV142" s="3">
        <f>-IF(RTD("tos.rtd",,AV$2,"."&amp;$C$134&amp;$AU$134&amp;"P"&amp;$A142)="N/A",0,RTD("tos.rtd",,AV$2,"."&amp;$C$134&amp;$AU$134&amp;"P"&amp;$A142))</f>
        <v>-7</v>
      </c>
      <c r="AW142" s="54">
        <f>IF(RTD("tos.rtd",,AW$2,"."&amp;$D$134&amp;$AW$134&amp;"C"&amp;$A142)="N/A",0,RTD("tos.rtd",,AW$2,"."&amp;$D$134&amp;$AW$134&amp;"C"&amp;$A142))</f>
        <v>179</v>
      </c>
      <c r="AX142" s="3">
        <f>-IF(RTD("tos.rtd",,AX$2,"."&amp;$D$134&amp;$AW$134&amp;"P"&amp;$A142)="N/A",0,RTD("tos.rtd",,AX$2,"."&amp;$D$134&amp;$AW$134&amp;"P"&amp;$A142))</f>
        <v>-183</v>
      </c>
      <c r="AY142" s="76">
        <f t="shared" si="402"/>
        <v>33</v>
      </c>
      <c r="AZ142" s="8">
        <f t="shared" si="349"/>
        <v>21425</v>
      </c>
      <c r="BA142" s="54">
        <f>IF(RTD("tos.rtd",,BA$43,"."&amp;$B$134&amp;$AS$82&amp;"C"&amp;$A142)="N/A",0,RTD("tos.rtd",,BA$43,"."&amp;$B$134&amp;$AS$82&amp;"C"&amp;$A142))</f>
        <v>282</v>
      </c>
      <c r="BB142" s="3">
        <f>-IF(RTD("tos.rtd",,BB$43,"."&amp;$B$134&amp;$AS$82&amp;"P"&amp;$A142)="N/A",0,RTD("tos.rtd",,BB$43,"."&amp;$B$134&amp;$AS$82&amp;"P"&amp;$A142))</f>
        <v>-108</v>
      </c>
      <c r="BC142" s="54">
        <f>IF(RTD("tos.rtd",,BC$2,"."&amp;$C$134&amp;$AU$82&amp;"C"&amp;$A142)="N/A",0,RTD("tos.rtd",,BC$2,"."&amp;$C$134&amp;$AU$82&amp;"C"&amp;$A142))</f>
        <v>4</v>
      </c>
      <c r="BD142" s="3">
        <f>-IF(RTD("tos.rtd",,BD$2,"."&amp;$C$134&amp;$AU$82&amp;"P"&amp;$A142)="N/A",0,RTD("tos.rtd",,BD$2,"."&amp;$C$134&amp;$AU$82&amp;"P"&amp;$A142))</f>
        <v>-6</v>
      </c>
      <c r="BE142" s="54">
        <f>IF(RTD("tos.rtd",,BE$2,"."&amp;$D$134&amp;$AW$82&amp;"C"&amp;$A142)="N/A",0,RTD("tos.rtd",,BE$2,"."&amp;$D$134&amp;$AW$82&amp;"C"&amp;$A142))</f>
        <v>17</v>
      </c>
      <c r="BF142" s="3">
        <f>-IF(RTD("tos.rtd",,BF$2,"."&amp;$D$134&amp;$AW$82&amp;"P"&amp;$A142)="N/A",0,RTD("tos.rtd",,BF$2,"."&amp;$D$134&amp;$AW$82&amp;"P"&amp;$A142))</f>
        <v>-17</v>
      </c>
      <c r="BG142" s="3">
        <f ca="1">+Hoja2!Y143</f>
        <v>12</v>
      </c>
      <c r="BH142" s="7">
        <f t="shared" ca="1" si="350"/>
        <v>184</v>
      </c>
      <c r="BI142" s="32" t="str">
        <f t="shared" ca="1" si="409"/>
        <v/>
      </c>
      <c r="BJ142" s="3">
        <f ca="1">IF($BP$1=1,DX142,IF(RTD("tos.rtd",,BJ$43,"."&amp;$B$134&amp;$AS$82&amp;"C"&amp;$A142)="N/A",0,RTD("tos.rtd",,BJ$43,"."&amp;$B$134&amp;$AS$82&amp;"C"&amp;$A142)))</f>
        <v>5.1840808241900085E-3</v>
      </c>
      <c r="BK142" s="3">
        <f ca="1">IF($BP$1=1,DY142,-IF(RTD("tos.rtd",,BK$43,"."&amp;$B$134&amp;$AS$82&amp;"P"&amp;$A142)="N/A",0,RTD("tos.rtd",,BK$43,"."&amp;$B$134&amp;$AS$82&amp;"P"&amp;$A142)))</f>
        <v>-6.1716023827066762E-3</v>
      </c>
      <c r="BL142" s="3">
        <f ca="1">IF($BP$1=1,DZ142,IF(RTD("tos.rtd",,BL$2,"."&amp;$C$134&amp;$AU$82&amp;"C"&amp;$A142)="N/A",0,RTD("tos.rtd",,BL$2,"."&amp;$C$134&amp;$AU$82&amp;"C"&amp;$A142)))</f>
        <v>8.1659760455909502E-4</v>
      </c>
      <c r="BM142" s="3">
        <f ca="1">IF($BP$1=1,EA142,-IF(RTD("tos.rtd",,BM$2,"."&amp;$C$134&amp;$AU$82&amp;"P"&amp;$A142)="N/A",0,RTD("tos.rtd",,BM$2,"."&amp;$C$134&amp;$AU$82&amp;"P"&amp;$A142)))</f>
        <v>-6.6758215893028929E-4</v>
      </c>
      <c r="BN142" s="3">
        <f ca="1">IF($BP$1=1,EB142,IF(RTD("tos.rtd",,BN$2,"."&amp;$D$134&amp;$AW$82&amp;"C"&amp;$A142)="N/A",0,RTD("tos.rtd",,BN$2,"."&amp;$D$134&amp;$AW$82&amp;"C"&amp;$A142)))</f>
        <v>8.2327068503979851E-4</v>
      </c>
      <c r="BO142" s="3">
        <f ca="1">IF($BP$1=1,EC142,-IF(RTD("tos.rtd",,BO$2,"."&amp;$D$134&amp;$AW$82&amp;"P"&amp;$A142)="N/A",0,RTD("tos.rtd",,BO$2,"."&amp;$D$134&amp;$AW$82&amp;"P"&amp;$A142)))</f>
        <v>-7.4567343993491042E-4</v>
      </c>
      <c r="BQ142" s="3">
        <f t="shared" ca="1" si="403"/>
        <v>-1232915.0975405662</v>
      </c>
      <c r="BR142" s="3" t="str">
        <f t="shared" ca="1" si="351"/>
        <v/>
      </c>
      <c r="BS142" s="3">
        <f t="shared" ca="1" si="404"/>
        <v>1251762.598623594</v>
      </c>
      <c r="BT142" s="3" t="str">
        <f t="shared" ca="1" si="352"/>
        <v/>
      </c>
      <c r="BU142" s="3">
        <f t="shared" ca="1" si="405"/>
        <v>386337.33056495059</v>
      </c>
      <c r="BV142" s="3" t="str">
        <f t="shared" ca="1" si="352"/>
        <v/>
      </c>
      <c r="BX142" s="3">
        <f t="shared" ca="1" si="382"/>
        <v>215972.72475692059</v>
      </c>
      <c r="BY142" s="3" t="str">
        <f t="shared" ca="1" si="383"/>
        <v>Cruce +</v>
      </c>
      <c r="BZ142" s="3">
        <f t="shared" ca="1" si="384"/>
        <v>-200.69205031917386</v>
      </c>
      <c r="CA142" s="3" t="str">
        <f t="shared" ca="1" si="383"/>
        <v>Cruce -</v>
      </c>
      <c r="CB142" s="3">
        <f t="shared" ca="1" si="385"/>
        <v>358.19597561389264</v>
      </c>
      <c r="CC142" s="3" t="str">
        <f t="shared" ca="1" si="383"/>
        <v/>
      </c>
      <c r="CD142" s="3">
        <f>IF(RTD("tos.rtd",,CD$43,"."&amp;$B$134&amp;$AS$82&amp;"C"&amp;$A142)="N/A",0,RTD("tos.rtd",,CD$43,"."&amp;$B$134&amp;$AS$82&amp;"C"&amp;$A142))</f>
        <v>1</v>
      </c>
      <c r="CE142" s="3">
        <f>-IF(RTD("tos.rtd",,CE$43,"."&amp;$B$134&amp;$AS$82&amp;"P"&amp;$A142)="N/A",0,RTD("tos.rtd",,CE$43,"."&amp;$B$134&amp;$AS$82&amp;"P"&amp;$A142))</f>
        <v>0.05</v>
      </c>
      <c r="CF142" s="3">
        <f>IF(RTD("tos.rtd",,CF$2,"."&amp;$C$134&amp;$AU$82&amp;"C"&amp;$A142)="N/A",0,RTD("tos.rtd",,CF$2,"."&amp;$C$134&amp;$AU$82&amp;"C"&amp;$A142))</f>
        <v>0.54</v>
      </c>
      <c r="CG142" s="3">
        <f>-IF(RTD("tos.rtd",,CG$2,"."&amp;$C$134&amp;$AU$82&amp;"P"&amp;$A142)="N/A",0,RTD("tos.rtd",,CG$2,"."&amp;$C$134&amp;$AU$82&amp;"P"&amp;$A142))</f>
        <v>0.47</v>
      </c>
      <c r="CH142" s="3">
        <f>IF(RTD("tos.rtd",,CH$2,"."&amp;$D$134&amp;$AW$82&amp;"C"&amp;$A142)="N/A",0,RTD("tos.rtd",,CH$2,"."&amp;$D$134&amp;$AW$82&amp;"C"&amp;$A142))</f>
        <v>0.55000000000000004</v>
      </c>
      <c r="CI142" s="3">
        <f>-IF(RTD("tos.rtd",,CI$2,"."&amp;$D$134&amp;$AW$82&amp;"P"&amp;$A142)="N/A",0,RTD("tos.rtd",,CI$2,"."&amp;$D$134&amp;$AW$82&amp;"P"&amp;$A142))</f>
        <v>0.46</v>
      </c>
      <c r="CK142" s="3">
        <f t="shared" si="406"/>
        <v>355</v>
      </c>
      <c r="CL142" s="3"/>
      <c r="CM142" s="3">
        <f t="shared" si="407"/>
        <v>2317</v>
      </c>
      <c r="CN142" s="3"/>
      <c r="CO142" s="3">
        <f t="shared" si="408"/>
        <v>1427</v>
      </c>
      <c r="CP142" s="3">
        <f t="shared" si="343"/>
        <v>4099</v>
      </c>
      <c r="CQ142" s="3">
        <f t="shared" si="353"/>
        <v>174</v>
      </c>
      <c r="CR142" s="3"/>
      <c r="CS142" s="3">
        <f t="shared" si="354"/>
        <v>-2</v>
      </c>
      <c r="CT142" s="3"/>
      <c r="CU142" s="3">
        <f t="shared" si="355"/>
        <v>0</v>
      </c>
      <c r="CV142" s="3"/>
      <c r="CW142" s="3">
        <f t="shared" ca="1" si="356"/>
        <v>405184.8316479784</v>
      </c>
      <c r="CY142" s="3">
        <f t="shared" ca="1" si="357"/>
        <v>216130.22868221533</v>
      </c>
      <c r="CZ142" s="70" t="str">
        <f t="shared" ca="1" si="386"/>
        <v/>
      </c>
      <c r="DA142" s="3">
        <f>IF(RTD("tos.rtd",,DA$43,"."&amp;$B$134&amp;$AS$82&amp;"C"&amp;$A142)="N/A",0,RTD("tos.rtd",,DA$43,"."&amp;$B$134&amp;$AS$82&amp;"C"&amp;$A142))</f>
        <v>21.6</v>
      </c>
      <c r="DB142" s="3">
        <f>IF(RTD("tos.rtd",,DB$43,"."&amp;$B$134&amp;$AS$82&amp;"P"&amp;$A142)="N/A",0,RTD("tos.rtd",,DB$43,"."&amp;$B$134&amp;$AS$82&amp;"P"&amp;$A142))</f>
        <v>0.41</v>
      </c>
      <c r="DC142" s="3">
        <f>IF(RTD("tos.rtd",,DC$43,"."&amp;$B$134&amp;$AS$82&amp;"C"&amp;$A142)="N/A",0,RTD("tos.rtd",,DC$43,"."&amp;$B$134&amp;$AS$82&amp;"C"&amp;$A142))</f>
        <v>24.6</v>
      </c>
      <c r="DD142" s="3">
        <f>IF(RTD("tos.rtd",,DD$43,"."&amp;$B$134&amp;$AS$82&amp;"P"&amp;$A142)="N/A",0,RTD("tos.rtd",,DD$43,"."&amp;$B$134&amp;$AS$82&amp;"P"&amp;$A142))</f>
        <v>0.5</v>
      </c>
      <c r="DE142" s="3">
        <f>IF(RTD("tos.rtd",,DE$43,"."&amp;$B$134&amp;$AS$82&amp;"C"&amp;$A142)="N/A",0,RTD("tos.rtd",,DE$43,"."&amp;$B$134&amp;$AS$82&amp;"C"&amp;$A142))</f>
        <v>10</v>
      </c>
      <c r="DF142" s="3">
        <f>IF(RTD("tos.rtd",,DF$43,"."&amp;$B$134&amp;$AS$82&amp;"P"&amp;$A142)="N/A",0,RTD("tos.rtd",,DF$43,"."&amp;$B$134&amp;$AS$82&amp;"P"&amp;$A142))</f>
        <v>0</v>
      </c>
      <c r="DG142" s="86">
        <f t="shared" si="387"/>
        <v>32.75</v>
      </c>
      <c r="DH142" s="3">
        <f t="shared" si="388"/>
        <v>0</v>
      </c>
      <c r="DI142" s="3">
        <f t="shared" si="389"/>
        <v>0</v>
      </c>
      <c r="DJ142" s="3">
        <f t="shared" si="358"/>
        <v>0</v>
      </c>
      <c r="DK142" s="3">
        <f t="shared" si="359"/>
        <v>0</v>
      </c>
      <c r="DL142" s="3">
        <f t="shared" si="390"/>
        <v>0</v>
      </c>
      <c r="DM142" s="3">
        <f t="shared" si="391"/>
        <v>0</v>
      </c>
      <c r="DN142" s="64" t="str">
        <f t="shared" si="360"/>
        <v>UNKNOWN</v>
      </c>
      <c r="DO142" s="64" t="str">
        <f t="shared" si="361"/>
        <v>UNKNOWN</v>
      </c>
      <c r="DP142" s="3">
        <f t="shared" si="362"/>
        <v>0</v>
      </c>
      <c r="DQ142" s="3">
        <f t="shared" si="363"/>
        <v>0</v>
      </c>
      <c r="DR142" s="3">
        <f t="shared" ca="1" si="364"/>
        <v>0</v>
      </c>
      <c r="DS142" s="3">
        <f t="shared" si="365"/>
        <v>0</v>
      </c>
      <c r="DT142" s="3">
        <f t="shared" si="392"/>
        <v>0</v>
      </c>
      <c r="DU142" s="3">
        <f t="shared" si="393"/>
        <v>0</v>
      </c>
      <c r="DV142" s="3">
        <f t="shared" si="366"/>
        <v>-17</v>
      </c>
      <c r="DW142" s="3">
        <f t="shared" si="367"/>
        <v>-53</v>
      </c>
      <c r="DX142" s="3">
        <f t="shared" ca="1" si="368"/>
        <v>5.1840808241900085E-3</v>
      </c>
      <c r="DY142" s="3">
        <f t="shared" ca="1" si="369"/>
        <v>-6.1716023827066762E-3</v>
      </c>
      <c r="DZ142" s="3">
        <f t="shared" ca="1" si="370"/>
        <v>8.1659760455909502E-4</v>
      </c>
      <c r="EA142" s="3">
        <f t="shared" ca="1" si="371"/>
        <v>-6.6758215893028929E-4</v>
      </c>
      <c r="EB142" s="3">
        <f t="shared" ca="1" si="372"/>
        <v>8.2327068503979851E-4</v>
      </c>
      <c r="EC142" s="3">
        <f t="shared" ca="1" si="373"/>
        <v>-7.4567343993491042E-4</v>
      </c>
      <c r="ED142" s="63">
        <f t="shared" si="394"/>
        <v>-70</v>
      </c>
      <c r="EE142" s="59">
        <f t="shared" si="374"/>
        <v>0.25</v>
      </c>
      <c r="EF142" s="59">
        <f t="shared" si="375"/>
        <v>8.1100000000000005E-2</v>
      </c>
      <c r="EG142" s="59">
        <f t="shared" si="376"/>
        <v>0.18479999999999999</v>
      </c>
      <c r="EH142" s="59">
        <f t="shared" si="377"/>
        <v>0.2261</v>
      </c>
      <c r="EI142" s="59">
        <f t="shared" si="378"/>
        <v>0.18329999999999999</v>
      </c>
      <c r="EJ142" s="59">
        <f t="shared" si="379"/>
        <v>0.2024</v>
      </c>
      <c r="EK142" s="63">
        <f t="shared" ca="1" si="395"/>
        <v>109357413.79776737</v>
      </c>
      <c r="EL142" s="3" t="str">
        <f>RTD("tos.rtd",,EL$43,"."&amp;$B$134&amp;$AS$82&amp;"C"&amp;$A142)</f>
        <v>--</v>
      </c>
      <c r="EM142" s="3" t="str">
        <f>RTD("tos.rtd",,EM$43,"."&amp;$B$134&amp;$AS$82&amp;"P"&amp;$A142)</f>
        <v>8.11%</v>
      </c>
      <c r="EN142" s="3" t="str">
        <f>RTD("tos.rtd",,EN$2,"."&amp;$C$134&amp;$AU$82&amp;"C"&amp;$A142)</f>
        <v>18.48%</v>
      </c>
      <c r="EO142" s="3" t="str">
        <f>RTD("tos.rtd",,EO$2,"."&amp;$C$134&amp;$AU$82&amp;"P"&amp;$A142)</f>
        <v>22.61%</v>
      </c>
      <c r="EP142" s="3" t="str">
        <f>RTD("tos.rtd",,EP$2,"."&amp;$D$134&amp;$AW$82&amp;"C"&amp;$A142)</f>
        <v>18.33%</v>
      </c>
      <c r="EQ142" s="3" t="str">
        <f>RTD("tos.rtd",,EQ$2,"."&amp;$D$134&amp;$AW$82&amp;"P"&amp;$A142)</f>
        <v>20.24%</v>
      </c>
      <c r="ES142" s="63" t="str">
        <f t="shared" si="380"/>
        <v>21425,-70.00</v>
      </c>
      <c r="ET142" s="63" t="str">
        <f t="shared" ca="1" si="381"/>
        <v>21425,216.13</v>
      </c>
      <c r="EU142" s="67">
        <v>588.94000000000005</v>
      </c>
      <c r="EV142" s="67" t="s">
        <v>1156</v>
      </c>
      <c r="EW142" s="67">
        <v>515.23</v>
      </c>
      <c r="EX142" s="67" t="s">
        <v>1157</v>
      </c>
      <c r="EY142" s="67">
        <v>5899.5</v>
      </c>
      <c r="EZ142" s="67" t="s">
        <v>1158</v>
      </c>
      <c r="FA142" s="67">
        <v>21149.5</v>
      </c>
      <c r="FB142" s="67" t="s">
        <v>1159</v>
      </c>
      <c r="FC142" s="67" t="s">
        <v>1160</v>
      </c>
      <c r="FD142" s="67" t="s">
        <v>1161</v>
      </c>
      <c r="FE142" s="68" t="s">
        <v>1162</v>
      </c>
      <c r="FF142" s="68" t="s">
        <v>1163</v>
      </c>
    </row>
    <row r="143" spans="1:162" ht="11.1" customHeight="1" thickBot="1" x14ac:dyDescent="0.25">
      <c r="A143" s="2">
        <f t="shared" si="396"/>
        <v>21400</v>
      </c>
      <c r="B143" s="3">
        <f t="shared" si="397"/>
        <v>221</v>
      </c>
      <c r="C143" s="3">
        <f t="shared" si="398"/>
        <v>512</v>
      </c>
      <c r="D143" s="3">
        <f t="shared" si="348"/>
        <v>218</v>
      </c>
      <c r="E143" s="3">
        <f t="shared" si="399"/>
        <v>951</v>
      </c>
      <c r="F143" s="4">
        <f t="shared" si="400"/>
        <v>21490.032605265926</v>
      </c>
      <c r="G143" s="5">
        <f t="shared" si="401"/>
        <v>521.27878086690282</v>
      </c>
      <c r="AM143" s="1">
        <v>150</v>
      </c>
      <c r="AN143" s="1">
        <v>-47</v>
      </c>
      <c r="AO143" s="1">
        <v>21400</v>
      </c>
      <c r="AP143" s="1">
        <v>1779</v>
      </c>
      <c r="AQ143" s="1">
        <v>-691</v>
      </c>
      <c r="AS143" s="54">
        <f>IF(RTD("tos.rtd",,AS$83,"."&amp;$B$134&amp;$AS$82&amp;"C"&amp;$A143)="N/A",0,RTD("tos.rtd",,AS$83,"."&amp;$B$134&amp;$AS$82&amp;"C"&amp;$A143))</f>
        <v>114</v>
      </c>
      <c r="AT143" s="3">
        <f>-IF(RTD("tos.rtd",,AT$83,"."&amp;$B$134&amp;$AS$82&amp;"P"&amp;$A143)="N/A",0,RTD("tos.rtd",,AT$83,"."&amp;$B$134&amp;$AS$82&amp;"P"&amp;$A143))</f>
        <v>-107</v>
      </c>
      <c r="AU143" s="54">
        <f>IF(RTD("tos.rtd",,AU$2,"."&amp;$C$134&amp;$AU$134&amp;"C"&amp;$A143)="N/A",0,RTD("tos.rtd",,AU$2,"."&amp;$C$134&amp;$AU$134&amp;"C"&amp;$A143))</f>
        <v>495</v>
      </c>
      <c r="AV143" s="3">
        <f>-IF(RTD("tos.rtd",,AV$2,"."&amp;$C$134&amp;$AU$134&amp;"P"&amp;$A143)="N/A",0,RTD("tos.rtd",,AV$2,"."&amp;$C$134&amp;$AU$134&amp;"P"&amp;$A143))</f>
        <v>-17</v>
      </c>
      <c r="AW143" s="54">
        <f>IF(RTD("tos.rtd",,AW$2,"."&amp;$D$134&amp;$AW$134&amp;"C"&amp;$A143)="N/A",0,RTD("tos.rtd",,AW$2,"."&amp;$D$134&amp;$AW$134&amp;"C"&amp;$A143))</f>
        <v>114</v>
      </c>
      <c r="AX143" s="3">
        <f>-IF(RTD("tos.rtd",,AX$2,"."&amp;$D$134&amp;$AW$134&amp;"P"&amp;$A143)="N/A",0,RTD("tos.rtd",,AX$2,"."&amp;$D$134&amp;$AW$134&amp;"P"&amp;$A143))</f>
        <v>-104</v>
      </c>
      <c r="AY143" s="76">
        <f t="shared" si="402"/>
        <v>495</v>
      </c>
      <c r="AZ143" s="8">
        <f t="shared" si="349"/>
        <v>21400</v>
      </c>
      <c r="BA143" s="54">
        <f>IF(RTD("tos.rtd",,BA$43,"."&amp;$B$134&amp;$AS$82&amp;"C"&amp;$A143)="N/A",0,RTD("tos.rtd",,BA$43,"."&amp;$B$134&amp;$AS$82&amp;"C"&amp;$A143))</f>
        <v>1779</v>
      </c>
      <c r="BB143" s="3">
        <f>-IF(RTD("tos.rtd",,BB$43,"."&amp;$B$134&amp;$AS$82&amp;"P"&amp;$A143)="N/A",0,RTD("tos.rtd",,BB$43,"."&amp;$B$134&amp;$AS$82&amp;"P"&amp;$A143))</f>
        <v>-691</v>
      </c>
      <c r="BC143" s="54">
        <f>IF(RTD("tos.rtd",,BC$2,"."&amp;$C$134&amp;$AU$82&amp;"C"&amp;$A143)="N/A",0,RTD("tos.rtd",,BC$2,"."&amp;$C$134&amp;$AU$82&amp;"C"&amp;$A143))</f>
        <v>193</v>
      </c>
      <c r="BD143" s="3">
        <f>-IF(RTD("tos.rtd",,BD$2,"."&amp;$C$134&amp;$AU$82&amp;"P"&amp;$A143)="N/A",0,RTD("tos.rtd",,BD$2,"."&amp;$C$134&amp;$AU$82&amp;"P"&amp;$A143))</f>
        <v>-2</v>
      </c>
      <c r="BE143" s="54">
        <f>IF(RTD("tos.rtd",,BE$2,"."&amp;$D$134&amp;$AW$82&amp;"C"&amp;$A143)="N/A",0,RTD("tos.rtd",,BE$2,"."&amp;$D$134&amp;$AW$82&amp;"C"&amp;$A143))</f>
        <v>30</v>
      </c>
      <c r="BF143" s="3">
        <f>-IF(RTD("tos.rtd",,BF$2,"."&amp;$D$134&amp;$AW$82&amp;"P"&amp;$A143)="N/A",0,RTD("tos.rtd",,BF$2,"."&amp;$D$134&amp;$AW$82&amp;"P"&amp;$A143))</f>
        <v>-30</v>
      </c>
      <c r="BG143" s="3">
        <f ca="1">+Hoja2!Y144</f>
        <v>34</v>
      </c>
      <c r="BH143" s="7">
        <f t="shared" ca="1" si="350"/>
        <v>1313</v>
      </c>
      <c r="BI143" s="32" t="str">
        <f t="shared" ca="1" si="409"/>
        <v/>
      </c>
      <c r="BJ143" s="3">
        <f ca="1">IF($BP$1=1,DX143,IF(RTD("tos.rtd",,BJ$43,"."&amp;$B$134&amp;$AS$82&amp;"C"&amp;$A143)="N/A",0,RTD("tos.rtd",,BJ$43,"."&amp;$B$134&amp;$AS$82&amp;"C"&amp;$A143)))</f>
        <v>5.7593047726414983E-3</v>
      </c>
      <c r="BK143" s="3">
        <f ca="1">IF($BP$1=1,DY143,-IF(RTD("tos.rtd",,BK$43,"."&amp;$B$134&amp;$AS$82&amp;"P"&amp;$A143)="N/A",0,RTD("tos.rtd",,BK$43,"."&amp;$B$134&amp;$AS$82&amp;"P"&amp;$A143)))</f>
        <v>-1.2621650867310638E-2</v>
      </c>
      <c r="BL143" s="3">
        <f ca="1">IF($BP$1=1,DZ143,IF(RTD("tos.rtd",,BL$2,"."&amp;$C$134&amp;$AU$82&amp;"C"&amp;$A143)="N/A",0,RTD("tos.rtd",,BL$2,"."&amp;$C$134&amp;$AU$82&amp;"C"&amp;$A143)))</f>
        <v>8.153553893611743E-4</v>
      </c>
      <c r="BM143" s="3">
        <f ca="1">IF($BP$1=1,EA143,-IF(RTD("tos.rtd",,BM$2,"."&amp;$C$134&amp;$AU$82&amp;"P"&amp;$A143)="N/A",0,RTD("tos.rtd",,BM$2,"."&amp;$C$134&amp;$AU$82&amp;"P"&amp;$A143)))</f>
        <v>-6.6543686709911857E-4</v>
      </c>
      <c r="BN143" s="3">
        <f ca="1">IF($BP$1=1,EB143,IF(RTD("tos.rtd",,BN$2,"."&amp;$D$134&amp;$AW$82&amp;"C"&amp;$A143)="N/A",0,RTD("tos.rtd",,BN$2,"."&amp;$D$134&amp;$AW$82&amp;"C"&amp;$A143)))</f>
        <v>8.2112220608263552E-4</v>
      </c>
      <c r="BO143" s="3">
        <f ca="1">IF($BP$1=1,EC143,-IF(RTD("tos.rtd",,BO$2,"."&amp;$D$134&amp;$AW$82&amp;"P"&amp;$A143)="N/A",0,RTD("tos.rtd",,BO$2,"."&amp;$D$134&amp;$AW$82&amp;"P"&amp;$A143)))</f>
        <v>-7.4309291046187548E-4</v>
      </c>
      <c r="BQ143" s="3">
        <f t="shared" ca="1" si="403"/>
        <v>-24580162.378666956</v>
      </c>
      <c r="BR143" s="3" t="str">
        <f t="shared" ca="1" si="351"/>
        <v/>
      </c>
      <c r="BS143" s="3">
        <f t="shared" ca="1" si="404"/>
        <v>13894996.534596421</v>
      </c>
      <c r="BT143" s="3" t="str">
        <f t="shared" ca="1" si="352"/>
        <v/>
      </c>
      <c r="BU143" s="3">
        <f t="shared" ca="1" si="405"/>
        <v>578282.19201493729</v>
      </c>
      <c r="BV143" s="3" t="str">
        <f t="shared" ca="1" si="352"/>
        <v/>
      </c>
      <c r="BX143" s="3">
        <f t="shared" ca="1" si="382"/>
        <v>413884.84828904085</v>
      </c>
      <c r="BY143" s="3" t="str">
        <f t="shared" ca="1" si="383"/>
        <v/>
      </c>
      <c r="BZ143" s="3">
        <f t="shared" ca="1" si="384"/>
        <v>42368.310587737855</v>
      </c>
      <c r="CA143" s="3" t="str">
        <f t="shared" ca="1" si="383"/>
        <v>Cruce +</v>
      </c>
      <c r="CB143" s="3">
        <f t="shared" ca="1" si="385"/>
        <v>635.63004755925976</v>
      </c>
      <c r="CC143" s="3" t="str">
        <f t="shared" ca="1" si="383"/>
        <v/>
      </c>
      <c r="CD143" s="3">
        <f>IF(RTD("tos.rtd",,CD$43,"."&amp;$B$134&amp;$AS$82&amp;"C"&amp;$A143)="N/A",0,RTD("tos.rtd",,CD$43,"."&amp;$B$134&amp;$AS$82&amp;"C"&amp;$A143))</f>
        <v>1</v>
      </c>
      <c r="CE143" s="3">
        <f>-IF(RTD("tos.rtd",,CE$43,"."&amp;$B$134&amp;$AS$82&amp;"P"&amp;$A143)="N/A",0,RTD("tos.rtd",,CE$43,"."&amp;$B$134&amp;$AS$82&amp;"P"&amp;$A143))</f>
        <v>0</v>
      </c>
      <c r="CF143" s="3">
        <f>IF(RTD("tos.rtd",,CF$2,"."&amp;$C$134&amp;$AU$82&amp;"C"&amp;$A143)="N/A",0,RTD("tos.rtd",,CF$2,"."&amp;$C$134&amp;$AU$82&amp;"C"&amp;$A143))</f>
        <v>0.56000000000000005</v>
      </c>
      <c r="CG143" s="3">
        <f>-IF(RTD("tos.rtd",,CG$2,"."&amp;$C$134&amp;$AU$82&amp;"P"&amp;$A143)="N/A",0,RTD("tos.rtd",,CG$2,"."&amp;$C$134&amp;$AU$82&amp;"P"&amp;$A143))</f>
        <v>0.45</v>
      </c>
      <c r="CH143" s="3">
        <f>IF(RTD("tos.rtd",,CH$2,"."&amp;$D$134&amp;$AW$82&amp;"C"&amp;$A143)="N/A",0,RTD("tos.rtd",,CH$2,"."&amp;$D$134&amp;$AW$82&amp;"C"&amp;$A143))</f>
        <v>0.56000000000000005</v>
      </c>
      <c r="CI143" s="3">
        <f>-IF(RTD("tos.rtd",,CI$2,"."&amp;$D$134&amp;$AW$82&amp;"P"&amp;$A143)="N/A",0,RTD("tos.rtd",,CI$2,"."&amp;$D$134&amp;$AW$82&amp;"P"&amp;$A143))</f>
        <v>0.45</v>
      </c>
      <c r="CK143" s="3">
        <f t="shared" si="406"/>
        <v>11400</v>
      </c>
      <c r="CL143" s="3"/>
      <c r="CM143" s="3">
        <f t="shared" si="407"/>
        <v>26955.000000000004</v>
      </c>
      <c r="CN143" s="3"/>
      <c r="CO143" s="3">
        <f t="shared" si="408"/>
        <v>1704</v>
      </c>
      <c r="CP143" s="3">
        <f t="shared" si="343"/>
        <v>40059</v>
      </c>
      <c r="CQ143" s="3">
        <f t="shared" si="353"/>
        <v>1088</v>
      </c>
      <c r="CR143" s="3"/>
      <c r="CS143" s="3">
        <f t="shared" si="354"/>
        <v>191</v>
      </c>
      <c r="CT143" s="3"/>
      <c r="CU143" s="3">
        <f t="shared" si="355"/>
        <v>0</v>
      </c>
      <c r="CV143" s="3"/>
      <c r="CW143" s="3">
        <f t="shared" ca="1" si="356"/>
        <v>-10106883.652055599</v>
      </c>
      <c r="CY143" s="3">
        <f t="shared" ca="1" si="357"/>
        <v>456888.78892433795</v>
      </c>
      <c r="CZ143" s="70" t="str">
        <f t="shared" ca="1" si="386"/>
        <v/>
      </c>
      <c r="DA143" s="3">
        <f>IF(RTD("tos.rtd",,DA$43,"."&amp;$B$134&amp;$AS$82&amp;"C"&amp;$A143)="N/A",0,RTD("tos.rtd",,DA$43,"."&amp;$B$134&amp;$AS$82&amp;"C"&amp;$A143))</f>
        <v>40</v>
      </c>
      <c r="DB143" s="3">
        <f>IF(RTD("tos.rtd",,DB$43,"."&amp;$B$134&amp;$AS$82&amp;"P"&amp;$A143)="N/A",0,RTD("tos.rtd",,DB$43,"."&amp;$B$134&amp;$AS$82&amp;"P"&amp;$A143))</f>
        <v>0.1</v>
      </c>
      <c r="DC143" s="3">
        <f>IF(RTD("tos.rtd",,DC$43,"."&amp;$B$134&amp;$AS$82&amp;"C"&amp;$A143)="N/A",0,RTD("tos.rtd",,DC$43,"."&amp;$B$134&amp;$AS$82&amp;"C"&amp;$A143))</f>
        <v>49.6</v>
      </c>
      <c r="DD143" s="3">
        <f>IF(RTD("tos.rtd",,DD$43,"."&amp;$B$134&amp;$AS$82&amp;"P"&amp;$A143)="N/A",0,RTD("tos.rtd",,DD$43,"."&amp;$B$134&amp;$AS$82&amp;"P"&amp;$A143))</f>
        <v>0.05</v>
      </c>
      <c r="DE143" s="3">
        <f>IF(RTD("tos.rtd",,DE$43,"."&amp;$B$134&amp;$AS$82&amp;"C"&amp;$A143)="N/A",0,RTD("tos.rtd",,DE$43,"."&amp;$B$134&amp;$AS$82&amp;"C"&amp;$A143))</f>
        <v>38</v>
      </c>
      <c r="DF143" s="3">
        <f>IF(RTD("tos.rtd",,DF$43,"."&amp;$B$134&amp;$AS$82&amp;"P"&amp;$A143)="N/A",0,RTD("tos.rtd",,DF$43,"."&amp;$B$134&amp;$AS$82&amp;"P"&amp;$A143))</f>
        <v>0</v>
      </c>
      <c r="DG143" s="86">
        <f t="shared" si="387"/>
        <v>7.75</v>
      </c>
      <c r="DH143" s="3">
        <f t="shared" si="388"/>
        <v>0</v>
      </c>
      <c r="DI143" s="3">
        <f t="shared" si="389"/>
        <v>0</v>
      </c>
      <c r="DJ143" s="3">
        <f t="shared" si="358"/>
        <v>0</v>
      </c>
      <c r="DK143" s="3">
        <f t="shared" si="359"/>
        <v>0</v>
      </c>
      <c r="DL143" s="3">
        <f t="shared" si="390"/>
        <v>0</v>
      </c>
      <c r="DM143" s="3">
        <f t="shared" si="391"/>
        <v>0</v>
      </c>
      <c r="DN143" s="64" t="str">
        <f t="shared" si="360"/>
        <v>UNKNOWN</v>
      </c>
      <c r="DO143" s="64" t="str">
        <f t="shared" si="361"/>
        <v>UNKNOWN</v>
      </c>
      <c r="DP143" s="3">
        <f t="shared" si="362"/>
        <v>0</v>
      </c>
      <c r="DQ143" s="3">
        <f t="shared" si="363"/>
        <v>0</v>
      </c>
      <c r="DR143" s="3">
        <f t="shared" ca="1" si="364"/>
        <v>0</v>
      </c>
      <c r="DS143" s="3">
        <f t="shared" si="365"/>
        <v>0</v>
      </c>
      <c r="DT143" s="3">
        <f t="shared" si="392"/>
        <v>0</v>
      </c>
      <c r="DU143" s="3">
        <f t="shared" si="393"/>
        <v>0</v>
      </c>
      <c r="DV143" s="3">
        <f t="shared" si="366"/>
        <v>150</v>
      </c>
      <c r="DW143" s="3">
        <f t="shared" si="367"/>
        <v>-47</v>
      </c>
      <c r="DX143" s="3">
        <f t="shared" ca="1" si="368"/>
        <v>5.7593047726414983E-3</v>
      </c>
      <c r="DY143" s="3">
        <f t="shared" ca="1" si="369"/>
        <v>-1.2621650867310638E-2</v>
      </c>
      <c r="DZ143" s="3">
        <f t="shared" ca="1" si="370"/>
        <v>8.153553893611743E-4</v>
      </c>
      <c r="EA143" s="3">
        <f t="shared" ca="1" si="371"/>
        <v>-6.6543686709911857E-4</v>
      </c>
      <c r="EB143" s="3">
        <f t="shared" ca="1" si="372"/>
        <v>8.2112220608263552E-4</v>
      </c>
      <c r="EC143" s="3">
        <f t="shared" ca="1" si="373"/>
        <v>-7.4309291046187548E-4</v>
      </c>
      <c r="ED143" s="63">
        <f t="shared" si="394"/>
        <v>103</v>
      </c>
      <c r="EE143" s="59">
        <f t="shared" si="374"/>
        <v>0.25</v>
      </c>
      <c r="EF143" s="59">
        <f t="shared" si="375"/>
        <v>0.1113</v>
      </c>
      <c r="EG143" s="59">
        <f t="shared" si="376"/>
        <v>0.18509999999999999</v>
      </c>
      <c r="EH143" s="59">
        <f t="shared" si="377"/>
        <v>0.2268</v>
      </c>
      <c r="EI143" s="59">
        <f t="shared" si="378"/>
        <v>0.18379999999999999</v>
      </c>
      <c r="EJ143" s="59">
        <f t="shared" si="379"/>
        <v>0.2031</v>
      </c>
      <c r="EK143" s="63">
        <f t="shared" ca="1" si="395"/>
        <v>666816372.95198226</v>
      </c>
      <c r="EL143" s="3" t="str">
        <f>RTD("tos.rtd",,EL$43,"."&amp;$B$134&amp;$AS$82&amp;"C"&amp;$A143)</f>
        <v>--</v>
      </c>
      <c r="EM143" s="3" t="str">
        <f>RTD("tos.rtd",,EM$43,"."&amp;$B$134&amp;$AS$82&amp;"P"&amp;$A143)</f>
        <v>11.13%</v>
      </c>
      <c r="EN143" s="3" t="str">
        <f>RTD("tos.rtd",,EN$2,"."&amp;$C$134&amp;$AU$82&amp;"C"&amp;$A143)</f>
        <v>18.51%</v>
      </c>
      <c r="EO143" s="3" t="str">
        <f>RTD("tos.rtd",,EO$2,"."&amp;$C$134&amp;$AU$82&amp;"P"&amp;$A143)</f>
        <v>22.68%</v>
      </c>
      <c r="EP143" s="3" t="str">
        <f>RTD("tos.rtd",,EP$2,"."&amp;$D$134&amp;$AW$82&amp;"C"&amp;$A143)</f>
        <v>18.38%</v>
      </c>
      <c r="EQ143" s="3" t="str">
        <f>RTD("tos.rtd",,EQ$2,"."&amp;$D$134&amp;$AW$82&amp;"P"&amp;$A143)</f>
        <v>20.31%</v>
      </c>
      <c r="ES143" s="63" t="str">
        <f t="shared" si="380"/>
        <v>21400,103.00</v>
      </c>
      <c r="ET143" s="63" t="str">
        <f t="shared" ca="1" si="381"/>
        <v>21400,456.89</v>
      </c>
      <c r="EU143" s="67">
        <v>588.89</v>
      </c>
      <c r="EV143" s="67" t="s">
        <v>1164</v>
      </c>
      <c r="EW143" s="67">
        <v>515.23</v>
      </c>
      <c r="EX143" s="67" t="s">
        <v>1165</v>
      </c>
      <c r="EY143" s="67">
        <v>5899.25</v>
      </c>
      <c r="EZ143" s="67" t="s">
        <v>1166</v>
      </c>
      <c r="FA143" s="67">
        <v>21148</v>
      </c>
      <c r="FB143" s="67" t="s">
        <v>1167</v>
      </c>
      <c r="FC143" s="67" t="s">
        <v>1168</v>
      </c>
      <c r="FD143" s="67" t="s">
        <v>1169</v>
      </c>
      <c r="FE143" s="68" t="s">
        <v>1170</v>
      </c>
      <c r="FF143" s="68" t="s">
        <v>1171</v>
      </c>
    </row>
    <row r="144" spans="1:162" ht="11.1" customHeight="1" thickBot="1" x14ac:dyDescent="0.25">
      <c r="A144" s="2">
        <f t="shared" si="396"/>
        <v>21375</v>
      </c>
      <c r="B144" s="3">
        <f t="shared" si="397"/>
        <v>18</v>
      </c>
      <c r="C144" s="3">
        <f t="shared" si="398"/>
        <v>34</v>
      </c>
      <c r="D144" s="3">
        <f t="shared" si="348"/>
        <v>71</v>
      </c>
      <c r="E144" s="3">
        <f t="shared" si="399"/>
        <v>123</v>
      </c>
      <c r="F144" s="4">
        <f t="shared" si="400"/>
        <v>21464.927426988743</v>
      </c>
      <c r="G144" s="5">
        <f t="shared" si="401"/>
        <v>520.66981032850686</v>
      </c>
      <c r="AM144" s="1">
        <v>7</v>
      </c>
      <c r="AN144" s="1">
        <v>-108</v>
      </c>
      <c r="AO144" s="1">
        <v>21375</v>
      </c>
      <c r="AP144" s="1">
        <v>104</v>
      </c>
      <c r="AQ144" s="1">
        <v>-330</v>
      </c>
      <c r="AS144" s="54">
        <f>IF(RTD("tos.rtd",,AS$83,"."&amp;$B$134&amp;$AS$82&amp;"C"&amp;$A144)="N/A",0,RTD("tos.rtd",,AS$83,"."&amp;$B$134&amp;$AS$82&amp;"C"&amp;$A144))</f>
        <v>9</v>
      </c>
      <c r="AT144" s="3">
        <f>-IF(RTD("tos.rtd",,AT$83,"."&amp;$B$134&amp;$AS$82&amp;"P"&amp;$A144)="N/A",0,RTD("tos.rtd",,AT$83,"."&amp;$B$134&amp;$AS$82&amp;"P"&amp;$A144))</f>
        <v>-9</v>
      </c>
      <c r="AU144" s="54">
        <f>IF(RTD("tos.rtd",,AU$2,"."&amp;$C$134&amp;$AU$134&amp;"C"&amp;$A144)="N/A",0,RTD("tos.rtd",,AU$2,"."&amp;$C$134&amp;$AU$134&amp;"C"&amp;$A144))</f>
        <v>18</v>
      </c>
      <c r="AV144" s="3">
        <f>-IF(RTD("tos.rtd",,AV$2,"."&amp;$C$134&amp;$AU$134&amp;"P"&amp;$A144)="N/A",0,RTD("tos.rtd",,AV$2,"."&amp;$C$134&amp;$AU$134&amp;"P"&amp;$A144))</f>
        <v>-16</v>
      </c>
      <c r="AW144" s="54">
        <f>IF(RTD("tos.rtd",,AW$2,"."&amp;$D$134&amp;$AW$134&amp;"C"&amp;$A144)="N/A",0,RTD("tos.rtd",,AW$2,"."&amp;$D$134&amp;$AW$134&amp;"C"&amp;$A144))</f>
        <v>38</v>
      </c>
      <c r="AX144" s="3">
        <f>-IF(RTD("tos.rtd",,AX$2,"."&amp;$D$134&amp;$AW$134&amp;"P"&amp;$A144)="N/A",0,RTD("tos.rtd",,AX$2,"."&amp;$D$134&amp;$AW$134&amp;"P"&amp;$A144))</f>
        <v>-33</v>
      </c>
      <c r="AY144" s="76">
        <f t="shared" si="402"/>
        <v>7</v>
      </c>
      <c r="AZ144" s="8">
        <f t="shared" si="349"/>
        <v>21375</v>
      </c>
      <c r="BA144" s="54">
        <f>IF(RTD("tos.rtd",,BA$43,"."&amp;$B$134&amp;$AS$82&amp;"C"&amp;$A144)="N/A",0,RTD("tos.rtd",,BA$43,"."&amp;$B$134&amp;$AS$82&amp;"C"&amp;$A144))</f>
        <v>104</v>
      </c>
      <c r="BB144" s="3">
        <f>-IF(RTD("tos.rtd",,BB$43,"."&amp;$B$134&amp;$AS$82&amp;"P"&amp;$A144)="N/A",0,RTD("tos.rtd",,BB$43,"."&amp;$B$134&amp;$AS$82&amp;"P"&amp;$A144))</f>
        <v>-330</v>
      </c>
      <c r="BC144" s="54">
        <f>IF(RTD("tos.rtd",,BC$2,"."&amp;$C$134&amp;$AU$82&amp;"C"&amp;$A144)="N/A",0,RTD("tos.rtd",,BC$2,"."&amp;$C$134&amp;$AU$82&amp;"C"&amp;$A144))</f>
        <v>4</v>
      </c>
      <c r="BD144" s="3">
        <f>-IF(RTD("tos.rtd",,BD$2,"."&amp;$C$134&amp;$AU$82&amp;"P"&amp;$A144)="N/A",0,RTD("tos.rtd",,BD$2,"."&amp;$C$134&amp;$AU$82&amp;"P"&amp;$A144))</f>
        <v>-1</v>
      </c>
      <c r="BE144" s="54">
        <f>IF(RTD("tos.rtd",,BE$2,"."&amp;$D$134&amp;$AW$82&amp;"C"&amp;$A144)="N/A",0,RTD("tos.rtd",,BE$2,"."&amp;$D$134&amp;$AW$82&amp;"C"&amp;$A144))</f>
        <v>0</v>
      </c>
      <c r="BF144" s="3">
        <f>-IF(RTD("tos.rtd",,BF$2,"."&amp;$D$134&amp;$AW$82&amp;"P"&amp;$A144)="N/A",0,RTD("tos.rtd",,BF$2,"."&amp;$D$134&amp;$AW$82&amp;"P"&amp;$A144))</f>
        <v>-2</v>
      </c>
      <c r="BG144" s="3">
        <f ca="1">+Hoja2!Y145</f>
        <v>35</v>
      </c>
      <c r="BH144" s="7">
        <f t="shared" ca="1" si="350"/>
        <v>-190</v>
      </c>
      <c r="BI144" s="32" t="str">
        <f t="shared" ca="1" si="409"/>
        <v>Cruce -</v>
      </c>
      <c r="BJ144" s="3">
        <f ca="1">IF($BP$1=1,DX144,IF(RTD("tos.rtd",,BJ$43,"."&amp;$B$134&amp;$AS$82&amp;"C"&amp;$A144)="N/A",0,RTD("tos.rtd",,BJ$43,"."&amp;$B$134&amp;$AS$82&amp;"C"&amp;$A144)))</f>
        <v>5.6090197943828935E-3</v>
      </c>
      <c r="BK144" s="3">
        <f ca="1">IF($BP$1=1,DY144,-IF(RTD("tos.rtd",,BK$43,"."&amp;$B$134&amp;$AS$82&amp;"P"&amp;$A144)="N/A",0,RTD("tos.rtd",,BK$43,"."&amp;$B$134&amp;$AS$82&amp;"P"&amp;$A144)))</f>
        <v>-4.925333177956126E-3</v>
      </c>
      <c r="BL144" s="3">
        <f ca="1">IF($BP$1=1,DZ144,IF(RTD("tos.rtd",,BL$2,"."&amp;$C$134&amp;$AU$82&amp;"C"&amp;$A144)="N/A",0,RTD("tos.rtd",,BL$2,"."&amp;$C$134&amp;$AU$82&amp;"C"&amp;$A144)))</f>
        <v>8.1199704781100696E-4</v>
      </c>
      <c r="BM144" s="3">
        <f ca="1">IF($BP$1=1,EA144,-IF(RTD("tos.rtd",,BM$2,"."&amp;$C$134&amp;$AU$82&amp;"P"&amp;$A144)="N/A",0,RTD("tos.rtd",,BM$2,"."&amp;$C$134&amp;$AU$82&amp;"P"&amp;$A144)))</f>
        <v>-6.6244560400280253E-4</v>
      </c>
      <c r="BN144" s="3">
        <f ca="1">IF($BP$1=1,EB144,IF(RTD("tos.rtd",,BN$2,"."&amp;$D$134&amp;$AW$82&amp;"C"&amp;$A144)="N/A",0,RTD("tos.rtd",,BN$2,"."&amp;$D$134&amp;$AW$82&amp;"C"&amp;$A144)))</f>
        <v>8.1594258682557061E-4</v>
      </c>
      <c r="BO144" s="3">
        <f ca="1">IF($BP$1=1,EC144,-IF(RTD("tos.rtd",,BO$2,"."&amp;$D$134&amp;$AW$82&amp;"P"&amp;$A144)="N/A",0,RTD("tos.rtd",,BO$2,"."&amp;$D$134&amp;$AW$82&amp;"P"&amp;$A144)))</f>
        <v>-7.3929220111754667E-4</v>
      </c>
      <c r="BQ144" s="3">
        <f t="shared" ca="1" si="403"/>
        <v>217947.78704202059</v>
      </c>
      <c r="BR144" s="3" t="str">
        <f t="shared" ca="1" si="351"/>
        <v>Cruce +</v>
      </c>
      <c r="BS144" s="3">
        <f t="shared" ca="1" si="404"/>
        <v>142277.08002577483</v>
      </c>
      <c r="BT144" s="3" t="str">
        <f t="shared" ca="1" si="352"/>
        <v/>
      </c>
      <c r="BU144" s="3">
        <f t="shared" ca="1" si="405"/>
        <v>234099.3300476165</v>
      </c>
      <c r="BV144" s="3" t="str">
        <f t="shared" ca="1" si="352"/>
        <v/>
      </c>
      <c r="BX144" s="3">
        <f t="shared" ca="1" si="382"/>
        <v>-282945.19312649907</v>
      </c>
      <c r="BY144" s="3" t="str">
        <f t="shared" ca="1" si="383"/>
        <v>Cruce -</v>
      </c>
      <c r="BZ144" s="3">
        <f t="shared" ca="1" si="384"/>
        <v>702.06475855007193</v>
      </c>
      <c r="CA144" s="3" t="str">
        <f t="shared" ca="1" si="383"/>
        <v/>
      </c>
      <c r="CB144" s="3">
        <f t="shared" ca="1" si="385"/>
        <v>-401.48710234887125</v>
      </c>
      <c r="CC144" s="3" t="str">
        <f t="shared" ca="1" si="383"/>
        <v>Cruce -</v>
      </c>
      <c r="CD144" s="3">
        <f>IF(RTD("tos.rtd",,CD$43,"."&amp;$B$134&amp;$AS$82&amp;"C"&amp;$A144)="N/A",0,RTD("tos.rtd",,CD$43,"."&amp;$B$134&amp;$AS$82&amp;"C"&amp;$A144))</f>
        <v>1</v>
      </c>
      <c r="CE144" s="3">
        <f>-IF(RTD("tos.rtd",,CE$43,"."&amp;$B$134&amp;$AS$82&amp;"P"&amp;$A144)="N/A",0,RTD("tos.rtd",,CE$43,"."&amp;$B$134&amp;$AS$82&amp;"P"&amp;$A144))</f>
        <v>0.06</v>
      </c>
      <c r="CF144" s="3">
        <f>IF(RTD("tos.rtd",,CF$2,"."&amp;$C$134&amp;$AU$82&amp;"C"&amp;$A144)="N/A",0,RTD("tos.rtd",,CF$2,"."&amp;$C$134&amp;$AU$82&amp;"C"&amp;$A144))</f>
        <v>0.57999999999999996</v>
      </c>
      <c r="CG144" s="3">
        <f>-IF(RTD("tos.rtd",,CG$2,"."&amp;$C$134&amp;$AU$82&amp;"P"&amp;$A144)="N/A",0,RTD("tos.rtd",,CG$2,"."&amp;$C$134&amp;$AU$82&amp;"P"&amp;$A144))</f>
        <v>0.43</v>
      </c>
      <c r="CH144" s="3">
        <f>IF(RTD("tos.rtd",,CH$2,"."&amp;$D$134&amp;$AW$82&amp;"C"&amp;$A144)="N/A",0,RTD("tos.rtd",,CH$2,"."&amp;$D$134&amp;$AW$82&amp;"C"&amp;$A144))</f>
        <v>0.56000000000000005</v>
      </c>
      <c r="CI144" s="3">
        <f>-IF(RTD("tos.rtd",,CI$2,"."&amp;$D$134&amp;$AW$82&amp;"P"&amp;$A144)="N/A",0,RTD("tos.rtd",,CI$2,"."&amp;$D$134&amp;$AW$82&amp;"P"&amp;$A144))</f>
        <v>0.44</v>
      </c>
      <c r="CK144" s="3">
        <f t="shared" si="406"/>
        <v>846</v>
      </c>
      <c r="CL144" s="3"/>
      <c r="CM144" s="3">
        <f t="shared" si="407"/>
        <v>356</v>
      </c>
      <c r="CN144" s="3"/>
      <c r="CO144" s="3">
        <f t="shared" si="408"/>
        <v>676</v>
      </c>
      <c r="CP144" s="3">
        <f t="shared" si="343"/>
        <v>1878</v>
      </c>
      <c r="CQ144" s="3">
        <f t="shared" si="353"/>
        <v>-226</v>
      </c>
      <c r="CR144" s="3"/>
      <c r="CS144" s="3">
        <f t="shared" si="354"/>
        <v>3</v>
      </c>
      <c r="CT144" s="3"/>
      <c r="CU144" s="3">
        <f t="shared" si="355"/>
        <v>-2</v>
      </c>
      <c r="CV144" s="3"/>
      <c r="CW144" s="3">
        <f t="shared" ca="1" si="356"/>
        <v>594324.19711541198</v>
      </c>
      <c r="CY144" s="3">
        <f t="shared" ca="1" si="357"/>
        <v>-282644.61547029787</v>
      </c>
      <c r="CZ144" s="70" t="str">
        <f t="shared" ca="1" si="386"/>
        <v>Cruce -</v>
      </c>
      <c r="DA144" s="3">
        <f>IF(RTD("tos.rtd",,DA$43,"."&amp;$B$134&amp;$AS$82&amp;"C"&amp;$A144)="N/A",0,RTD("tos.rtd",,DA$43,"."&amp;$B$134&amp;$AS$82&amp;"C"&amp;$A144))</f>
        <v>60</v>
      </c>
      <c r="DB144" s="3">
        <f>IF(RTD("tos.rtd",,DB$43,"."&amp;$B$134&amp;$AS$82&amp;"P"&amp;$A144)="N/A",0,RTD("tos.rtd",,DB$43,"."&amp;$B$134&amp;$AS$82&amp;"P"&amp;$A144))</f>
        <v>0.18</v>
      </c>
      <c r="DC144" s="3">
        <f>IF(RTD("tos.rtd",,DC$43,"."&amp;$B$134&amp;$AS$82&amp;"C"&amp;$A144)="N/A",0,RTD("tos.rtd",,DC$43,"."&amp;$B$134&amp;$AS$82&amp;"C"&amp;$A144))</f>
        <v>79.8</v>
      </c>
      <c r="DD144" s="3">
        <f>IF(RTD("tos.rtd",,DD$43,"."&amp;$B$134&amp;$AS$82&amp;"P"&amp;$A144)="N/A",0,RTD("tos.rtd",,DD$43,"."&amp;$B$134&amp;$AS$82&amp;"P"&amp;$A144))</f>
        <v>2.4</v>
      </c>
      <c r="DE144" s="3">
        <f>IF(RTD("tos.rtd",,DE$43,"."&amp;$B$134&amp;$AS$82&amp;"C"&amp;$A144)="N/A",0,RTD("tos.rtd",,DE$43,"."&amp;$B$134&amp;$AS$82&amp;"C"&amp;$A144))</f>
        <v>60</v>
      </c>
      <c r="DF144" s="3">
        <f>IF(RTD("tos.rtd",,DF$43,"."&amp;$B$134&amp;$AS$82&amp;"P"&amp;$A144)="N/A",0,RTD("tos.rtd",,DF$43,"."&amp;$B$134&amp;$AS$82&amp;"P"&amp;$A144))</f>
        <v>0</v>
      </c>
      <c r="DG144" s="86">
        <f t="shared" si="387"/>
        <v>-17.25</v>
      </c>
      <c r="DH144" s="3">
        <f t="shared" si="388"/>
        <v>0</v>
      </c>
      <c r="DI144" s="3">
        <f t="shared" si="389"/>
        <v>0</v>
      </c>
      <c r="DJ144" s="3">
        <f t="shared" si="358"/>
        <v>0</v>
      </c>
      <c r="DK144" s="3">
        <f t="shared" si="359"/>
        <v>0</v>
      </c>
      <c r="DL144" s="3">
        <f t="shared" si="390"/>
        <v>0</v>
      </c>
      <c r="DM144" s="3">
        <f t="shared" si="391"/>
        <v>0</v>
      </c>
      <c r="DN144" s="64" t="str">
        <f t="shared" si="360"/>
        <v>UNKNOWN</v>
      </c>
      <c r="DO144" s="64" t="str">
        <f t="shared" si="361"/>
        <v>UNKNOWN</v>
      </c>
      <c r="DP144" s="3">
        <f t="shared" si="362"/>
        <v>0</v>
      </c>
      <c r="DQ144" s="3">
        <f t="shared" si="363"/>
        <v>0</v>
      </c>
      <c r="DR144" s="3">
        <f t="shared" ca="1" si="364"/>
        <v>0</v>
      </c>
      <c r="DS144" s="3">
        <f t="shared" si="365"/>
        <v>0</v>
      </c>
      <c r="DT144" s="3">
        <f t="shared" si="392"/>
        <v>0</v>
      </c>
      <c r="DU144" s="3">
        <f t="shared" si="393"/>
        <v>0</v>
      </c>
      <c r="DV144" s="3">
        <f t="shared" si="366"/>
        <v>7</v>
      </c>
      <c r="DW144" s="3">
        <f t="shared" si="367"/>
        <v>-108</v>
      </c>
      <c r="DX144" s="3">
        <f t="shared" ca="1" si="368"/>
        <v>5.6090197943828935E-3</v>
      </c>
      <c r="DY144" s="3">
        <f t="shared" ca="1" si="369"/>
        <v>-4.925333177956126E-3</v>
      </c>
      <c r="DZ144" s="3">
        <f t="shared" ca="1" si="370"/>
        <v>8.1199704781100696E-4</v>
      </c>
      <c r="EA144" s="3">
        <f t="shared" ca="1" si="371"/>
        <v>-6.6244560400280253E-4</v>
      </c>
      <c r="EB144" s="3">
        <f t="shared" ca="1" si="372"/>
        <v>8.1594258682557061E-4</v>
      </c>
      <c r="EC144" s="3">
        <f t="shared" ca="1" si="373"/>
        <v>-7.3929220111754667E-4</v>
      </c>
      <c r="ED144" s="63">
        <f t="shared" si="394"/>
        <v>-101</v>
      </c>
      <c r="EE144" s="59">
        <f t="shared" si="374"/>
        <v>0.25</v>
      </c>
      <c r="EF144" s="59">
        <f t="shared" si="375"/>
        <v>0.28689999999999999</v>
      </c>
      <c r="EG144" s="59">
        <f t="shared" si="376"/>
        <v>0.18540000000000001</v>
      </c>
      <c r="EH144" s="59">
        <f t="shared" si="377"/>
        <v>0.22739999999999999</v>
      </c>
      <c r="EI144" s="59">
        <f t="shared" si="378"/>
        <v>0.1845</v>
      </c>
      <c r="EJ144" s="59">
        <f t="shared" si="379"/>
        <v>0.20369999999999999</v>
      </c>
      <c r="EK144" s="63">
        <f t="shared" ca="1" si="395"/>
        <v>261396917.369295</v>
      </c>
      <c r="EL144" s="3" t="str">
        <f>RTD("tos.rtd",,EL$43,"."&amp;$B$134&amp;$AS$82&amp;"C"&amp;$A144)</f>
        <v>--</v>
      </c>
      <c r="EM144" s="3" t="str">
        <f>RTD("tos.rtd",,EM$43,"."&amp;$B$134&amp;$AS$82&amp;"P"&amp;$A144)</f>
        <v>28.69%</v>
      </c>
      <c r="EN144" s="3" t="str">
        <f>RTD("tos.rtd",,EN$2,"."&amp;$C$134&amp;$AU$82&amp;"C"&amp;$A144)</f>
        <v>18.54%</v>
      </c>
      <c r="EO144" s="3" t="str">
        <f>RTD("tos.rtd",,EO$2,"."&amp;$C$134&amp;$AU$82&amp;"P"&amp;$A144)</f>
        <v>22.74%</v>
      </c>
      <c r="EP144" s="3" t="str">
        <f>RTD("tos.rtd",,EP$2,"."&amp;$D$134&amp;$AW$82&amp;"C"&amp;$A144)</f>
        <v>18.45%</v>
      </c>
      <c r="EQ144" s="3" t="str">
        <f>RTD("tos.rtd",,EQ$2,"."&amp;$D$134&amp;$AW$82&amp;"P"&amp;$A144)</f>
        <v>20.37%</v>
      </c>
      <c r="ES144" s="63" t="str">
        <f t="shared" si="380"/>
        <v>21375,-101.00</v>
      </c>
      <c r="ET144" s="63" t="str">
        <f t="shared" ca="1" si="381"/>
        <v>21375,-282.64</v>
      </c>
      <c r="EU144" s="67">
        <v>588.85</v>
      </c>
      <c r="EV144" s="67" t="s">
        <v>1172</v>
      </c>
      <c r="EW144" s="67">
        <v>515.13</v>
      </c>
      <c r="EX144" s="67" t="s">
        <v>1173</v>
      </c>
      <c r="EY144" s="67">
        <v>5899</v>
      </c>
      <c r="EZ144" s="67" t="s">
        <v>1174</v>
      </c>
      <c r="FA144" s="67">
        <v>21147.25</v>
      </c>
      <c r="FB144" s="67" t="s">
        <v>1175</v>
      </c>
      <c r="FC144" s="67" t="s">
        <v>1176</v>
      </c>
      <c r="FD144" s="67" t="s">
        <v>1177</v>
      </c>
      <c r="FE144" s="68" t="s">
        <v>1178</v>
      </c>
      <c r="FF144" s="68" t="s">
        <v>1179</v>
      </c>
    </row>
    <row r="145" spans="1:162" ht="11.1" customHeight="1" thickBot="1" x14ac:dyDescent="0.25">
      <c r="A145" s="2">
        <f t="shared" si="396"/>
        <v>21350</v>
      </c>
      <c r="B145" s="3">
        <f t="shared" ref="B145:B154" si="410">+IF($A$1="ABS",AS145-AT145,AS145+AT145)</f>
        <v>60</v>
      </c>
      <c r="C145" s="3">
        <f t="shared" ref="C145:C154" si="411">+IF($A$1="ABS",AU145-AV145,AU145+AV145)</f>
        <v>21</v>
      </c>
      <c r="D145" s="3">
        <f t="shared" ref="D145:D154" si="412">+IF($A$1="ABS",AW145-AX145,AW145+AX145)</f>
        <v>134</v>
      </c>
      <c r="E145" s="3">
        <f t="shared" si="399"/>
        <v>215</v>
      </c>
      <c r="F145" s="4">
        <f t="shared" si="400"/>
        <v>21439.822248711564</v>
      </c>
      <c r="G145" s="5">
        <f t="shared" si="401"/>
        <v>520.060839790111</v>
      </c>
      <c r="AM145" s="1">
        <v>-35</v>
      </c>
      <c r="AN145" s="1">
        <v>-36</v>
      </c>
      <c r="AO145" s="1">
        <v>21350</v>
      </c>
      <c r="AP145" s="1">
        <v>267</v>
      </c>
      <c r="AQ145" s="1">
        <v>-789</v>
      </c>
      <c r="AS145" s="54">
        <f>IF(RTD("tos.rtd",,AS$83,"."&amp;$B$134&amp;$AS$82&amp;"C"&amp;$A145)="N/A",0,RTD("tos.rtd",,AS$83,"."&amp;$B$134&amp;$AS$82&amp;"C"&amp;$A145))</f>
        <v>31</v>
      </c>
      <c r="AT145" s="3">
        <f>-IF(RTD("tos.rtd",,AT$83,"."&amp;$B$134&amp;$AS$82&amp;"P"&amp;$A145)="N/A",0,RTD("tos.rtd",,AT$83,"."&amp;$B$134&amp;$AS$82&amp;"P"&amp;$A145))</f>
        <v>-29</v>
      </c>
      <c r="AU145" s="54">
        <f>IF(RTD("tos.rtd",,AU$2,"."&amp;$C$134&amp;$AU$134&amp;"C"&amp;$A145)="N/A",0,RTD("tos.rtd",,AU$2,"."&amp;$C$134&amp;$AU$134&amp;"C"&amp;$A145))</f>
        <v>16</v>
      </c>
      <c r="AV145" s="3">
        <f>-IF(RTD("tos.rtd",,AV$2,"."&amp;$C$134&amp;$AU$134&amp;"P"&amp;$A145)="N/A",0,RTD("tos.rtd",,AV$2,"."&amp;$C$134&amp;$AU$134&amp;"P"&amp;$A145))</f>
        <v>-5</v>
      </c>
      <c r="AW145" s="54">
        <f>IF(RTD("tos.rtd",,AW$2,"."&amp;$D$134&amp;$AW$134&amp;"C"&amp;$A145)="N/A",0,RTD("tos.rtd",,AW$2,"."&amp;$D$134&amp;$AW$134&amp;"C"&amp;$A145))</f>
        <v>81</v>
      </c>
      <c r="AX145" s="3">
        <f>-IF(RTD("tos.rtd",,AX$2,"."&amp;$D$134&amp;$AW$134&amp;"P"&amp;$A145)="N/A",0,RTD("tos.rtd",,AX$2,"."&amp;$D$134&amp;$AW$134&amp;"P"&amp;$A145))</f>
        <v>-53</v>
      </c>
      <c r="AY145" s="76">
        <f t="shared" si="402"/>
        <v>41</v>
      </c>
      <c r="AZ145" s="8">
        <f t="shared" si="349"/>
        <v>21350</v>
      </c>
      <c r="BA145" s="54">
        <f>IF(RTD("tos.rtd",,BA$43,"."&amp;$B$134&amp;$AS$82&amp;"C"&amp;$A145)="N/A",0,RTD("tos.rtd",,BA$43,"."&amp;$B$134&amp;$AS$82&amp;"C"&amp;$A145))</f>
        <v>267</v>
      </c>
      <c r="BB145" s="3">
        <f>-IF(RTD("tos.rtd",,BB$43,"."&amp;$B$134&amp;$AS$82&amp;"P"&amp;$A145)="N/A",0,RTD("tos.rtd",,BB$43,"."&amp;$B$134&amp;$AS$82&amp;"P"&amp;$A145))</f>
        <v>-789</v>
      </c>
      <c r="BC145" s="54">
        <f>IF(RTD("tos.rtd",,BC$2,"."&amp;$C$134&amp;$AU$82&amp;"C"&amp;$A145)="N/A",0,RTD("tos.rtd",,BC$2,"."&amp;$C$134&amp;$AU$82&amp;"C"&amp;$A145))</f>
        <v>9</v>
      </c>
      <c r="BD145" s="3">
        <f>-IF(RTD("tos.rtd",,BD$2,"."&amp;$C$134&amp;$AU$82&amp;"P"&amp;$A145)="N/A",0,RTD("tos.rtd",,BD$2,"."&amp;$C$134&amp;$AU$82&amp;"P"&amp;$A145))</f>
        <v>0</v>
      </c>
      <c r="BE145" s="54">
        <f>IF(RTD("tos.rtd",,BE$2,"."&amp;$D$134&amp;$AW$82&amp;"C"&amp;$A145)="N/A",0,RTD("tos.rtd",,BE$2,"."&amp;$D$134&amp;$AW$82&amp;"C"&amp;$A145))</f>
        <v>4</v>
      </c>
      <c r="BF145" s="3">
        <f>-IF(RTD("tos.rtd",,BF$2,"."&amp;$D$134&amp;$AW$82&amp;"P"&amp;$A145)="N/A",0,RTD("tos.rtd",,BF$2,"."&amp;$D$134&amp;$AW$82&amp;"P"&amp;$A145))</f>
        <v>0</v>
      </c>
      <c r="BG145" s="3">
        <f ca="1">+Hoja2!Y146</f>
        <v>-65</v>
      </c>
      <c r="BH145" s="7">
        <f t="shared" ca="1" si="350"/>
        <v>-574</v>
      </c>
      <c r="BI145" s="32" t="str">
        <f t="shared" ca="1" si="409"/>
        <v/>
      </c>
      <c r="BJ145" s="3">
        <f ca="1">IF($BP$1=1,DX145,IF(RTD("tos.rtd",,BJ$43,"."&amp;$B$134&amp;$AS$82&amp;"C"&amp;$A145)="N/A",0,RTD("tos.rtd",,BJ$43,"."&amp;$B$134&amp;$AS$82&amp;"C"&amp;$A145)))</f>
        <v>4.7865394478867878E-3</v>
      </c>
      <c r="BK145" s="3">
        <f ca="1">IF($BP$1=1,DY145,-IF(RTD("tos.rtd",,BK$43,"."&amp;$B$134&amp;$AS$82&amp;"P"&amp;$A145)="N/A",0,RTD("tos.rtd",,BK$43,"."&amp;$B$134&amp;$AS$82&amp;"P"&amp;$A145)))</f>
        <v>-5.2280428188021697E-3</v>
      </c>
      <c r="BL145" s="3">
        <f ca="1">IF($BP$1=1,DZ145,IF(RTD("tos.rtd",,BL$2,"."&amp;$C$134&amp;$AU$82&amp;"C"&amp;$A145)="N/A",0,RTD("tos.rtd",,BL$2,"."&amp;$C$134&amp;$AU$82&amp;"C"&amp;$A145)))</f>
        <v>8.0656173415514989E-4</v>
      </c>
      <c r="BM145" s="3">
        <f ca="1">IF($BP$1=1,EA145,-IF(RTD("tos.rtd",,BM$2,"."&amp;$C$134&amp;$AU$82&amp;"P"&amp;$A145)="N/A",0,RTD("tos.rtd",,BM$2,"."&amp;$C$134&amp;$AU$82&amp;"P"&amp;$A145)))</f>
        <v>-6.5777078662828921E-4</v>
      </c>
      <c r="BN145" s="3">
        <f ca="1">IF($BP$1=1,EB145,IF(RTD("tos.rtd",,BN$2,"."&amp;$D$134&amp;$AW$82&amp;"C"&amp;$A145)="N/A",0,RTD("tos.rtd",,BN$2,"."&amp;$D$134&amp;$AW$82&amp;"C"&amp;$A145)))</f>
        <v>8.09574019925362E-4</v>
      </c>
      <c r="BO145" s="3">
        <f ca="1">IF($BP$1=1,EC145,-IF(RTD("tos.rtd",,BO$2,"."&amp;$D$134&amp;$AW$82&amp;"P"&amp;$A145)="N/A",0,RTD("tos.rtd",,BO$2,"."&amp;$D$134&amp;$AW$82&amp;"P"&amp;$A145)))</f>
        <v>-7.3395026900736373E-4</v>
      </c>
      <c r="BQ145" s="3">
        <f t="shared" ca="1" si="403"/>
        <v>-114426.11599883065</v>
      </c>
      <c r="BR145" s="3" t="str">
        <f t="shared" ca="1" si="351"/>
        <v>Cruce -</v>
      </c>
      <c r="BS145" s="3">
        <f t="shared" ca="1" si="404"/>
        <v>340606.84695167223</v>
      </c>
      <c r="BT145" s="3" t="str">
        <f t="shared" ca="1" si="352"/>
        <v/>
      </c>
      <c r="BU145" s="3">
        <f t="shared" ca="1" si="405"/>
        <v>944877.96931676893</v>
      </c>
      <c r="BV145" s="3" t="str">
        <f t="shared" ca="1" si="352"/>
        <v/>
      </c>
      <c r="BX145" s="3">
        <f t="shared" ca="1" si="382"/>
        <v>-773037.75144744676</v>
      </c>
      <c r="BY145" s="3" t="str">
        <f t="shared" ca="1" si="383"/>
        <v/>
      </c>
      <c r="BZ145" s="3">
        <f t="shared" ca="1" si="384"/>
        <v>1971.0861261604844</v>
      </c>
      <c r="CA145" s="3" t="str">
        <f t="shared" ca="1" si="383"/>
        <v/>
      </c>
      <c r="CB145" s="3">
        <f t="shared" ca="1" si="385"/>
        <v>879.31003980679338</v>
      </c>
      <c r="CC145" s="3" t="str">
        <f t="shared" ca="1" si="383"/>
        <v>Cruce +</v>
      </c>
      <c r="CD145" s="3">
        <f>IF(RTD("tos.rtd",,CD$43,"."&amp;$B$134&amp;$AS$82&amp;"C"&amp;$A145)="N/A",0,RTD("tos.rtd",,CD$43,"."&amp;$B$134&amp;$AS$82&amp;"C"&amp;$A145))</f>
        <v>1</v>
      </c>
      <c r="CE145" s="3">
        <f>-IF(RTD("tos.rtd",,CE$43,"."&amp;$B$134&amp;$AS$82&amp;"P"&amp;$A145)="N/A",0,RTD("tos.rtd",,CE$43,"."&amp;$B$134&amp;$AS$82&amp;"P"&amp;$A145))</f>
        <v>0</v>
      </c>
      <c r="CF145" s="3">
        <f>IF(RTD("tos.rtd",,CF$2,"."&amp;$C$134&amp;$AU$82&amp;"C"&amp;$A145)="N/A",0,RTD("tos.rtd",,CF$2,"."&amp;$C$134&amp;$AU$82&amp;"C"&amp;$A145))</f>
        <v>0.61</v>
      </c>
      <c r="CG145" s="3">
        <f>-IF(RTD("tos.rtd",,CG$2,"."&amp;$C$134&amp;$AU$82&amp;"P"&amp;$A145)="N/A",0,RTD("tos.rtd",,CG$2,"."&amp;$C$134&amp;$AU$82&amp;"P"&amp;$A145))</f>
        <v>0.41</v>
      </c>
      <c r="CH145" s="3">
        <f>IF(RTD("tos.rtd",,CH$2,"."&amp;$D$134&amp;$AW$82&amp;"C"&amp;$A145)="N/A",0,RTD("tos.rtd",,CH$2,"."&amp;$D$134&amp;$AW$82&amp;"C"&amp;$A145))</f>
        <v>0.56999999999999995</v>
      </c>
      <c r="CI145" s="3">
        <f>-IF(RTD("tos.rtd",,CI$2,"."&amp;$D$134&amp;$AW$82&amp;"P"&amp;$A145)="N/A",0,RTD("tos.rtd",,CI$2,"."&amp;$D$134&amp;$AW$82&amp;"P"&amp;$A145))</f>
        <v>0.43</v>
      </c>
      <c r="CK145" s="3">
        <f t="shared" si="406"/>
        <v>3100</v>
      </c>
      <c r="CL145" s="3"/>
      <c r="CM145" s="3">
        <f t="shared" si="407"/>
        <v>771</v>
      </c>
      <c r="CN145" s="3"/>
      <c r="CO145" s="3">
        <f t="shared" si="408"/>
        <v>2337.9999999999991</v>
      </c>
      <c r="CP145" s="3">
        <f t="shared" si="343"/>
        <v>6208.9999999999991</v>
      </c>
      <c r="CQ145" s="3">
        <f t="shared" si="353"/>
        <v>-522</v>
      </c>
      <c r="CR145" s="3"/>
      <c r="CS145" s="3">
        <f t="shared" si="354"/>
        <v>9</v>
      </c>
      <c r="CT145" s="3"/>
      <c r="CU145" s="3">
        <f t="shared" si="355"/>
        <v>4</v>
      </c>
      <c r="CV145" s="3"/>
      <c r="CW145" s="3">
        <f t="shared" ca="1" si="356"/>
        <v>1171058.7002696106</v>
      </c>
      <c r="CY145" s="3">
        <f t="shared" ca="1" si="357"/>
        <v>-770187.35528147954</v>
      </c>
      <c r="CZ145" s="70" t="str">
        <f t="shared" ca="1" si="386"/>
        <v/>
      </c>
      <c r="DA145" s="3">
        <f>IF(RTD("tos.rtd",,DA$43,"."&amp;$B$134&amp;$AS$82&amp;"C"&amp;$A145)="N/A",0,RTD("tos.rtd",,DA$43,"."&amp;$B$134&amp;$AS$82&amp;"C"&amp;$A145))</f>
        <v>80</v>
      </c>
      <c r="DB145" s="3">
        <f>IF(RTD("tos.rtd",,DB$43,"."&amp;$B$134&amp;$AS$82&amp;"P"&amp;$A145)="N/A",0,RTD("tos.rtd",,DB$43,"."&amp;$B$134&amp;$AS$82&amp;"P"&amp;$A145))</f>
        <v>0.05</v>
      </c>
      <c r="DC145" s="3">
        <f>IF(RTD("tos.rtd",,DC$43,"."&amp;$B$134&amp;$AS$82&amp;"C"&amp;$A145)="N/A",0,RTD("tos.rtd",,DC$43,"."&amp;$B$134&amp;$AS$82&amp;"C"&amp;$A145))</f>
        <v>104</v>
      </c>
      <c r="DD145" s="3">
        <f>IF(RTD("tos.rtd",,DD$43,"."&amp;$B$134&amp;$AS$82&amp;"P"&amp;$A145)="N/A",0,RTD("tos.rtd",,DD$43,"."&amp;$B$134&amp;$AS$82&amp;"P"&amp;$A145))</f>
        <v>0.05</v>
      </c>
      <c r="DE145" s="3">
        <f>IF(RTD("tos.rtd",,DE$43,"."&amp;$B$134&amp;$AS$82&amp;"C"&amp;$A145)="N/A",0,RTD("tos.rtd",,DE$43,"."&amp;$B$134&amp;$AS$82&amp;"C"&amp;$A145))</f>
        <v>84</v>
      </c>
      <c r="DF145" s="3">
        <f>IF(RTD("tos.rtd",,DF$43,"."&amp;$B$134&amp;$AS$82&amp;"P"&amp;$A145)="N/A",0,RTD("tos.rtd",,DF$43,"."&amp;$B$134&amp;$AS$82&amp;"P"&amp;$A145))</f>
        <v>0</v>
      </c>
      <c r="DG145" s="86">
        <f t="shared" si="387"/>
        <v>-42.25</v>
      </c>
      <c r="DH145" s="3">
        <f t="shared" si="388"/>
        <v>0</v>
      </c>
      <c r="DI145" s="3">
        <f t="shared" si="389"/>
        <v>0</v>
      </c>
      <c r="DJ145" s="3">
        <f t="shared" si="358"/>
        <v>0</v>
      </c>
      <c r="DK145" s="3">
        <f t="shared" si="359"/>
        <v>0</v>
      </c>
      <c r="DL145" s="3">
        <f t="shared" si="390"/>
        <v>0</v>
      </c>
      <c r="DM145" s="3">
        <f t="shared" si="391"/>
        <v>0</v>
      </c>
      <c r="DN145" s="64" t="str">
        <f t="shared" si="360"/>
        <v>UNKNOWN</v>
      </c>
      <c r="DO145" s="64" t="str">
        <f t="shared" si="361"/>
        <v>UNKNOWN</v>
      </c>
      <c r="DP145" s="3">
        <f t="shared" si="362"/>
        <v>0</v>
      </c>
      <c r="DQ145" s="3">
        <f t="shared" si="363"/>
        <v>0</v>
      </c>
      <c r="DR145" s="3">
        <f t="shared" ca="1" si="364"/>
        <v>0</v>
      </c>
      <c r="DS145" s="3">
        <f t="shared" si="365"/>
        <v>0</v>
      </c>
      <c r="DT145" s="3">
        <f t="shared" si="392"/>
        <v>0</v>
      </c>
      <c r="DU145" s="3">
        <f t="shared" si="393"/>
        <v>0</v>
      </c>
      <c r="DV145" s="3">
        <f t="shared" si="366"/>
        <v>-35</v>
      </c>
      <c r="DW145" s="3">
        <f t="shared" si="367"/>
        <v>-36</v>
      </c>
      <c r="DX145" s="3">
        <f t="shared" ca="1" si="368"/>
        <v>4.7865394478867878E-3</v>
      </c>
      <c r="DY145" s="3">
        <f t="shared" ca="1" si="369"/>
        <v>-5.2280428188021697E-3</v>
      </c>
      <c r="DZ145" s="3">
        <f t="shared" ca="1" si="370"/>
        <v>8.0656173415514989E-4</v>
      </c>
      <c r="EA145" s="3">
        <f t="shared" ca="1" si="371"/>
        <v>-6.5777078662828921E-4</v>
      </c>
      <c r="EB145" s="3">
        <f t="shared" ca="1" si="372"/>
        <v>8.09574019925362E-4</v>
      </c>
      <c r="EC145" s="3">
        <f t="shared" ca="1" si="373"/>
        <v>-7.3395026900736373E-4</v>
      </c>
      <c r="ED145" s="63">
        <f t="shared" si="394"/>
        <v>-71</v>
      </c>
      <c r="EE145" s="59">
        <f t="shared" si="374"/>
        <v>0.25</v>
      </c>
      <c r="EF145" s="59">
        <f t="shared" si="375"/>
        <v>0.21310000000000001</v>
      </c>
      <c r="EG145" s="59">
        <f t="shared" si="376"/>
        <v>0.1857</v>
      </c>
      <c r="EH145" s="59">
        <f t="shared" si="377"/>
        <v>0.22819999999999999</v>
      </c>
      <c r="EI145" s="59">
        <f t="shared" si="378"/>
        <v>0.185</v>
      </c>
      <c r="EJ145" s="59">
        <f t="shared" si="379"/>
        <v>0.20430000000000001</v>
      </c>
      <c r="EK145" s="63">
        <f t="shared" ca="1" si="395"/>
        <v>9464056.8872974664</v>
      </c>
      <c r="EL145" s="3" t="str">
        <f>RTD("tos.rtd",,EL$43,"."&amp;$B$134&amp;$AS$82&amp;"C"&amp;$A145)</f>
        <v>--</v>
      </c>
      <c r="EM145" s="3" t="str">
        <f>RTD("tos.rtd",,EM$43,"."&amp;$B$134&amp;$AS$82&amp;"P"&amp;$A145)</f>
        <v>21.31%</v>
      </c>
      <c r="EN145" s="3" t="str">
        <f>RTD("tos.rtd",,EN$2,"."&amp;$C$134&amp;$AU$82&amp;"C"&amp;$A145)</f>
        <v>18.57%</v>
      </c>
      <c r="EO145" s="3" t="str">
        <f>RTD("tos.rtd",,EO$2,"."&amp;$C$134&amp;$AU$82&amp;"P"&amp;$A145)</f>
        <v>22.82%</v>
      </c>
      <c r="EP145" s="3" t="str">
        <f>RTD("tos.rtd",,EP$2,"."&amp;$D$134&amp;$AW$82&amp;"C"&amp;$A145)</f>
        <v>18.50%</v>
      </c>
      <c r="EQ145" s="3" t="str">
        <f>RTD("tos.rtd",,EQ$2,"."&amp;$D$134&amp;$AW$82&amp;"P"&amp;$A145)</f>
        <v>20.43%</v>
      </c>
      <c r="ES145" s="63" t="str">
        <f t="shared" si="380"/>
        <v>21350,-71.00</v>
      </c>
      <c r="ET145" s="63" t="str">
        <f t="shared" ca="1" si="381"/>
        <v>21350,-770.19</v>
      </c>
      <c r="EU145" s="68">
        <v>588.78</v>
      </c>
      <c r="EV145" s="68" t="s">
        <v>1180</v>
      </c>
      <c r="EW145" s="68">
        <v>515.05999999999995</v>
      </c>
      <c r="EX145" s="68" t="s">
        <v>1181</v>
      </c>
      <c r="EY145" s="68">
        <v>5898.25</v>
      </c>
      <c r="EZ145" s="68" t="s">
        <v>1182</v>
      </c>
      <c r="FA145" s="68">
        <v>21141.25</v>
      </c>
      <c r="FB145" s="68" t="s">
        <v>1183</v>
      </c>
      <c r="FC145" s="68" t="s">
        <v>1184</v>
      </c>
      <c r="FD145" s="68" t="s">
        <v>1185</v>
      </c>
      <c r="FE145" s="68" t="s">
        <v>1186</v>
      </c>
      <c r="FF145" s="68" t="s">
        <v>1187</v>
      </c>
    </row>
    <row r="146" spans="1:162" ht="11.1" customHeight="1" thickBot="1" x14ac:dyDescent="0.25">
      <c r="A146" s="2">
        <f t="shared" si="396"/>
        <v>21325</v>
      </c>
      <c r="B146" s="3">
        <f t="shared" si="410"/>
        <v>27</v>
      </c>
      <c r="C146" s="3">
        <f t="shared" si="411"/>
        <v>46</v>
      </c>
      <c r="D146" s="3">
        <f t="shared" si="412"/>
        <v>4803</v>
      </c>
      <c r="E146" s="3">
        <f t="shared" si="399"/>
        <v>4876</v>
      </c>
      <c r="F146" s="4">
        <f t="shared" si="400"/>
        <v>21414.717070434384</v>
      </c>
      <c r="G146" s="5">
        <f t="shared" si="401"/>
        <v>519.45186925171504</v>
      </c>
      <c r="AM146" s="1">
        <v>7</v>
      </c>
      <c r="AN146" s="1">
        <v>-32</v>
      </c>
      <c r="AO146" s="1">
        <v>21325</v>
      </c>
      <c r="AP146" s="1">
        <v>48</v>
      </c>
      <c r="AQ146" s="1">
        <v>-177</v>
      </c>
      <c r="AS146" s="54">
        <f>IF(RTD("tos.rtd",,AS$83,"."&amp;$B$134&amp;$AS$82&amp;"C"&amp;$A146)="N/A",0,RTD("tos.rtd",,AS$83,"."&amp;$B$134&amp;$AS$82&amp;"C"&amp;$A146))</f>
        <v>11</v>
      </c>
      <c r="AT146" s="3">
        <f>-IF(RTD("tos.rtd",,AT$83,"."&amp;$B$134&amp;$AS$82&amp;"P"&amp;$A146)="N/A",0,RTD("tos.rtd",,AT$83,"."&amp;$B$134&amp;$AS$82&amp;"P"&amp;$A146))</f>
        <v>-16</v>
      </c>
      <c r="AU146" s="54">
        <f>IF(RTD("tos.rtd",,AU$2,"."&amp;$C$134&amp;$AU$134&amp;"C"&amp;$A146)="N/A",0,RTD("tos.rtd",,AU$2,"."&amp;$C$134&amp;$AU$134&amp;"C"&amp;$A146))</f>
        <v>29</v>
      </c>
      <c r="AV146" s="3">
        <f>-IF(RTD("tos.rtd",,AV$2,"."&amp;$C$134&amp;$AU$134&amp;"P"&amp;$A146)="N/A",0,RTD("tos.rtd",,AV$2,"."&amp;$C$134&amp;$AU$134&amp;"P"&amp;$A146))</f>
        <v>-17</v>
      </c>
      <c r="AW146" s="54">
        <f>IF(RTD("tos.rtd",,AW$2,"."&amp;$D$134&amp;$AW$134&amp;"C"&amp;$A146)="N/A",0,RTD("tos.rtd",,AW$2,"."&amp;$D$134&amp;$AW$134&amp;"C"&amp;$A146))</f>
        <v>4722</v>
      </c>
      <c r="AX146" s="3">
        <f>-IF(RTD("tos.rtd",,AX$2,"."&amp;$D$134&amp;$AW$134&amp;"P"&amp;$A146)="N/A",0,RTD("tos.rtd",,AX$2,"."&amp;$D$134&amp;$AW$134&amp;"P"&amp;$A146))</f>
        <v>-81</v>
      </c>
      <c r="AY146" s="76">
        <f t="shared" si="402"/>
        <v>4648</v>
      </c>
      <c r="AZ146" s="8">
        <f t="shared" si="349"/>
        <v>21325</v>
      </c>
      <c r="BA146" s="54">
        <f>IF(RTD("tos.rtd",,BA$43,"."&amp;$B$134&amp;$AS$82&amp;"C"&amp;$A146)="N/A",0,RTD("tos.rtd",,BA$43,"."&amp;$B$134&amp;$AS$82&amp;"C"&amp;$A146))</f>
        <v>48</v>
      </c>
      <c r="BB146" s="3">
        <f>-IF(RTD("tos.rtd",,BB$43,"."&amp;$B$134&amp;$AS$82&amp;"P"&amp;$A146)="N/A",0,RTD("tos.rtd",,BB$43,"."&amp;$B$134&amp;$AS$82&amp;"P"&amp;$A146))</f>
        <v>-177</v>
      </c>
      <c r="BC146" s="54">
        <f>IF(RTD("tos.rtd",,BC$2,"."&amp;$C$134&amp;$AU$82&amp;"C"&amp;$A146)="N/A",0,RTD("tos.rtd",,BC$2,"."&amp;$C$134&amp;$AU$82&amp;"C"&amp;$A146))</f>
        <v>0</v>
      </c>
      <c r="BD146" s="3">
        <f>-IF(RTD("tos.rtd",,BD$2,"."&amp;$C$134&amp;$AU$82&amp;"P"&amp;$A146)="N/A",0,RTD("tos.rtd",,BD$2,"."&amp;$C$134&amp;$AU$82&amp;"P"&amp;$A146))</f>
        <v>-4</v>
      </c>
      <c r="BE146" s="54">
        <f>IF(RTD("tos.rtd",,BE$2,"."&amp;$D$134&amp;$AW$82&amp;"C"&amp;$A146)="N/A",0,RTD("tos.rtd",,BE$2,"."&amp;$D$134&amp;$AW$82&amp;"C"&amp;$A146))</f>
        <v>42</v>
      </c>
      <c r="BF146" s="3">
        <f>-IF(RTD("tos.rtd",,BF$2,"."&amp;$D$134&amp;$AW$82&amp;"P"&amp;$A146)="N/A",0,RTD("tos.rtd",,BF$2,"."&amp;$D$134&amp;$AW$82&amp;"P"&amp;$A146))</f>
        <v>-38</v>
      </c>
      <c r="BG146" s="3">
        <f ca="1">+Hoja2!Y147</f>
        <v>-25</v>
      </c>
      <c r="BH146" s="7">
        <f t="shared" ca="1" si="350"/>
        <v>-154</v>
      </c>
      <c r="BI146" s="32" t="str">
        <f t="shared" ca="1" si="409"/>
        <v/>
      </c>
      <c r="BJ146" s="3">
        <f ca="1">IF($BP$1=1,DX146,IF(RTD("tos.rtd",,BJ$43,"."&amp;$B$134&amp;$AS$82&amp;"C"&amp;$A146)="N/A",0,RTD("tos.rtd",,BJ$43,"."&amp;$B$134&amp;$AS$82&amp;"C"&amp;$A146)))</f>
        <v>3.5774399453416552E-3</v>
      </c>
      <c r="BK146" s="3">
        <f ca="1">IF($BP$1=1,DY146,-IF(RTD("tos.rtd",,BK$43,"."&amp;$B$134&amp;$AS$82&amp;"P"&amp;$A146)="N/A",0,RTD("tos.rtd",,BK$43,"."&amp;$B$134&amp;$AS$82&amp;"P"&amp;$A146)))</f>
        <v>-1.8243710167250443E-3</v>
      </c>
      <c r="BL146" s="3">
        <f ca="1">IF($BP$1=1,DZ146,IF(RTD("tos.rtd",,BL$2,"."&amp;$C$134&amp;$AU$82&amp;"C"&amp;$A146)="N/A",0,RTD("tos.rtd",,BL$2,"."&amp;$C$134&amp;$AU$82&amp;"C"&amp;$A146)))</f>
        <v>7.9868633005480863E-4</v>
      </c>
      <c r="BM146" s="3">
        <f ca="1">IF($BP$1=1,EA146,-IF(RTD("tos.rtd",,BM$2,"."&amp;$C$134&amp;$AU$82&amp;"P"&amp;$A146)="N/A",0,RTD("tos.rtd",,BM$2,"."&amp;$C$134&amp;$AU$82&amp;"P"&amp;$A146)))</f>
        <v>-6.5148376832479214E-4</v>
      </c>
      <c r="BN146" s="3">
        <f ca="1">IF($BP$1=1,EB146,IF(RTD("tos.rtd",,BN$2,"."&amp;$D$134&amp;$AW$82&amp;"C"&amp;$A146)="N/A",0,RTD("tos.rtd",,BN$2,"."&amp;$D$134&amp;$AW$82&amp;"C"&amp;$A146)))</f>
        <v>8.0119949010585482E-4</v>
      </c>
      <c r="BO146" s="3">
        <f ca="1">IF($BP$1=1,EC146,-IF(RTD("tos.rtd",,BO$2,"."&amp;$D$134&amp;$AW$82&amp;"P"&amp;$A146)="N/A",0,RTD("tos.rtd",,BO$2,"."&amp;$D$134&amp;$AW$82&amp;"P"&amp;$A146)))</f>
        <v>-7.267757874425448E-4</v>
      </c>
      <c r="BQ146" s="3">
        <f t="shared" ca="1" si="403"/>
        <v>359938.18843597651</v>
      </c>
      <c r="BR146" s="3" t="str">
        <f t="shared" ca="1" si="351"/>
        <v>Cruce +</v>
      </c>
      <c r="BS146" s="3">
        <f t="shared" ca="1" si="404"/>
        <v>428114.44577946543</v>
      </c>
      <c r="BT146" s="3" t="str">
        <f t="shared" ca="1" si="352"/>
        <v/>
      </c>
      <c r="BU146" s="3">
        <f t="shared" ca="1" si="405"/>
        <v>131919388.25505657</v>
      </c>
      <c r="BV146" s="3" t="str">
        <f t="shared" ca="1" si="352"/>
        <v/>
      </c>
      <c r="BX146" s="3">
        <f t="shared" ca="1" si="382"/>
        <v>-41055.123867328861</v>
      </c>
      <c r="BY146" s="3" t="str">
        <f t="shared" ca="1" si="383"/>
        <v/>
      </c>
      <c r="BZ146" s="3">
        <f t="shared" ca="1" si="384"/>
        <v>-707.60202793064775</v>
      </c>
      <c r="CA146" s="3" t="str">
        <f t="shared" ca="1" si="383"/>
        <v>Cruce -</v>
      </c>
      <c r="CB146" s="3">
        <f t="shared" ca="1" si="385"/>
        <v>1638.1418597142601</v>
      </c>
      <c r="CC146" s="3" t="str">
        <f t="shared" ca="1" si="383"/>
        <v/>
      </c>
      <c r="CD146" s="3">
        <f>IF(RTD("tos.rtd",,CD$43,"."&amp;$B$134&amp;$AS$82&amp;"C"&amp;$A146)="N/A",0,RTD("tos.rtd",,CD$43,"."&amp;$B$134&amp;$AS$82&amp;"C"&amp;$A146))</f>
        <v>1</v>
      </c>
      <c r="CE146" s="3">
        <f>-IF(RTD("tos.rtd",,CE$43,"."&amp;$B$134&amp;$AS$82&amp;"P"&amp;$A146)="N/A",0,RTD("tos.rtd",,CE$43,"."&amp;$B$134&amp;$AS$82&amp;"P"&amp;$A146))</f>
        <v>0.16</v>
      </c>
      <c r="CF146" s="3">
        <f>IF(RTD("tos.rtd",,CF$2,"."&amp;$C$134&amp;$AU$82&amp;"C"&amp;$A146)="N/A",0,RTD("tos.rtd",,CF$2,"."&amp;$C$134&amp;$AU$82&amp;"C"&amp;$A146))</f>
        <v>0.63</v>
      </c>
      <c r="CG146" s="3">
        <f>-IF(RTD("tos.rtd",,CG$2,"."&amp;$C$134&amp;$AU$82&amp;"P"&amp;$A146)="N/A",0,RTD("tos.rtd",,CG$2,"."&amp;$C$134&amp;$AU$82&amp;"P"&amp;$A146))</f>
        <v>0.39</v>
      </c>
      <c r="CH146" s="3">
        <f>IF(RTD("tos.rtd",,CH$2,"."&amp;$D$134&amp;$AW$82&amp;"C"&amp;$A146)="N/A",0,RTD("tos.rtd",,CH$2,"."&amp;$D$134&amp;$AW$82&amp;"C"&amp;$A146))</f>
        <v>0.57999999999999996</v>
      </c>
      <c r="CI146" s="3">
        <f>-IF(RTD("tos.rtd",,CI$2,"."&amp;$D$134&amp;$AW$82&amp;"P"&amp;$A146)="N/A",0,RTD("tos.rtd",,CI$2,"."&amp;$D$134&amp;$AW$82&amp;"P"&amp;$A146))</f>
        <v>0.42</v>
      </c>
      <c r="CK146" s="3">
        <f t="shared" si="406"/>
        <v>844</v>
      </c>
      <c r="CL146" s="3"/>
      <c r="CM146" s="3">
        <f t="shared" si="407"/>
        <v>1164</v>
      </c>
      <c r="CN146" s="3"/>
      <c r="CO146" s="3">
        <f t="shared" si="408"/>
        <v>270474</v>
      </c>
      <c r="CP146" s="3">
        <f t="shared" si="343"/>
        <v>272482</v>
      </c>
      <c r="CQ146" s="3">
        <f t="shared" si="353"/>
        <v>-129</v>
      </c>
      <c r="CR146" s="3"/>
      <c r="CS146" s="3">
        <f t="shared" si="354"/>
        <v>-4</v>
      </c>
      <c r="CT146" s="3"/>
      <c r="CU146" s="3">
        <f t="shared" si="355"/>
        <v>4</v>
      </c>
      <c r="CV146" s="3"/>
      <c r="CW146" s="3">
        <f t="shared" ca="1" si="356"/>
        <v>132707440.88927202</v>
      </c>
      <c r="CY146" s="3">
        <f t="shared" ca="1" si="357"/>
        <v>-40124.584035545246</v>
      </c>
      <c r="CZ146" s="70" t="str">
        <f t="shared" ca="1" si="386"/>
        <v/>
      </c>
      <c r="DA146" s="3">
        <f>IF(RTD("tos.rtd",,DA$43,"."&amp;$B$134&amp;$AS$82&amp;"C"&amp;$A146)="N/A",0,RTD("tos.rtd",,DA$43,"."&amp;$B$134&amp;$AS$82&amp;"C"&amp;$A146))</f>
        <v>98.6</v>
      </c>
      <c r="DB146" s="3">
        <f>IF(RTD("tos.rtd",,DB$43,"."&amp;$B$134&amp;$AS$82&amp;"P"&amp;$A146)="N/A",0,RTD("tos.rtd",,DB$43,"."&amp;$B$134&amp;$AS$82&amp;"P"&amp;$A146))</f>
        <v>0.15</v>
      </c>
      <c r="DC146" s="3">
        <f>IF(RTD("tos.rtd",,DC$43,"."&amp;$B$134&amp;$AS$82&amp;"C"&amp;$A146)="N/A",0,RTD("tos.rtd",,DC$43,"."&amp;$B$134&amp;$AS$82&amp;"C"&amp;$A146))</f>
        <v>130</v>
      </c>
      <c r="DD146" s="3">
        <f>IF(RTD("tos.rtd",,DD$43,"."&amp;$B$134&amp;$AS$82&amp;"P"&amp;$A146)="N/A",0,RTD("tos.rtd",,DD$43,"."&amp;$B$134&amp;$AS$82&amp;"P"&amp;$A146))</f>
        <v>20</v>
      </c>
      <c r="DE146" s="3">
        <f>IF(RTD("tos.rtd",,DE$43,"."&amp;$B$134&amp;$AS$82&amp;"C"&amp;$A146)="N/A",0,RTD("tos.rtd",,DE$43,"."&amp;$B$134&amp;$AS$82&amp;"C"&amp;$A146))</f>
        <v>110</v>
      </c>
      <c r="DF146" s="3">
        <f>IF(RTD("tos.rtd",,DF$43,"."&amp;$B$134&amp;$AS$82&amp;"P"&amp;$A146)="N/A",0,RTD("tos.rtd",,DF$43,"."&amp;$B$134&amp;$AS$82&amp;"P"&amp;$A146))</f>
        <v>0</v>
      </c>
      <c r="DG146" s="86">
        <f t="shared" si="387"/>
        <v>-67.25</v>
      </c>
      <c r="DH146" s="3">
        <f t="shared" si="388"/>
        <v>0</v>
      </c>
      <c r="DI146" s="3">
        <f t="shared" si="389"/>
        <v>0</v>
      </c>
      <c r="DJ146" s="3">
        <f t="shared" si="358"/>
        <v>0</v>
      </c>
      <c r="DK146" s="3">
        <f t="shared" si="359"/>
        <v>0</v>
      </c>
      <c r="DL146" s="3">
        <f t="shared" si="390"/>
        <v>0</v>
      </c>
      <c r="DM146" s="3">
        <f t="shared" si="391"/>
        <v>0</v>
      </c>
      <c r="DN146" s="64" t="str">
        <f t="shared" si="360"/>
        <v>UNKNOWN</v>
      </c>
      <c r="DO146" s="64" t="str">
        <f t="shared" si="361"/>
        <v>UNKNOWN</v>
      </c>
      <c r="DP146" s="3">
        <f t="shared" si="362"/>
        <v>0</v>
      </c>
      <c r="DQ146" s="3">
        <f t="shared" si="363"/>
        <v>0</v>
      </c>
      <c r="DR146" s="3">
        <f t="shared" ca="1" si="364"/>
        <v>0</v>
      </c>
      <c r="DS146" s="3">
        <f t="shared" si="365"/>
        <v>0</v>
      </c>
      <c r="DT146" s="3">
        <f t="shared" si="392"/>
        <v>0</v>
      </c>
      <c r="DU146" s="3">
        <f t="shared" si="393"/>
        <v>0</v>
      </c>
      <c r="DV146" s="3">
        <f t="shared" si="366"/>
        <v>7</v>
      </c>
      <c r="DW146" s="3">
        <f t="shared" si="367"/>
        <v>-32</v>
      </c>
      <c r="DX146" s="3">
        <f t="shared" ca="1" si="368"/>
        <v>3.5774399453416552E-3</v>
      </c>
      <c r="DY146" s="3">
        <f t="shared" ca="1" si="369"/>
        <v>-1.8243710167250443E-3</v>
      </c>
      <c r="DZ146" s="3">
        <f t="shared" ca="1" si="370"/>
        <v>7.9868633005480863E-4</v>
      </c>
      <c r="EA146" s="3">
        <f t="shared" ca="1" si="371"/>
        <v>-6.5148376832479214E-4</v>
      </c>
      <c r="EB146" s="3">
        <f t="shared" ca="1" si="372"/>
        <v>8.0119949010585482E-4</v>
      </c>
      <c r="EC146" s="3">
        <f t="shared" ca="1" si="373"/>
        <v>-7.267757874425448E-4</v>
      </c>
      <c r="ED146" s="63">
        <f t="shared" si="394"/>
        <v>-25</v>
      </c>
      <c r="EE146" s="59">
        <f t="shared" si="374"/>
        <v>0.25</v>
      </c>
      <c r="EF146" s="59">
        <f t="shared" si="375"/>
        <v>0.75160000000000005</v>
      </c>
      <c r="EG146" s="59">
        <f t="shared" si="376"/>
        <v>0.18609999999999999</v>
      </c>
      <c r="EH146" s="59">
        <f t="shared" si="377"/>
        <v>0.22919999999999999</v>
      </c>
      <c r="EI146" s="59">
        <f t="shared" si="378"/>
        <v>0.1855</v>
      </c>
      <c r="EJ146" s="59">
        <f t="shared" si="379"/>
        <v>0.20499999999999999</v>
      </c>
      <c r="EK146" s="63">
        <f t="shared" ca="1" si="395"/>
        <v>38176251.156803474</v>
      </c>
      <c r="EL146" s="3" t="str">
        <f>RTD("tos.rtd",,EL$43,"."&amp;$B$134&amp;$AS$82&amp;"C"&amp;$A146)</f>
        <v>--</v>
      </c>
      <c r="EM146" s="3" t="str">
        <f>RTD("tos.rtd",,EM$43,"."&amp;$B$134&amp;$AS$82&amp;"P"&amp;$A146)</f>
        <v>75.16%</v>
      </c>
      <c r="EN146" s="3" t="str">
        <f>RTD("tos.rtd",,EN$2,"."&amp;$C$134&amp;$AU$82&amp;"C"&amp;$A146)</f>
        <v>18.61%</v>
      </c>
      <c r="EO146" s="3" t="str">
        <f>RTD("tos.rtd",,EO$2,"."&amp;$C$134&amp;$AU$82&amp;"P"&amp;$A146)</f>
        <v>22.92%</v>
      </c>
      <c r="EP146" s="3" t="str">
        <f>RTD("tos.rtd",,EP$2,"."&amp;$D$134&amp;$AW$82&amp;"C"&amp;$A146)</f>
        <v>18.55%</v>
      </c>
      <c r="EQ146" s="3" t="str">
        <f>RTD("tos.rtd",,EQ$2,"."&amp;$D$134&amp;$AW$82&amp;"P"&amp;$A146)</f>
        <v>20.50%</v>
      </c>
      <c r="ES146" s="63" t="str">
        <f t="shared" si="380"/>
        <v>21325,-25.00</v>
      </c>
      <c r="ET146" s="63" t="str">
        <f t="shared" ca="1" si="381"/>
        <v>21325,-40.12</v>
      </c>
      <c r="EU146" s="68">
        <v>588.69000000000005</v>
      </c>
      <c r="EV146" s="68" t="s">
        <v>1188</v>
      </c>
      <c r="EW146" s="68">
        <v>514.98</v>
      </c>
      <c r="EX146" s="68" t="s">
        <v>1189</v>
      </c>
      <c r="EY146" s="68">
        <v>5897.25</v>
      </c>
      <c r="EZ146" s="68" t="s">
        <v>1190</v>
      </c>
      <c r="FA146" s="68">
        <v>21138</v>
      </c>
      <c r="FB146" s="68" t="s">
        <v>1191</v>
      </c>
      <c r="FC146" s="68" t="s">
        <v>1192</v>
      </c>
      <c r="FD146" s="68" t="s">
        <v>1193</v>
      </c>
      <c r="FE146" s="68" t="s">
        <v>1194</v>
      </c>
      <c r="FF146" s="68" t="s">
        <v>1195</v>
      </c>
    </row>
    <row r="147" spans="1:162" ht="11.1" customHeight="1" thickBot="1" x14ac:dyDescent="0.25">
      <c r="A147" s="2">
        <f t="shared" si="396"/>
        <v>21300</v>
      </c>
      <c r="B147" s="3">
        <f t="shared" si="410"/>
        <v>242</v>
      </c>
      <c r="C147" s="3">
        <f t="shared" si="411"/>
        <v>15</v>
      </c>
      <c r="D147" s="3">
        <f t="shared" si="412"/>
        <v>220</v>
      </c>
      <c r="E147" s="3">
        <f t="shared" si="399"/>
        <v>477</v>
      </c>
      <c r="F147" s="4">
        <f t="shared" si="400"/>
        <v>21389.611892157205</v>
      </c>
      <c r="G147" s="5">
        <f t="shared" si="401"/>
        <v>518.84289871331919</v>
      </c>
      <c r="AM147" s="1">
        <v>95</v>
      </c>
      <c r="AN147" s="1">
        <v>53</v>
      </c>
      <c r="AO147" s="1">
        <v>21300</v>
      </c>
      <c r="AP147" s="1">
        <v>287</v>
      </c>
      <c r="AQ147" s="1">
        <v>-746</v>
      </c>
      <c r="AS147" s="54">
        <f>IF(RTD("tos.rtd",,AS$83,"."&amp;$B$134&amp;$AS$82&amp;"C"&amp;$A147)="N/A",0,RTD("tos.rtd",,AS$83,"."&amp;$B$134&amp;$AS$82&amp;"C"&amp;$A147))</f>
        <v>135</v>
      </c>
      <c r="AT147" s="3">
        <f>-IF(RTD("tos.rtd",,AT$83,"."&amp;$B$134&amp;$AS$82&amp;"P"&amp;$A147)="N/A",0,RTD("tos.rtd",,AT$83,"."&amp;$B$134&amp;$AS$82&amp;"P"&amp;$A147))</f>
        <v>-107</v>
      </c>
      <c r="AU147" s="54">
        <f>IF(RTD("tos.rtd",,AU$2,"."&amp;$C$134&amp;$AU$134&amp;"C"&amp;$A147)="N/A",0,RTD("tos.rtd",,AU$2,"."&amp;$C$134&amp;$AU$134&amp;"C"&amp;$A147))</f>
        <v>2</v>
      </c>
      <c r="AV147" s="3">
        <f>-IF(RTD("tos.rtd",,AV$2,"."&amp;$C$134&amp;$AU$134&amp;"P"&amp;$A147)="N/A",0,RTD("tos.rtd",,AV$2,"."&amp;$C$134&amp;$AU$134&amp;"P"&amp;$A147))</f>
        <v>-13</v>
      </c>
      <c r="AW147" s="54">
        <f>IF(RTD("tos.rtd",,AW$2,"."&amp;$D$134&amp;$AW$134&amp;"C"&amp;$A147)="N/A",0,RTD("tos.rtd",,AW$2,"."&amp;$D$134&amp;$AW$134&amp;"C"&amp;$A147))</f>
        <v>111</v>
      </c>
      <c r="AX147" s="3">
        <f>-IF(RTD("tos.rtd",,AX$2,"."&amp;$D$134&amp;$AW$134&amp;"P"&amp;$A147)="N/A",0,RTD("tos.rtd",,AX$2,"."&amp;$D$134&amp;$AW$134&amp;"P"&amp;$A147))</f>
        <v>-109</v>
      </c>
      <c r="AY147" s="76">
        <f t="shared" si="402"/>
        <v>19</v>
      </c>
      <c r="AZ147" s="8">
        <f t="shared" si="349"/>
        <v>21300</v>
      </c>
      <c r="BA147" s="54">
        <f>IF(RTD("tos.rtd",,BA$43,"."&amp;$B$134&amp;$AS$82&amp;"C"&amp;$A147)="N/A",0,RTD("tos.rtd",,BA$43,"."&amp;$B$134&amp;$AS$82&amp;"C"&amp;$A147))</f>
        <v>287</v>
      </c>
      <c r="BB147" s="3">
        <f>-IF(RTD("tos.rtd",,BB$43,"."&amp;$B$134&amp;$AS$82&amp;"P"&amp;$A147)="N/A",0,RTD("tos.rtd",,BB$43,"."&amp;$B$134&amp;$AS$82&amp;"P"&amp;$A147))</f>
        <v>-746</v>
      </c>
      <c r="BC147" s="54">
        <f>IF(RTD("tos.rtd",,BC$2,"."&amp;$C$134&amp;$AU$82&amp;"C"&amp;$A147)="N/A",0,RTD("tos.rtd",,BC$2,"."&amp;$C$134&amp;$AU$82&amp;"C"&amp;$A147))</f>
        <v>101</v>
      </c>
      <c r="BD147" s="3">
        <f>-IF(RTD("tos.rtd",,BD$2,"."&amp;$C$134&amp;$AU$82&amp;"P"&amp;$A147)="N/A",0,RTD("tos.rtd",,BD$2,"."&amp;$C$134&amp;$AU$82&amp;"P"&amp;$A147))</f>
        <v>-5</v>
      </c>
      <c r="BE147" s="54">
        <f>IF(RTD("tos.rtd",,BE$2,"."&amp;$D$134&amp;$AW$82&amp;"C"&amp;$A147)="N/A",0,RTD("tos.rtd",,BE$2,"."&amp;$D$134&amp;$AW$82&amp;"C"&amp;$A147))</f>
        <v>4</v>
      </c>
      <c r="BF147" s="3">
        <f>-IF(RTD("tos.rtd",,BF$2,"."&amp;$D$134&amp;$AW$82&amp;"P"&amp;$A147)="N/A",0,RTD("tos.rtd",,BF$2,"."&amp;$D$134&amp;$AW$82&amp;"P"&amp;$A147))</f>
        <v>-7</v>
      </c>
      <c r="BG147" s="3">
        <f ca="1">+Hoja2!Y148</f>
        <v>-17</v>
      </c>
      <c r="BH147" s="7">
        <f t="shared" ca="1" si="350"/>
        <v>-383</v>
      </c>
      <c r="BI147" s="32" t="str">
        <f t="shared" ca="1" si="409"/>
        <v/>
      </c>
      <c r="BJ147" s="3">
        <f ca="1">IF($BP$1=1,DX147,IF(RTD("tos.rtd",,BJ$43,"."&amp;$B$134&amp;$AS$82&amp;"C"&amp;$A147)="N/A",0,RTD("tos.rtd",,BJ$43,"."&amp;$B$134&amp;$AS$82&amp;"C"&amp;$A147)))</f>
        <v>2.3406501975583864E-3</v>
      </c>
      <c r="BK147" s="3">
        <f ca="1">IF($BP$1=1,DY147,-IF(RTD("tos.rtd",,BK$43,"."&amp;$B$134&amp;$AS$82&amp;"P"&amp;$A147)="N/A",0,RTD("tos.rtd",,BK$43,"."&amp;$B$134&amp;$AS$82&amp;"P"&amp;$A147)))</f>
        <v>-2.5916899362543604E-3</v>
      </c>
      <c r="BL147" s="3">
        <f ca="1">IF($BP$1=1,DZ147,IF(RTD("tos.rtd",,BL$2,"."&amp;$C$134&amp;$AU$82&amp;"C"&amp;$A147)="N/A",0,RTD("tos.rtd",,BL$2,"."&amp;$C$134&amp;$AU$82&amp;"C"&amp;$A147)))</f>
        <v>7.8848261549450494E-4</v>
      </c>
      <c r="BM147" s="3">
        <f ca="1">IF($BP$1=1,EA147,-IF(RTD("tos.rtd",,BM$2,"."&amp;$C$134&amp;$AU$82&amp;"P"&amp;$A147)="N/A",0,RTD("tos.rtd",,BM$2,"."&amp;$C$134&amp;$AU$82&amp;"P"&amp;$A147)))</f>
        <v>-6.4476400321140676E-4</v>
      </c>
      <c r="BN147" s="3">
        <f ca="1">IF($BP$1=1,EB147,IF(RTD("tos.rtd",,BN$2,"."&amp;$D$134&amp;$AW$82&amp;"C"&amp;$A147)="N/A",0,RTD("tos.rtd",,BN$2,"."&amp;$D$134&amp;$AW$82&amp;"C"&amp;$A147)))</f>
        <v>7.9009792528061875E-4</v>
      </c>
      <c r="BO147" s="3">
        <f ca="1">IF($BP$1=1,EC147,-IF(RTD("tos.rtd",,BO$2,"."&amp;$D$134&amp;$AW$82&amp;"P"&amp;$A147)="N/A",0,RTD("tos.rtd",,BO$2,"."&amp;$D$134&amp;$AW$82&amp;"P"&amp;$A147)))</f>
        <v>-7.185362200424519E-4</v>
      </c>
      <c r="BQ147" s="3">
        <f t="shared" ca="1" si="403"/>
        <v>1369951.3166139517</v>
      </c>
      <c r="BR147" s="3" t="str">
        <f t="shared" ca="1" si="351"/>
        <v/>
      </c>
      <c r="BS147" s="3">
        <f t="shared" ca="1" si="404"/>
        <v>-241034.32148665271</v>
      </c>
      <c r="BT147" s="3" t="str">
        <f t="shared" ca="1" si="352"/>
        <v>Cruce -</v>
      </c>
      <c r="BU147" s="3">
        <f t="shared" ca="1" si="405"/>
        <v>332257.84162983997</v>
      </c>
      <c r="BV147" s="3" t="str">
        <f t="shared" ca="1" si="352"/>
        <v/>
      </c>
      <c r="BX147" s="3">
        <f t="shared" ca="1" si="382"/>
        <v>-342577.54413291201</v>
      </c>
      <c r="BY147" s="3" t="str">
        <f t="shared" ca="1" si="383"/>
        <v/>
      </c>
      <c r="BZ147" s="3">
        <f t="shared" ca="1" si="384"/>
        <v>20748.767166869668</v>
      </c>
      <c r="CA147" s="3" t="str">
        <f t="shared" ca="1" si="383"/>
        <v>Cruce +</v>
      </c>
      <c r="CB147" s="3">
        <f t="shared" ca="1" si="385"/>
        <v>-507.59677088252533</v>
      </c>
      <c r="CC147" s="3" t="str">
        <f t="shared" ca="1" si="383"/>
        <v>Cruce -</v>
      </c>
      <c r="CD147" s="3">
        <f>IF(RTD("tos.rtd",,CD$43,"."&amp;$B$134&amp;$AS$82&amp;"C"&amp;$A147)="N/A",0,RTD("tos.rtd",,CD$43,"."&amp;$B$134&amp;$AS$82&amp;"C"&amp;$A147))</f>
        <v>1</v>
      </c>
      <c r="CE147" s="3">
        <f>-IF(RTD("tos.rtd",,CE$43,"."&amp;$B$134&amp;$AS$82&amp;"P"&amp;$A147)="N/A",0,RTD("tos.rtd",,CE$43,"."&amp;$B$134&amp;$AS$82&amp;"P"&amp;$A147))</f>
        <v>0</v>
      </c>
      <c r="CF147" s="3">
        <f>IF(RTD("tos.rtd",,CF$2,"."&amp;$C$134&amp;$AU$82&amp;"C"&amp;$A147)="N/A",0,RTD("tos.rtd",,CF$2,"."&amp;$C$134&amp;$AU$82&amp;"C"&amp;$A147))</f>
        <v>0.65</v>
      </c>
      <c r="CG147" s="3">
        <f>-IF(RTD("tos.rtd",,CG$2,"."&amp;$C$134&amp;$AU$82&amp;"P"&amp;$A147)="N/A",0,RTD("tos.rtd",,CG$2,"."&amp;$C$134&amp;$AU$82&amp;"P"&amp;$A147))</f>
        <v>0.38</v>
      </c>
      <c r="CH147" s="3">
        <f>IF(RTD("tos.rtd",,CH$2,"."&amp;$D$134&amp;$AW$82&amp;"C"&amp;$A147)="N/A",0,RTD("tos.rtd",,CH$2,"."&amp;$D$134&amp;$AW$82&amp;"C"&amp;$A147))</f>
        <v>0.59</v>
      </c>
      <c r="CI147" s="3">
        <f>-IF(RTD("tos.rtd",,CI$2,"."&amp;$D$134&amp;$AW$82&amp;"P"&amp;$A147)="N/A",0,RTD("tos.rtd",,CI$2,"."&amp;$D$134&amp;$AW$82&amp;"P"&amp;$A147))</f>
        <v>0.42</v>
      </c>
      <c r="CK147" s="3">
        <f t="shared" si="406"/>
        <v>13500</v>
      </c>
      <c r="CL147" s="3"/>
      <c r="CM147" s="3">
        <f t="shared" si="407"/>
        <v>-364.00000000000006</v>
      </c>
      <c r="CN147" s="3"/>
      <c r="CO147" s="3">
        <f t="shared" si="408"/>
        <v>1970.9999999999991</v>
      </c>
      <c r="CP147" s="3">
        <f t="shared" si="343"/>
        <v>15107</v>
      </c>
      <c r="CQ147" s="3">
        <f t="shared" si="353"/>
        <v>-459</v>
      </c>
      <c r="CR147" s="3"/>
      <c r="CS147" s="3">
        <f t="shared" si="354"/>
        <v>96</v>
      </c>
      <c r="CT147" s="3"/>
      <c r="CU147" s="3">
        <f t="shared" si="355"/>
        <v>-3</v>
      </c>
      <c r="CV147" s="3"/>
      <c r="CW147" s="3">
        <f t="shared" ca="1" si="356"/>
        <v>1461174.8367571388</v>
      </c>
      <c r="CY147" s="3">
        <f t="shared" ca="1" si="357"/>
        <v>-322336.3737369249</v>
      </c>
      <c r="CZ147" s="70" t="str">
        <f t="shared" ca="1" si="386"/>
        <v/>
      </c>
      <c r="DA147" s="3">
        <f>IF(RTD("tos.rtd",,DA$43,"."&amp;$B$134&amp;$AS$82&amp;"C"&amp;$A147)="N/A",0,RTD("tos.rtd",,DA$43,"."&amp;$B$134&amp;$AS$82&amp;"C"&amp;$A147))</f>
        <v>119.8</v>
      </c>
      <c r="DB147" s="3">
        <f>IF(RTD("tos.rtd",,DB$43,"."&amp;$B$134&amp;$AS$82&amp;"P"&amp;$A147)="N/A",0,RTD("tos.rtd",,DB$43,"."&amp;$B$134&amp;$AS$82&amp;"P"&amp;$A147))</f>
        <v>0.19</v>
      </c>
      <c r="DC147" s="3">
        <f>IF(RTD("tos.rtd",,DC$43,"."&amp;$B$134&amp;$AS$82&amp;"C"&amp;$A147)="N/A",0,RTD("tos.rtd",,DC$43,"."&amp;$B$134&amp;$AS$82&amp;"C"&amp;$A147))</f>
        <v>154</v>
      </c>
      <c r="DD147" s="3">
        <f>IF(RTD("tos.rtd",,DD$43,"."&amp;$B$134&amp;$AS$82&amp;"P"&amp;$A147)="N/A",0,RTD("tos.rtd",,DD$43,"."&amp;$B$134&amp;$AS$82&amp;"P"&amp;$A147))</f>
        <v>0.05</v>
      </c>
      <c r="DE147" s="3">
        <f>IF(RTD("tos.rtd",,DE$43,"."&amp;$B$134&amp;$AS$82&amp;"C"&amp;$A147)="N/A",0,RTD("tos.rtd",,DE$43,"."&amp;$B$134&amp;$AS$82&amp;"C"&amp;$A147))</f>
        <v>134</v>
      </c>
      <c r="DF147" s="3">
        <f>IF(RTD("tos.rtd",,DF$43,"."&amp;$B$134&amp;$AS$82&amp;"P"&amp;$A147)="N/A",0,RTD("tos.rtd",,DF$43,"."&amp;$B$134&amp;$AS$82&amp;"P"&amp;$A147))</f>
        <v>0</v>
      </c>
      <c r="DG147" s="86">
        <f t="shared" si="387"/>
        <v>-92.25</v>
      </c>
      <c r="DH147" s="3">
        <f t="shared" si="388"/>
        <v>0</v>
      </c>
      <c r="DI147" s="3">
        <f t="shared" si="389"/>
        <v>0</v>
      </c>
      <c r="DJ147" s="3">
        <f t="shared" si="358"/>
        <v>0</v>
      </c>
      <c r="DK147" s="3">
        <f t="shared" si="359"/>
        <v>0</v>
      </c>
      <c r="DL147" s="3">
        <f t="shared" si="390"/>
        <v>0</v>
      </c>
      <c r="DM147" s="3">
        <f t="shared" si="391"/>
        <v>0</v>
      </c>
      <c r="DN147" s="64" t="str">
        <f t="shared" si="360"/>
        <v>UNKNOWN</v>
      </c>
      <c r="DO147" s="64" t="str">
        <f t="shared" si="361"/>
        <v>UNKNOWN</v>
      </c>
      <c r="DP147" s="3">
        <f t="shared" si="362"/>
        <v>0</v>
      </c>
      <c r="DQ147" s="3">
        <f t="shared" si="363"/>
        <v>0</v>
      </c>
      <c r="DR147" s="3">
        <f t="shared" ca="1" si="364"/>
        <v>0</v>
      </c>
      <c r="DS147" s="3">
        <f t="shared" si="365"/>
        <v>0</v>
      </c>
      <c r="DT147" s="3">
        <f t="shared" si="392"/>
        <v>0</v>
      </c>
      <c r="DU147" s="3">
        <f t="shared" si="393"/>
        <v>0</v>
      </c>
      <c r="DV147" s="3">
        <f t="shared" si="366"/>
        <v>95</v>
      </c>
      <c r="DW147" s="3">
        <f t="shared" si="367"/>
        <v>53</v>
      </c>
      <c r="DX147" s="3">
        <f t="shared" ca="1" si="368"/>
        <v>2.3406501975583864E-3</v>
      </c>
      <c r="DY147" s="3">
        <f t="shared" ca="1" si="369"/>
        <v>-2.5916899362543604E-3</v>
      </c>
      <c r="DZ147" s="3">
        <f t="shared" ca="1" si="370"/>
        <v>7.8848261549450494E-4</v>
      </c>
      <c r="EA147" s="3">
        <f t="shared" ca="1" si="371"/>
        <v>-6.4476400321140676E-4</v>
      </c>
      <c r="EB147" s="3">
        <f t="shared" ca="1" si="372"/>
        <v>7.9009792528061875E-4</v>
      </c>
      <c r="EC147" s="3">
        <f t="shared" ca="1" si="373"/>
        <v>-7.185362200424519E-4</v>
      </c>
      <c r="ED147" s="63">
        <f t="shared" si="394"/>
        <v>148</v>
      </c>
      <c r="EE147" s="59">
        <f t="shared" si="374"/>
        <v>0.25</v>
      </c>
      <c r="EF147" s="59">
        <f t="shared" si="375"/>
        <v>0.31159999999999999</v>
      </c>
      <c r="EG147" s="59">
        <f t="shared" si="376"/>
        <v>0.18659999999999999</v>
      </c>
      <c r="EH147" s="59">
        <f t="shared" si="377"/>
        <v>0.23</v>
      </c>
      <c r="EI147" s="59">
        <f t="shared" si="378"/>
        <v>0.1862</v>
      </c>
      <c r="EJ147" s="59">
        <f t="shared" si="379"/>
        <v>0.2056</v>
      </c>
      <c r="EK147" s="63">
        <f t="shared" ca="1" si="395"/>
        <v>38899418.37003392</v>
      </c>
      <c r="EL147" s="3" t="str">
        <f>RTD("tos.rtd",,EL$43,"."&amp;$B$134&amp;$AS$82&amp;"C"&amp;$A147)</f>
        <v>--</v>
      </c>
      <c r="EM147" s="3" t="str">
        <f>RTD("tos.rtd",,EM$43,"."&amp;$B$134&amp;$AS$82&amp;"P"&amp;$A147)</f>
        <v>31.16%</v>
      </c>
      <c r="EN147" s="3" t="str">
        <f>RTD("tos.rtd",,EN$2,"."&amp;$C$134&amp;$AU$82&amp;"C"&amp;$A147)</f>
        <v>18.66%</v>
      </c>
      <c r="EO147" s="3" t="str">
        <f>RTD("tos.rtd",,EO$2,"."&amp;$C$134&amp;$AU$82&amp;"P"&amp;$A147)</f>
        <v>23.00%</v>
      </c>
      <c r="EP147" s="3" t="str">
        <f>RTD("tos.rtd",,EP$2,"."&amp;$D$134&amp;$AW$82&amp;"C"&amp;$A147)</f>
        <v>18.62%</v>
      </c>
      <c r="EQ147" s="3" t="str">
        <f>RTD("tos.rtd",,EQ$2,"."&amp;$D$134&amp;$AW$82&amp;"P"&amp;$A147)</f>
        <v>20.56%</v>
      </c>
      <c r="ES147" s="63" t="str">
        <f t="shared" si="380"/>
        <v>21300,148.00</v>
      </c>
      <c r="ET147" s="63" t="str">
        <f t="shared" ca="1" si="381"/>
        <v>21300,-322.34</v>
      </c>
      <c r="EU147" s="68">
        <v>588.61</v>
      </c>
      <c r="EV147" s="68" t="s">
        <v>1196</v>
      </c>
      <c r="EW147" s="68">
        <v>514.91</v>
      </c>
      <c r="EX147" s="68" t="s">
        <v>1197</v>
      </c>
      <c r="EY147" s="68">
        <v>5896.5</v>
      </c>
      <c r="EZ147" s="68" t="s">
        <v>1198</v>
      </c>
      <c r="FA147" s="68">
        <v>21135</v>
      </c>
      <c r="FB147" s="68" t="s">
        <v>1199</v>
      </c>
      <c r="FC147" s="68" t="s">
        <v>1200</v>
      </c>
      <c r="FD147" s="68" t="s">
        <v>1201</v>
      </c>
      <c r="FE147" s="68" t="s">
        <v>1202</v>
      </c>
      <c r="FF147" s="68" t="s">
        <v>1203</v>
      </c>
    </row>
    <row r="148" spans="1:162" ht="11.1" customHeight="1" thickBot="1" x14ac:dyDescent="0.25">
      <c r="A148" s="2">
        <f t="shared" si="396"/>
        <v>21275</v>
      </c>
      <c r="B148" s="3">
        <f t="shared" si="410"/>
        <v>9</v>
      </c>
      <c r="C148" s="3">
        <f t="shared" si="411"/>
        <v>18</v>
      </c>
      <c r="D148" s="3">
        <f t="shared" si="412"/>
        <v>24</v>
      </c>
      <c r="E148" s="3">
        <f t="shared" ref="E148:E166" si="413">SUM(B148:D148)</f>
        <v>51</v>
      </c>
      <c r="F148" s="4">
        <f t="shared" ref="F148:F153" si="414">+$F$136/$A$136*A148</f>
        <v>21364.506713880026</v>
      </c>
      <c r="G148" s="5">
        <f t="shared" ref="G148:G166" si="415">+$G$136/$A$136*A148</f>
        <v>518.23392817492322</v>
      </c>
      <c r="AM148" s="1">
        <v>2</v>
      </c>
      <c r="AN148" s="1">
        <v>-43</v>
      </c>
      <c r="AO148" s="1">
        <v>21275</v>
      </c>
      <c r="AP148" s="1">
        <v>23</v>
      </c>
      <c r="AQ148" s="1">
        <v>-164</v>
      </c>
      <c r="AS148" s="54">
        <f>IF(RTD("tos.rtd",,AS$83,"."&amp;$B$134&amp;$AS$82&amp;"C"&amp;$A148)="N/A",0,RTD("tos.rtd",,AS$83,"."&amp;$B$134&amp;$AS$82&amp;"C"&amp;$A148))</f>
        <v>5</v>
      </c>
      <c r="AT148" s="3">
        <f>-IF(RTD("tos.rtd",,AT$83,"."&amp;$B$134&amp;$AS$82&amp;"P"&amp;$A148)="N/A",0,RTD("tos.rtd",,AT$83,"."&amp;$B$134&amp;$AS$82&amp;"P"&amp;$A148))</f>
        <v>-4</v>
      </c>
      <c r="AU148" s="54">
        <f>IF(RTD("tos.rtd",,AU$2,"."&amp;$C$134&amp;$AU$134&amp;"C"&amp;$A148)="N/A",0,RTD("tos.rtd",,AU$2,"."&amp;$C$134&amp;$AU$134&amp;"C"&amp;$A148))</f>
        <v>4</v>
      </c>
      <c r="AV148" s="3">
        <f>-IF(RTD("tos.rtd",,AV$2,"."&amp;$C$134&amp;$AU$134&amp;"P"&amp;$A148)="N/A",0,RTD("tos.rtd",,AV$2,"."&amp;$C$134&amp;$AU$134&amp;"P"&amp;$A148))</f>
        <v>-14</v>
      </c>
      <c r="AW148" s="54">
        <f>IF(RTD("tos.rtd",,AW$2,"."&amp;$D$134&amp;$AW$134&amp;"C"&amp;$A148)="N/A",0,RTD("tos.rtd",,AW$2,"."&amp;$D$134&amp;$AW$134&amp;"C"&amp;$A148))</f>
        <v>17</v>
      </c>
      <c r="AX148" s="3">
        <f>-IF(RTD("tos.rtd",,AX$2,"."&amp;$D$134&amp;$AW$134&amp;"P"&amp;$A148)="N/A",0,RTD("tos.rtd",,AX$2,"."&amp;$D$134&amp;$AW$134&amp;"P"&amp;$A148))</f>
        <v>-7</v>
      </c>
      <c r="AY148" s="76">
        <f t="shared" ref="AY148:AY153" si="416">SUM(AS148:AX148)</f>
        <v>1</v>
      </c>
      <c r="AZ148" s="8">
        <f t="shared" si="349"/>
        <v>21275</v>
      </c>
      <c r="BA148" s="54">
        <f>IF(RTD("tos.rtd",,BA$43,"."&amp;$B$134&amp;$AS$82&amp;"C"&amp;$A148)="N/A",0,RTD("tos.rtd",,BA$43,"."&amp;$B$134&amp;$AS$82&amp;"C"&amp;$A148))</f>
        <v>23</v>
      </c>
      <c r="BB148" s="3">
        <f>-IF(RTD("tos.rtd",,BB$43,"."&amp;$B$134&amp;$AS$82&amp;"P"&amp;$A148)="N/A",0,RTD("tos.rtd",,BB$43,"."&amp;$B$134&amp;$AS$82&amp;"P"&amp;$A148))</f>
        <v>-164</v>
      </c>
      <c r="BC148" s="54">
        <f>IF(RTD("tos.rtd",,BC$2,"."&amp;$C$134&amp;$AU$82&amp;"C"&amp;$A148)="N/A",0,RTD("tos.rtd",,BC$2,"."&amp;$C$134&amp;$AU$82&amp;"C"&amp;$A148))</f>
        <v>1</v>
      </c>
      <c r="BD148" s="3">
        <f>-IF(RTD("tos.rtd",,BD$2,"."&amp;$C$134&amp;$AU$82&amp;"P"&amp;$A148)="N/A",0,RTD("tos.rtd",,BD$2,"."&amp;$C$134&amp;$AU$82&amp;"P"&amp;$A148))</f>
        <v>-6</v>
      </c>
      <c r="BE148" s="54">
        <f>IF(RTD("tos.rtd",,BE$2,"."&amp;$D$134&amp;$AW$82&amp;"C"&amp;$A148)="N/A",0,RTD("tos.rtd",,BE$2,"."&amp;$D$134&amp;$AW$82&amp;"C"&amp;$A148))</f>
        <v>0</v>
      </c>
      <c r="BF148" s="3">
        <f>-IF(RTD("tos.rtd",,BF$2,"."&amp;$D$134&amp;$AW$82&amp;"P"&amp;$A148)="N/A",0,RTD("tos.rtd",,BF$2,"."&amp;$D$134&amp;$AW$82&amp;"P"&amp;$A148))</f>
        <v>-6</v>
      </c>
      <c r="BG148" s="3">
        <f ca="1">+Hoja2!Y149</f>
        <v>-13</v>
      </c>
      <c r="BH148" s="7">
        <f t="shared" ca="1" si="350"/>
        <v>-165</v>
      </c>
      <c r="BI148" s="32" t="str">
        <f t="shared" ca="1" si="409"/>
        <v/>
      </c>
      <c r="BJ148" s="3">
        <f ca="1">IF($BP$1=1,DX148,IF(RTD("tos.rtd",,BJ$43,"."&amp;$B$134&amp;$AS$82&amp;"C"&amp;$A148)="N/A",0,RTD("tos.rtd",,BJ$43,"."&amp;$B$134&amp;$AS$82&amp;"C"&amp;$A148)))</f>
        <v>1.3400181221128861E-3</v>
      </c>
      <c r="BK148" s="3">
        <f ca="1">IF($BP$1=1,DY148,-IF(RTD("tos.rtd",,BK$43,"."&amp;$B$134&amp;$AS$82&amp;"P"&amp;$A148)="N/A",0,RTD("tos.rtd",,BK$43,"."&amp;$B$134&amp;$AS$82&amp;"P"&amp;$A148)))</f>
        <v>-2.0129584621694889E-3</v>
      </c>
      <c r="BL148" s="3">
        <f ca="1">IF($BP$1=1,DZ148,IF(RTD("tos.rtd",,BL$2,"."&amp;$C$134&amp;$AU$82&amp;"C"&amp;$A148)="N/A",0,RTD("tos.rtd",,BL$2,"."&amp;$C$134&amp;$AU$82&amp;"C"&amp;$A148)))</f>
        <v>7.9462217750526139E-4</v>
      </c>
      <c r="BM148" s="3">
        <f ca="1">IF($BP$1=1,EA148,-IF(RTD("tos.rtd",,BM$2,"."&amp;$C$134&amp;$AU$82&amp;"P"&amp;$A148)="N/A",0,RTD("tos.rtd",,BM$2,"."&amp;$C$134&amp;$AU$82&amp;"P"&amp;$A148)))</f>
        <v>-6.3630166713739137E-4</v>
      </c>
      <c r="BN148" s="3">
        <f ca="1">IF($BP$1=1,EB148,IF(RTD("tos.rtd",,BN$2,"."&amp;$D$134&amp;$AW$82&amp;"C"&amp;$A148)="N/A",0,RTD("tos.rtd",,BN$2,"."&amp;$D$134&amp;$AW$82&amp;"C"&amp;$A148)))</f>
        <v>7.7763828236293575E-4</v>
      </c>
      <c r="BO148" s="3">
        <f ca="1">IF($BP$1=1,EC148,-IF(RTD("tos.rtd",,BO$2,"."&amp;$D$134&amp;$AW$82&amp;"P"&amp;$A148)="N/A",0,RTD("tos.rtd",,BO$2,"."&amp;$D$134&amp;$AW$82&amp;"P"&amp;$A148)))</f>
        <v>-7.0862285200620767E-4</v>
      </c>
      <c r="BQ148" s="3">
        <f t="shared" ref="BQ148:BQ153" ca="1" si="417">+$A$84*$A$84*AS148*BJ148-$A$84*$A$84*AT148*BK148</f>
        <v>-47879.221645536687</v>
      </c>
      <c r="BR148" s="3" t="str">
        <f t="shared" ca="1" si="351"/>
        <v>Cruce -</v>
      </c>
      <c r="BS148" s="3">
        <f t="shared" ref="BS148:BS153" ca="1" si="418">+$A$84*$A$84*AU148*BL148-$A$84*$A$84*AV148*BM148</f>
        <v>-202949.2188901676</v>
      </c>
      <c r="BT148" s="3" t="str">
        <f t="shared" ca="1" si="352"/>
        <v/>
      </c>
      <c r="BU148" s="3">
        <f t="shared" ref="BU148:BU153" ca="1" si="419">+$A$84*$A$84*AW148*BN148-$A$84*$A$84*AX148*BO148</f>
        <v>292554.07482124603</v>
      </c>
      <c r="BV148" s="3" t="str">
        <f t="shared" ca="1" si="352"/>
        <v/>
      </c>
      <c r="BX148" s="3">
        <f t="shared" ca="1" si="382"/>
        <v>-81271.657567328322</v>
      </c>
      <c r="BY148" s="3" t="str">
        <f t="shared" ca="1" si="383"/>
        <v/>
      </c>
      <c r="BZ148" s="3">
        <f t="shared" ca="1" si="384"/>
        <v>-820.90066553451811</v>
      </c>
      <c r="CA148" s="3" t="str">
        <f t="shared" ca="1" si="383"/>
        <v>Cruce -</v>
      </c>
      <c r="CB148" s="3">
        <f t="shared" ca="1" si="385"/>
        <v>-1154.4945357739396</v>
      </c>
      <c r="CC148" s="3" t="str">
        <f t="shared" ca="1" si="383"/>
        <v/>
      </c>
      <c r="CD148" s="3">
        <f>IF(RTD("tos.rtd",,CD$43,"."&amp;$B$134&amp;$AS$82&amp;"C"&amp;$A148)="N/A",0,RTD("tos.rtd",,CD$43,"."&amp;$B$134&amp;$AS$82&amp;"C"&amp;$A148))</f>
        <v>1</v>
      </c>
      <c r="CE148" s="3">
        <f>-IF(RTD("tos.rtd",,CE$43,"."&amp;$B$134&amp;$AS$82&amp;"P"&amp;$A148)="N/A",0,RTD("tos.rtd",,CE$43,"."&amp;$B$134&amp;$AS$82&amp;"P"&amp;$A148))</f>
        <v>0.02</v>
      </c>
      <c r="CF148" s="3">
        <f>IF(RTD("tos.rtd",,CF$2,"."&amp;$C$134&amp;$AU$82&amp;"C"&amp;$A148)="N/A",0,RTD("tos.rtd",,CF$2,"."&amp;$C$134&amp;$AU$82&amp;"C"&amp;$A148))</f>
        <v>0.68</v>
      </c>
      <c r="CG148" s="3">
        <f>-IF(RTD("tos.rtd",,CG$2,"."&amp;$C$134&amp;$AU$82&amp;"P"&amp;$A148)="N/A",0,RTD("tos.rtd",,CG$2,"."&amp;$C$134&amp;$AU$82&amp;"P"&amp;$A148))</f>
        <v>0.36</v>
      </c>
      <c r="CH148" s="3">
        <f>IF(RTD("tos.rtd",,CH$2,"."&amp;$D$134&amp;$AW$82&amp;"C"&amp;$A148)="N/A",0,RTD("tos.rtd",,CH$2,"."&amp;$D$134&amp;$AW$82&amp;"C"&amp;$A148))</f>
        <v>0.6</v>
      </c>
      <c r="CI148" s="3">
        <f>-IF(RTD("tos.rtd",,CI$2,"."&amp;$D$134&amp;$AW$82&amp;"P"&amp;$A148)="N/A",0,RTD("tos.rtd",,CI$2,"."&amp;$D$134&amp;$AW$82&amp;"P"&amp;$A148))</f>
        <v>0.41</v>
      </c>
      <c r="CK148" s="3">
        <f t="shared" ref="CK148:CK167" si="420">+AS148*CD148*100+AT148*CE148*100</f>
        <v>492</v>
      </c>
      <c r="CL148" s="3"/>
      <c r="CM148" s="3">
        <f t="shared" ref="CM148:CM167" si="421">+AU148*CF148*100+AV148*CG148*100</f>
        <v>-232</v>
      </c>
      <c r="CN148" s="3"/>
      <c r="CO148" s="3">
        <f t="shared" ref="CO148:CO167" si="422">+AW148*CH148*100+AX148*CI148*100</f>
        <v>733</v>
      </c>
      <c r="CP148" s="3">
        <f t="shared" si="343"/>
        <v>993</v>
      </c>
      <c r="CQ148" s="3">
        <f t="shared" si="353"/>
        <v>-141</v>
      </c>
      <c r="CR148" s="3"/>
      <c r="CS148" s="3">
        <f t="shared" si="354"/>
        <v>-5</v>
      </c>
      <c r="CT148" s="3"/>
      <c r="CU148" s="3">
        <f t="shared" si="355"/>
        <v>-6</v>
      </c>
      <c r="CV148" s="3"/>
      <c r="CW148" s="3">
        <f t="shared" ca="1" si="356"/>
        <v>41725.634285541746</v>
      </c>
      <c r="CY148" s="3">
        <f t="shared" ca="1" si="357"/>
        <v>-83247.052768636771</v>
      </c>
      <c r="CZ148" s="70" t="str">
        <f t="shared" ca="1" si="386"/>
        <v/>
      </c>
      <c r="DA148" s="3">
        <f>IF(RTD("tos.rtd",,DA$43,"."&amp;$B$134&amp;$AS$82&amp;"C"&amp;$A148)="N/A",0,RTD("tos.rtd",,DA$43,"."&amp;$B$134&amp;$AS$82&amp;"C"&amp;$A148))</f>
        <v>113.75</v>
      </c>
      <c r="DB148" s="3">
        <f>IF(RTD("tos.rtd",,DB$43,"."&amp;$B$134&amp;$AS$82&amp;"P"&amp;$A148)="N/A",0,RTD("tos.rtd",,DB$43,"."&amp;$B$134&amp;$AS$82&amp;"P"&amp;$A148))</f>
        <v>0.05</v>
      </c>
      <c r="DC148" s="3">
        <f>IF(RTD("tos.rtd",,DC$43,"."&amp;$B$134&amp;$AS$82&amp;"C"&amp;$A148)="N/A",0,RTD("tos.rtd",,DC$43,"."&amp;$B$134&amp;$AS$82&amp;"C"&amp;$A148))</f>
        <v>180</v>
      </c>
      <c r="DD148" s="3">
        <f>IF(RTD("tos.rtd",,DD$43,"."&amp;$B$134&amp;$AS$82&amp;"P"&amp;$A148)="N/A",0,RTD("tos.rtd",,DD$43,"."&amp;$B$134&amp;$AS$82&amp;"P"&amp;$A148))</f>
        <v>0.85</v>
      </c>
      <c r="DE148" s="3">
        <f>IF(RTD("tos.rtd",,DE$43,"."&amp;$B$134&amp;$AS$82&amp;"C"&amp;$A148)="N/A",0,RTD("tos.rtd",,DE$43,"."&amp;$B$134&amp;$AS$82&amp;"C"&amp;$A148))</f>
        <v>160</v>
      </c>
      <c r="DF148" s="3">
        <f>IF(RTD("tos.rtd",,DF$43,"."&amp;$B$134&amp;$AS$82&amp;"P"&amp;$A148)="N/A",0,RTD("tos.rtd",,DF$43,"."&amp;$B$134&amp;$AS$82&amp;"P"&amp;$A148))</f>
        <v>0</v>
      </c>
      <c r="DG148" s="86">
        <f t="shared" si="387"/>
        <v>-117.25</v>
      </c>
      <c r="DH148" s="3">
        <f t="shared" si="388"/>
        <v>0</v>
      </c>
      <c r="DI148" s="3">
        <f t="shared" si="389"/>
        <v>0</v>
      </c>
      <c r="DJ148" s="3">
        <f t="shared" si="358"/>
        <v>0</v>
      </c>
      <c r="DK148" s="3">
        <f t="shared" si="359"/>
        <v>0</v>
      </c>
      <c r="DL148" s="3">
        <f t="shared" si="390"/>
        <v>0</v>
      </c>
      <c r="DM148" s="3">
        <f t="shared" si="391"/>
        <v>0</v>
      </c>
      <c r="DN148" s="64" t="str">
        <f t="shared" si="360"/>
        <v>UNKNOWN</v>
      </c>
      <c r="DO148" s="64" t="str">
        <f t="shared" si="361"/>
        <v>UNKNOWN</v>
      </c>
      <c r="DP148" s="3">
        <f t="shared" si="362"/>
        <v>0</v>
      </c>
      <c r="DQ148" s="3">
        <f t="shared" si="363"/>
        <v>0</v>
      </c>
      <c r="DR148" s="3">
        <f t="shared" ca="1" si="364"/>
        <v>0</v>
      </c>
      <c r="DS148" s="3">
        <f t="shared" si="365"/>
        <v>0</v>
      </c>
      <c r="DT148" s="3">
        <f t="shared" si="392"/>
        <v>0</v>
      </c>
      <c r="DU148" s="3">
        <f t="shared" si="393"/>
        <v>0</v>
      </c>
      <c r="DV148" s="3">
        <f t="shared" si="366"/>
        <v>2</v>
      </c>
      <c r="DW148" s="3">
        <f t="shared" si="367"/>
        <v>-43</v>
      </c>
      <c r="DX148" s="3">
        <f t="shared" ca="1" si="368"/>
        <v>1.3400181221128861E-3</v>
      </c>
      <c r="DY148" s="3">
        <f t="shared" ca="1" si="369"/>
        <v>-2.0129584621694889E-3</v>
      </c>
      <c r="DZ148" s="3">
        <f t="shared" ca="1" si="370"/>
        <v>7.9462217750526139E-4</v>
      </c>
      <c r="EA148" s="3">
        <f t="shared" ca="1" si="371"/>
        <v>-6.3630166713739137E-4</v>
      </c>
      <c r="EB148" s="3">
        <f t="shared" ca="1" si="372"/>
        <v>7.7763828236293575E-4</v>
      </c>
      <c r="EC148" s="3">
        <f t="shared" ca="1" si="373"/>
        <v>-7.0862285200620767E-4</v>
      </c>
      <c r="ED148" s="63">
        <f t="shared" si="394"/>
        <v>-41</v>
      </c>
      <c r="EE148" s="59">
        <f t="shared" si="374"/>
        <v>0.25</v>
      </c>
      <c r="EF148" s="59">
        <f t="shared" si="375"/>
        <v>0.49209999999999998</v>
      </c>
      <c r="EG148" s="59">
        <f t="shared" si="376"/>
        <v>0.1825</v>
      </c>
      <c r="EH148" s="59">
        <f t="shared" si="377"/>
        <v>0.2311</v>
      </c>
      <c r="EI148" s="59">
        <f t="shared" si="378"/>
        <v>0.18679999999999999</v>
      </c>
      <c r="EJ148" s="59">
        <f t="shared" si="379"/>
        <v>0.20630000000000001</v>
      </c>
      <c r="EK148" s="63">
        <f t="shared" ca="1" si="395"/>
        <v>40837496.427764975</v>
      </c>
      <c r="EL148" s="3" t="str">
        <f>RTD("tos.rtd",,EL$43,"."&amp;$B$134&amp;$AS$82&amp;"C"&amp;$A148)</f>
        <v>--</v>
      </c>
      <c r="EM148" s="3" t="str">
        <f>RTD("tos.rtd",,EM$43,"."&amp;$B$134&amp;$AS$82&amp;"P"&amp;$A148)</f>
        <v>49.21%</v>
      </c>
      <c r="EN148" s="3" t="str">
        <f>RTD("tos.rtd",,EN$2,"."&amp;$C$134&amp;$AU$82&amp;"C"&amp;$A148)</f>
        <v>18.25%</v>
      </c>
      <c r="EO148" s="3" t="str">
        <f>RTD("tos.rtd",,EO$2,"."&amp;$C$134&amp;$AU$82&amp;"P"&amp;$A148)</f>
        <v>23.11%</v>
      </c>
      <c r="EP148" s="3" t="str">
        <f>RTD("tos.rtd",,EP$2,"."&amp;$D$134&amp;$AW$82&amp;"C"&amp;$A148)</f>
        <v>18.68%</v>
      </c>
      <c r="EQ148" s="3" t="str">
        <f>RTD("tos.rtd",,EQ$2,"."&amp;$D$134&amp;$AW$82&amp;"P"&amp;$A148)</f>
        <v>20.63%</v>
      </c>
      <c r="ES148" s="63" t="str">
        <f t="shared" si="380"/>
        <v>21275,-41.00</v>
      </c>
      <c r="ET148" s="63" t="str">
        <f t="shared" ca="1" si="381"/>
        <v>21275,-83.25</v>
      </c>
      <c r="EU148" s="68">
        <v>588.6</v>
      </c>
      <c r="EV148" s="68" t="s">
        <v>1204</v>
      </c>
      <c r="EW148" s="68">
        <v>514.92999999999995</v>
      </c>
      <c r="EX148" s="68" t="s">
        <v>1205</v>
      </c>
      <c r="EY148" s="68">
        <v>5896.25</v>
      </c>
      <c r="EZ148" s="68" t="s">
        <v>1206</v>
      </c>
      <c r="FA148" s="68">
        <v>21136.25</v>
      </c>
      <c r="FB148" s="68" t="s">
        <v>1207</v>
      </c>
      <c r="FC148" s="68" t="s">
        <v>1208</v>
      </c>
      <c r="FD148" s="68" t="s">
        <v>1209</v>
      </c>
      <c r="FE148" s="68" t="s">
        <v>1210</v>
      </c>
      <c r="FF148" s="68" t="s">
        <v>1211</v>
      </c>
    </row>
    <row r="149" spans="1:162" ht="11.1" customHeight="1" thickBot="1" x14ac:dyDescent="0.25">
      <c r="A149" s="2">
        <f t="shared" si="396"/>
        <v>21250</v>
      </c>
      <c r="B149" s="3">
        <f t="shared" si="410"/>
        <v>38</v>
      </c>
      <c r="C149" s="3">
        <f t="shared" si="411"/>
        <v>7</v>
      </c>
      <c r="D149" s="3">
        <f t="shared" si="412"/>
        <v>459</v>
      </c>
      <c r="E149" s="3">
        <f t="shared" si="413"/>
        <v>504</v>
      </c>
      <c r="F149" s="4">
        <f t="shared" si="414"/>
        <v>21339.401535602847</v>
      </c>
      <c r="G149" s="5">
        <f t="shared" si="415"/>
        <v>517.62495763652726</v>
      </c>
      <c r="AM149" s="1">
        <v>19</v>
      </c>
      <c r="AN149" s="1">
        <v>-58</v>
      </c>
      <c r="AO149" s="1">
        <v>21250</v>
      </c>
      <c r="AP149" s="1">
        <v>99</v>
      </c>
      <c r="AQ149" s="1">
        <v>-448</v>
      </c>
      <c r="AS149" s="54">
        <f>IF(RTD("tos.rtd",,AS$83,"."&amp;$B$134&amp;$AS$82&amp;"C"&amp;$A149)="N/A",0,RTD("tos.rtd",,AS$83,"."&amp;$B$134&amp;$AS$82&amp;"C"&amp;$A149))</f>
        <v>10</v>
      </c>
      <c r="AT149" s="3">
        <f>-IF(RTD("tos.rtd",,AT$83,"."&amp;$B$134&amp;$AS$82&amp;"P"&amp;$A149)="N/A",0,RTD("tos.rtd",,AT$83,"."&amp;$B$134&amp;$AS$82&amp;"P"&amp;$A149))</f>
        <v>-28</v>
      </c>
      <c r="AU149" s="54">
        <f>IF(RTD("tos.rtd",,AU$2,"."&amp;$C$134&amp;$AU$134&amp;"C"&amp;$A149)="N/A",0,RTD("tos.rtd",,AU$2,"."&amp;$C$134&amp;$AU$134&amp;"C"&amp;$A149))</f>
        <v>2</v>
      </c>
      <c r="AV149" s="3">
        <f>-IF(RTD("tos.rtd",,AV$2,"."&amp;$C$134&amp;$AU$134&amp;"P"&amp;$A149)="N/A",0,RTD("tos.rtd",,AV$2,"."&amp;$C$134&amp;$AU$134&amp;"P"&amp;$A149))</f>
        <v>-5</v>
      </c>
      <c r="AW149" s="54">
        <f>IF(RTD("tos.rtd",,AW$2,"."&amp;$D$134&amp;$AW$134&amp;"C"&amp;$A149)="N/A",0,RTD("tos.rtd",,AW$2,"."&amp;$D$134&amp;$AW$134&amp;"C"&amp;$A149))</f>
        <v>423</v>
      </c>
      <c r="AX149" s="3">
        <f>-IF(RTD("tos.rtd",,AX$2,"."&amp;$D$134&amp;$AW$134&amp;"P"&amp;$A149)="N/A",0,RTD("tos.rtd",,AX$2,"."&amp;$D$134&amp;$AW$134&amp;"P"&amp;$A149))</f>
        <v>-36</v>
      </c>
      <c r="AY149" s="76">
        <f t="shared" si="416"/>
        <v>366</v>
      </c>
      <c r="AZ149" s="8">
        <f t="shared" si="349"/>
        <v>21250</v>
      </c>
      <c r="BA149" s="54">
        <f>IF(RTD("tos.rtd",,BA$43,"."&amp;$B$134&amp;$AS$82&amp;"C"&amp;$A149)="N/A",0,RTD("tos.rtd",,BA$43,"."&amp;$B$134&amp;$AS$82&amp;"C"&amp;$A149))</f>
        <v>99</v>
      </c>
      <c r="BB149" s="3">
        <f>-IF(RTD("tos.rtd",,BB$43,"."&amp;$B$134&amp;$AS$82&amp;"P"&amp;$A149)="N/A",0,RTD("tos.rtd",,BB$43,"."&amp;$B$134&amp;$AS$82&amp;"P"&amp;$A149))</f>
        <v>-448</v>
      </c>
      <c r="BC149" s="54">
        <f>IF(RTD("tos.rtd",,BC$2,"."&amp;$C$134&amp;$AU$82&amp;"C"&amp;$A149)="N/A",0,RTD("tos.rtd",,BC$2,"."&amp;$C$134&amp;$AU$82&amp;"C"&amp;$A149))</f>
        <v>0</v>
      </c>
      <c r="BD149" s="3">
        <f>-IF(RTD("tos.rtd",,BD$2,"."&amp;$C$134&amp;$AU$82&amp;"P"&amp;$A149)="N/A",0,RTD("tos.rtd",,BD$2,"."&amp;$C$134&amp;$AU$82&amp;"P"&amp;$A149))</f>
        <v>-2</v>
      </c>
      <c r="BE149" s="54">
        <f>IF(RTD("tos.rtd",,BE$2,"."&amp;$D$134&amp;$AW$82&amp;"C"&amp;$A149)="N/A",0,RTD("tos.rtd",,BE$2,"."&amp;$D$134&amp;$AW$82&amp;"C"&amp;$A149))</f>
        <v>1</v>
      </c>
      <c r="BF149" s="3">
        <f>-IF(RTD("tos.rtd",,BF$2,"."&amp;$D$134&amp;$AW$82&amp;"P"&amp;$A149)="N/A",0,RTD("tos.rtd",,BF$2,"."&amp;$D$134&amp;$AW$82&amp;"P"&amp;$A149))</f>
        <v>-4</v>
      </c>
      <c r="BG149" s="3">
        <f ca="1">+Hoja2!Y150</f>
        <v>-6</v>
      </c>
      <c r="BH149" s="7">
        <f t="shared" ca="1" si="350"/>
        <v>-360</v>
      </c>
      <c r="BI149" s="32" t="str">
        <f t="shared" ca="1" si="409"/>
        <v/>
      </c>
      <c r="BJ149" s="3">
        <f ca="1">IF($BP$1=1,DX149,IF(RTD("tos.rtd",,BJ$43,"."&amp;$B$134&amp;$AS$82&amp;"C"&amp;$A149)="N/A",0,RTD("tos.rtd",,BJ$43,"."&amp;$B$134&amp;$AS$82&amp;"C"&amp;$A149)))</f>
        <v>6.7095050977161459E-4</v>
      </c>
      <c r="BK149" s="3">
        <f ca="1">IF($BP$1=1,DY149,-IF(RTD("tos.rtd",,BK$43,"."&amp;$B$134&amp;$AS$82&amp;"P"&amp;$A149)="N/A",0,RTD("tos.rtd",,BK$43,"."&amp;$B$134&amp;$AS$82&amp;"P"&amp;$A149)))</f>
        <v>-1.5761351929897258E-3</v>
      </c>
      <c r="BL149" s="3">
        <f ca="1">IF($BP$1=1,DZ149,IF(RTD("tos.rtd",,BL$2,"."&amp;$C$134&amp;$AU$82&amp;"C"&amp;$A149)="N/A",0,RTD("tos.rtd",,BL$2,"."&amp;$C$134&amp;$AU$82&amp;"C"&amp;$A149)))</f>
        <v>7.6720404449344968E-4</v>
      </c>
      <c r="BM149" s="3">
        <f ca="1">IF($BP$1=1,EA149,-IF(RTD("tos.rtd",,BM$2,"."&amp;$C$134&amp;$AU$82&amp;"P"&amp;$A149)="N/A",0,RTD("tos.rtd",,BM$2,"."&amp;$C$134&amp;$AU$82&amp;"P"&amp;$A149)))</f>
        <v>-6.2725085078550182E-4</v>
      </c>
      <c r="BN149" s="3">
        <f ca="1">IF($BP$1=1,EB149,IF(RTD("tos.rtd",,BN$2,"."&amp;$D$134&amp;$AW$82&amp;"C"&amp;$A149)="N/A",0,RTD("tos.rtd",,BN$2,"."&amp;$D$134&amp;$AW$82&amp;"C"&amp;$A149)))</f>
        <v>7.6388627018912701E-4</v>
      </c>
      <c r="BO149" s="3">
        <f ca="1">IF($BP$1=1,EC149,-IF(RTD("tos.rtd",,BO$2,"."&amp;$D$134&amp;$AW$82&amp;"P"&amp;$A149)="N/A",0,RTD("tos.rtd",,BO$2,"."&amp;$D$134&amp;$AW$82&amp;"P"&amp;$A149)))</f>
        <v>-6.9746412838312928E-4</v>
      </c>
      <c r="BQ149" s="3">
        <f t="shared" ca="1" si="417"/>
        <v>-1325510.3504366225</v>
      </c>
      <c r="BR149" s="3" t="str">
        <f t="shared" ca="1" si="351"/>
        <v/>
      </c>
      <c r="BS149" s="3">
        <f t="shared" ca="1" si="418"/>
        <v>-56737.955412507996</v>
      </c>
      <c r="BT149" s="3" t="str">
        <f t="shared" ca="1" si="352"/>
        <v/>
      </c>
      <c r="BU149" s="3">
        <f t="shared" ca="1" si="419"/>
        <v>10555802.781376379</v>
      </c>
      <c r="BV149" s="3" t="str">
        <f t="shared" ca="1" si="352"/>
        <v/>
      </c>
      <c r="BX149" s="3">
        <f t="shared" ca="1" si="382"/>
        <v>-173696.58592400138</v>
      </c>
      <c r="BY149" s="3" t="str">
        <f t="shared" ca="1" si="383"/>
        <v/>
      </c>
      <c r="BZ149" s="3">
        <f t="shared" ca="1" si="384"/>
        <v>-340.64085370717191</v>
      </c>
      <c r="CA149" s="3" t="str">
        <f t="shared" ca="1" si="383"/>
        <v/>
      </c>
      <c r="CB149" s="3">
        <f t="shared" ca="1" si="385"/>
        <v>-550.12140072315287</v>
      </c>
      <c r="CC149" s="3" t="str">
        <f t="shared" ca="1" si="383"/>
        <v/>
      </c>
      <c r="CD149" s="3">
        <f>IF(RTD("tos.rtd",,CD$43,"."&amp;$B$134&amp;$AS$82&amp;"C"&amp;$A149)="N/A",0,RTD("tos.rtd",,CD$43,"."&amp;$B$134&amp;$AS$82&amp;"C"&amp;$A149))</f>
        <v>1</v>
      </c>
      <c r="CE149" s="3">
        <f>-IF(RTD("tos.rtd",,CE$43,"."&amp;$B$134&amp;$AS$82&amp;"P"&amp;$A149)="N/A",0,RTD("tos.rtd",,CE$43,"."&amp;$B$134&amp;$AS$82&amp;"P"&amp;$A149))</f>
        <v>0</v>
      </c>
      <c r="CF149" s="3">
        <f>IF(RTD("tos.rtd",,CF$2,"."&amp;$C$134&amp;$AU$82&amp;"C"&amp;$A149)="N/A",0,RTD("tos.rtd",,CF$2,"."&amp;$C$134&amp;$AU$82&amp;"C"&amp;$A149))</f>
        <v>0.69</v>
      </c>
      <c r="CG149" s="3">
        <f>-IF(RTD("tos.rtd",,CG$2,"."&amp;$C$134&amp;$AU$82&amp;"P"&amp;$A149)="N/A",0,RTD("tos.rtd",,CG$2,"."&amp;$C$134&amp;$AU$82&amp;"P"&amp;$A149))</f>
        <v>0.34</v>
      </c>
      <c r="CH149" s="3">
        <f>IF(RTD("tos.rtd",,CH$2,"."&amp;$D$134&amp;$AW$82&amp;"C"&amp;$A149)="N/A",0,RTD("tos.rtd",,CH$2,"."&amp;$D$134&amp;$AW$82&amp;"C"&amp;$A149))</f>
        <v>0.6</v>
      </c>
      <c r="CI149" s="3">
        <f>-IF(RTD("tos.rtd",,CI$2,"."&amp;$D$134&amp;$AW$82&amp;"P"&amp;$A149)="N/A",0,RTD("tos.rtd",,CI$2,"."&amp;$D$134&amp;$AW$82&amp;"P"&amp;$A149))</f>
        <v>0.4</v>
      </c>
      <c r="CK149" s="3">
        <f t="shared" si="420"/>
        <v>1000</v>
      </c>
      <c r="CL149" s="3"/>
      <c r="CM149" s="3">
        <f t="shared" si="421"/>
        <v>-32.000000000000028</v>
      </c>
      <c r="CN149" s="3"/>
      <c r="CO149" s="3">
        <f t="shared" si="422"/>
        <v>23940</v>
      </c>
      <c r="CP149" s="3">
        <f t="shared" si="343"/>
        <v>24908</v>
      </c>
      <c r="CQ149" s="3">
        <f t="shared" si="353"/>
        <v>-349</v>
      </c>
      <c r="CR149" s="3"/>
      <c r="CS149" s="3">
        <f t="shared" si="354"/>
        <v>-2</v>
      </c>
      <c r="CT149" s="3"/>
      <c r="CU149" s="3">
        <f t="shared" si="355"/>
        <v>-3</v>
      </c>
      <c r="CV149" s="3"/>
      <c r="CW149" s="3">
        <f t="shared" ca="1" si="356"/>
        <v>9173554.4755272474</v>
      </c>
      <c r="CY149" s="3">
        <f t="shared" ca="1" si="357"/>
        <v>-174587.34817843171</v>
      </c>
      <c r="CZ149" s="70" t="str">
        <f t="shared" ca="1" si="386"/>
        <v/>
      </c>
      <c r="DA149" s="3">
        <f>IF(RTD("tos.rtd",,DA$43,"."&amp;$B$134&amp;$AS$82&amp;"C"&amp;$A149)="N/A",0,RTD("tos.rtd",,DA$43,"."&amp;$B$134&amp;$AS$82&amp;"C"&amp;$A149))</f>
        <v>185</v>
      </c>
      <c r="DB149" s="3">
        <f>IF(RTD("tos.rtd",,DB$43,"."&amp;$B$134&amp;$AS$82&amp;"P"&amp;$A149)="N/A",0,RTD("tos.rtd",,DB$43,"."&amp;$B$134&amp;$AS$82&amp;"P"&amp;$A149))</f>
        <v>0.05</v>
      </c>
      <c r="DC149" s="3">
        <f>IF(RTD("tos.rtd",,DC$43,"."&amp;$B$134&amp;$AS$82&amp;"C"&amp;$A149)="N/A",0,RTD("tos.rtd",,DC$43,"."&amp;$B$134&amp;$AS$82&amp;"C"&amp;$A149))</f>
        <v>204</v>
      </c>
      <c r="DD149" s="3">
        <f>IF(RTD("tos.rtd",,DD$43,"."&amp;$B$134&amp;$AS$82&amp;"P"&amp;$A149)="N/A",0,RTD("tos.rtd",,DD$43,"."&amp;$B$134&amp;$AS$82&amp;"P"&amp;$A149))</f>
        <v>0.05</v>
      </c>
      <c r="DE149" s="3">
        <f>IF(RTD("tos.rtd",,DE$43,"."&amp;$B$134&amp;$AS$82&amp;"C"&amp;$A149)="N/A",0,RTD("tos.rtd",,DE$43,"."&amp;$B$134&amp;$AS$82&amp;"C"&amp;$A149))</f>
        <v>184</v>
      </c>
      <c r="DF149" s="3">
        <f>IF(RTD("tos.rtd",,DF$43,"."&amp;$B$134&amp;$AS$82&amp;"P"&amp;$A149)="N/A",0,RTD("tos.rtd",,DF$43,"."&amp;$B$134&amp;$AS$82&amp;"P"&amp;$A149))</f>
        <v>0</v>
      </c>
      <c r="DG149" s="86">
        <f t="shared" si="387"/>
        <v>-142.25</v>
      </c>
      <c r="DH149" s="3">
        <f t="shared" si="388"/>
        <v>0</v>
      </c>
      <c r="DI149" s="3">
        <f t="shared" si="389"/>
        <v>0</v>
      </c>
      <c r="DJ149" s="3">
        <f t="shared" si="358"/>
        <v>0</v>
      </c>
      <c r="DK149" s="3">
        <f t="shared" si="359"/>
        <v>0</v>
      </c>
      <c r="DL149" s="3">
        <f t="shared" si="390"/>
        <v>0</v>
      </c>
      <c r="DM149" s="3">
        <f t="shared" si="391"/>
        <v>0</v>
      </c>
      <c r="DN149" s="64" t="str">
        <f t="shared" si="360"/>
        <v>UNKNOWN</v>
      </c>
      <c r="DO149" s="64" t="str">
        <f t="shared" si="361"/>
        <v>UNKNOWN</v>
      </c>
      <c r="DP149" s="3">
        <f t="shared" si="362"/>
        <v>0</v>
      </c>
      <c r="DQ149" s="3">
        <f t="shared" si="363"/>
        <v>0</v>
      </c>
      <c r="DR149" s="3">
        <f t="shared" ca="1" si="364"/>
        <v>0</v>
      </c>
      <c r="DS149" s="3">
        <f t="shared" si="365"/>
        <v>0</v>
      </c>
      <c r="DT149" s="3">
        <f t="shared" si="392"/>
        <v>0</v>
      </c>
      <c r="DU149" s="3">
        <f t="shared" si="393"/>
        <v>0</v>
      </c>
      <c r="DV149" s="3">
        <f t="shared" si="366"/>
        <v>19</v>
      </c>
      <c r="DW149" s="3">
        <f t="shared" si="367"/>
        <v>-58</v>
      </c>
      <c r="DX149" s="3">
        <f t="shared" ca="1" si="368"/>
        <v>6.7095050977161459E-4</v>
      </c>
      <c r="DY149" s="3">
        <f t="shared" ca="1" si="369"/>
        <v>-1.5761351929897258E-3</v>
      </c>
      <c r="DZ149" s="3">
        <f t="shared" ca="1" si="370"/>
        <v>7.6720404449344968E-4</v>
      </c>
      <c r="EA149" s="3">
        <f t="shared" ca="1" si="371"/>
        <v>-6.2725085078550182E-4</v>
      </c>
      <c r="EB149" s="3">
        <f t="shared" ca="1" si="372"/>
        <v>7.6388627018912701E-4</v>
      </c>
      <c r="EC149" s="3">
        <f t="shared" ca="1" si="373"/>
        <v>-6.9746412838312928E-4</v>
      </c>
      <c r="ED149" s="63">
        <f t="shared" si="394"/>
        <v>-39</v>
      </c>
      <c r="EE149" s="59">
        <f t="shared" si="374"/>
        <v>0.25</v>
      </c>
      <c r="EF149" s="59">
        <f t="shared" si="375"/>
        <v>0.40770000000000001</v>
      </c>
      <c r="EG149" s="59">
        <f t="shared" si="376"/>
        <v>0.18640000000000001</v>
      </c>
      <c r="EH149" s="59">
        <f t="shared" si="377"/>
        <v>0.2321</v>
      </c>
      <c r="EI149" s="59">
        <f t="shared" si="378"/>
        <v>0.18729999999999999</v>
      </c>
      <c r="EJ149" s="59">
        <f t="shared" si="379"/>
        <v>0.20699999999999999</v>
      </c>
      <c r="EK149" s="63">
        <f t="shared" ca="1" si="395"/>
        <v>47668355.136999205</v>
      </c>
      <c r="EL149" s="3" t="str">
        <f>RTD("tos.rtd",,EL$43,"."&amp;$B$134&amp;$AS$82&amp;"C"&amp;$A149)</f>
        <v>--</v>
      </c>
      <c r="EM149" s="3" t="str">
        <f>RTD("tos.rtd",,EM$43,"."&amp;$B$134&amp;$AS$82&amp;"P"&amp;$A149)</f>
        <v>40.77%</v>
      </c>
      <c r="EN149" s="3" t="str">
        <f>RTD("tos.rtd",,EN$2,"."&amp;$C$134&amp;$AU$82&amp;"C"&amp;$A149)</f>
        <v>18.64%</v>
      </c>
      <c r="EO149" s="3" t="str">
        <f>RTD("tos.rtd",,EO$2,"."&amp;$C$134&amp;$AU$82&amp;"P"&amp;$A149)</f>
        <v>23.21%</v>
      </c>
      <c r="EP149" s="3" t="str">
        <f>RTD("tos.rtd",,EP$2,"."&amp;$D$134&amp;$AW$82&amp;"C"&amp;$A149)</f>
        <v>18.73%</v>
      </c>
      <c r="EQ149" s="3" t="str">
        <f>RTD("tos.rtd",,EQ$2,"."&amp;$D$134&amp;$AW$82&amp;"P"&amp;$A149)</f>
        <v>20.70%</v>
      </c>
      <c r="ES149" s="63" t="str">
        <f t="shared" si="380"/>
        <v>21250,-39.00</v>
      </c>
      <c r="ET149" s="63" t="str">
        <f t="shared" ca="1" si="381"/>
        <v>21250,-174.59</v>
      </c>
      <c r="EU149" s="68">
        <v>588.64</v>
      </c>
      <c r="EV149" s="68" t="s">
        <v>1212</v>
      </c>
      <c r="EW149" s="68">
        <v>514.98</v>
      </c>
      <c r="EX149" s="68" t="s">
        <v>1213</v>
      </c>
      <c r="EY149" s="68">
        <v>5896.75</v>
      </c>
      <c r="EZ149" s="68" t="s">
        <v>1214</v>
      </c>
      <c r="FA149" s="68">
        <v>21137.5</v>
      </c>
      <c r="FB149" s="68" t="s">
        <v>1215</v>
      </c>
      <c r="FC149" s="68" t="s">
        <v>1216</v>
      </c>
      <c r="FD149" s="68" t="s">
        <v>1217</v>
      </c>
      <c r="FE149" s="68" t="s">
        <v>1218</v>
      </c>
      <c r="FF149" s="68" t="s">
        <v>1219</v>
      </c>
    </row>
    <row r="150" spans="1:162" ht="11.1" customHeight="1" thickBot="1" x14ac:dyDescent="0.25">
      <c r="A150" s="2">
        <f t="shared" si="396"/>
        <v>21225</v>
      </c>
      <c r="B150" s="3">
        <f t="shared" si="410"/>
        <v>17</v>
      </c>
      <c r="C150" s="3">
        <f t="shared" si="411"/>
        <v>5</v>
      </c>
      <c r="D150" s="3">
        <f t="shared" si="412"/>
        <v>51</v>
      </c>
      <c r="E150" s="3">
        <f t="shared" si="413"/>
        <v>73</v>
      </c>
      <c r="F150" s="4">
        <f t="shared" si="414"/>
        <v>21314.296357325664</v>
      </c>
      <c r="G150" s="5">
        <f t="shared" si="415"/>
        <v>517.0159870981314</v>
      </c>
      <c r="AM150" s="1">
        <v>11</v>
      </c>
      <c r="AN150" s="1">
        <v>-54</v>
      </c>
      <c r="AO150" s="1">
        <v>21225</v>
      </c>
      <c r="AP150" s="1">
        <v>22</v>
      </c>
      <c r="AQ150" s="1">
        <v>-163</v>
      </c>
      <c r="AS150" s="54">
        <f>IF(RTD("tos.rtd",,AS$83,"."&amp;$B$134&amp;$AS$82&amp;"C"&amp;$A150)="N/A",0,RTD("tos.rtd",,AS$83,"."&amp;$B$134&amp;$AS$82&amp;"C"&amp;$A150))</f>
        <v>12</v>
      </c>
      <c r="AT150" s="3">
        <f>-IF(RTD("tos.rtd",,AT$83,"."&amp;$B$134&amp;$AS$82&amp;"P"&amp;$A150)="N/A",0,RTD("tos.rtd",,AT$83,"."&amp;$B$134&amp;$AS$82&amp;"P"&amp;$A150))</f>
        <v>-5</v>
      </c>
      <c r="AU150" s="54">
        <f>IF(RTD("tos.rtd",,AU$2,"."&amp;$C$134&amp;$AU$134&amp;"C"&amp;$A150)="N/A",0,RTD("tos.rtd",,AU$2,"."&amp;$C$134&amp;$AU$134&amp;"C"&amp;$A150))</f>
        <v>3</v>
      </c>
      <c r="AV150" s="3">
        <f>-IF(RTD("tos.rtd",,AV$2,"."&amp;$C$134&amp;$AU$134&amp;"P"&amp;$A150)="N/A",0,RTD("tos.rtd",,AV$2,"."&amp;$C$134&amp;$AU$134&amp;"P"&amp;$A150))</f>
        <v>-2</v>
      </c>
      <c r="AW150" s="54">
        <f>IF(RTD("tos.rtd",,AW$2,"."&amp;$D$134&amp;$AW$134&amp;"C"&amp;$A150)="N/A",0,RTD("tos.rtd",,AW$2,"."&amp;$D$134&amp;$AW$134&amp;"C"&amp;$A150))</f>
        <v>27</v>
      </c>
      <c r="AX150" s="3">
        <f>-IF(RTD("tos.rtd",,AX$2,"."&amp;$D$134&amp;$AW$134&amp;"P"&amp;$A150)="N/A",0,RTD("tos.rtd",,AX$2,"."&amp;$D$134&amp;$AW$134&amp;"P"&amp;$A150))</f>
        <v>-24</v>
      </c>
      <c r="AY150" s="76">
        <f t="shared" si="416"/>
        <v>11</v>
      </c>
      <c r="AZ150" s="8">
        <f t="shared" si="349"/>
        <v>21225</v>
      </c>
      <c r="BA150" s="54">
        <f>IF(RTD("tos.rtd",,BA$43,"."&amp;$B$134&amp;$AS$82&amp;"C"&amp;$A150)="N/A",0,RTD("tos.rtd",,BA$43,"."&amp;$B$134&amp;$AS$82&amp;"C"&amp;$A150))</f>
        <v>22</v>
      </c>
      <c r="BB150" s="3">
        <f>-IF(RTD("tos.rtd",,BB$43,"."&amp;$B$134&amp;$AS$82&amp;"P"&amp;$A150)="N/A",0,RTD("tos.rtd",,BB$43,"."&amp;$B$134&amp;$AS$82&amp;"P"&amp;$A150))</f>
        <v>-163</v>
      </c>
      <c r="BC150" s="54">
        <f>IF(RTD("tos.rtd",,BC$2,"."&amp;$C$134&amp;$AU$82&amp;"C"&amp;$A150)="N/A",0,RTD("tos.rtd",,BC$2,"."&amp;$C$134&amp;$AU$82&amp;"C"&amp;$A150))</f>
        <v>0</v>
      </c>
      <c r="BD150" s="3">
        <f>-IF(RTD("tos.rtd",,BD$2,"."&amp;$C$134&amp;$AU$82&amp;"P"&amp;$A150)="N/A",0,RTD("tos.rtd",,BD$2,"."&amp;$C$134&amp;$AU$82&amp;"P"&amp;$A150))</f>
        <v>-18</v>
      </c>
      <c r="BE150" s="54">
        <f>IF(RTD("tos.rtd",,BE$2,"."&amp;$D$134&amp;$AW$82&amp;"C"&amp;$A150)="N/A",0,RTD("tos.rtd",,BE$2,"."&amp;$D$134&amp;$AW$82&amp;"C"&amp;$A150))</f>
        <v>0</v>
      </c>
      <c r="BF150" s="3">
        <f>-IF(RTD("tos.rtd",,BF$2,"."&amp;$D$134&amp;$AW$82&amp;"P"&amp;$A150)="N/A",0,RTD("tos.rtd",,BF$2,"."&amp;$D$134&amp;$AW$82&amp;"P"&amp;$A150))</f>
        <v>0</v>
      </c>
      <c r="BG150" s="3">
        <f ca="1">+Hoja2!Y151</f>
        <v>9</v>
      </c>
      <c r="BH150" s="7">
        <f t="shared" ca="1" si="350"/>
        <v>-150</v>
      </c>
      <c r="BI150" s="32" t="str">
        <f t="shared" ca="1" si="409"/>
        <v/>
      </c>
      <c r="BJ150" s="3">
        <f ca="1">IF($BP$1=1,DX150,IF(RTD("tos.rtd",,BJ$43,"."&amp;$B$134&amp;$AS$82&amp;"C"&amp;$A150)="N/A",0,RTD("tos.rtd",,BJ$43,"."&amp;$B$134&amp;$AS$82&amp;"C"&amp;$A150)))</f>
        <v>1.3176084308246911E-3</v>
      </c>
      <c r="BK150" s="3">
        <f ca="1">IF($BP$1=1,DY150,-IF(RTD("tos.rtd",,BK$43,"."&amp;$B$134&amp;$AS$82&amp;"P"&amp;$A150)="N/A",0,RTD("tos.rtd",,BK$43,"."&amp;$B$134&amp;$AS$82&amp;"P"&amp;$A150)))</f>
        <v>-1.0991630078339431E-3</v>
      </c>
      <c r="BL150" s="3">
        <f ca="1">IF($BP$1=1,DZ150,IF(RTD("tos.rtd",,BL$2,"."&amp;$C$134&amp;$AU$82&amp;"C"&amp;$A150)="N/A",0,RTD("tos.rtd",,BL$2,"."&amp;$C$134&amp;$AU$82&amp;"C"&amp;$A150)))</f>
        <v>7.5341930899723347E-4</v>
      </c>
      <c r="BM150" s="3">
        <f ca="1">IF($BP$1=1,EA150,-IF(RTD("tos.rtd",,BM$2,"."&amp;$C$134&amp;$AU$82&amp;"P"&amp;$A150)="N/A",0,RTD("tos.rtd",,BM$2,"."&amp;$C$134&amp;$AU$82&amp;"P"&amp;$A150)))</f>
        <v>-6.1740108790497145E-4</v>
      </c>
      <c r="BN150" s="3">
        <f ca="1">IF($BP$1=1,EB150,IF(RTD("tos.rtd",,BN$2,"."&amp;$D$134&amp;$AW$82&amp;"C"&amp;$A150)="N/A",0,RTD("tos.rtd",,BN$2,"."&amp;$D$134&amp;$AW$82&amp;"C"&amp;$A150)))</f>
        <v>7.4821228560219082E-4</v>
      </c>
      <c r="BO150" s="3">
        <f ca="1">IF($BP$1=1,EC150,-IF(RTD("tos.rtd",,BO$2,"."&amp;$D$134&amp;$AW$82&amp;"P"&amp;$A150)="N/A",0,RTD("tos.rtd",,BO$2,"."&amp;$D$134&amp;$AW$82&amp;"P"&amp;$A150)))</f>
        <v>-6.8485259802153931E-4</v>
      </c>
      <c r="BQ150" s="3">
        <f t="shared" ca="1" si="417"/>
        <v>365378.1523803249</v>
      </c>
      <c r="BR150" s="3" t="str">
        <f t="shared" ca="1" si="351"/>
        <v>Cruce +</v>
      </c>
      <c r="BS150" s="3">
        <f t="shared" ca="1" si="418"/>
        <v>36322.003923646203</v>
      </c>
      <c r="BT150" s="3" t="str">
        <f t="shared" ca="1" si="352"/>
        <v>Cruce +</v>
      </c>
      <c r="BU150" s="3">
        <f t="shared" ca="1" si="419"/>
        <v>133367.16700278071</v>
      </c>
      <c r="BV150" s="3" t="str">
        <f t="shared" ca="1" si="352"/>
        <v/>
      </c>
      <c r="BX150" s="3">
        <f t="shared" ca="1" si="382"/>
        <v>-40778.058517005753</v>
      </c>
      <c r="BY150" s="3" t="str">
        <f t="shared" ca="1" si="383"/>
        <v/>
      </c>
      <c r="BZ150" s="3">
        <f t="shared" ca="1" si="384"/>
        <v>-3017.6257243857463</v>
      </c>
      <c r="CA150" s="3" t="str">
        <f t="shared" ca="1" si="383"/>
        <v/>
      </c>
      <c r="CB150" s="3">
        <f t="shared" ca="1" si="385"/>
        <v>0</v>
      </c>
      <c r="CC150" s="3" t="str">
        <f t="shared" ca="1" si="383"/>
        <v/>
      </c>
      <c r="CD150" s="3">
        <f>IF(RTD("tos.rtd",,CD$43,"."&amp;$B$134&amp;$AS$82&amp;"C"&amp;$A150)="N/A",0,RTD("tos.rtd",,CD$43,"."&amp;$B$134&amp;$AS$82&amp;"C"&amp;$A150))</f>
        <v>0.95</v>
      </c>
      <c r="CE150" s="3">
        <f>-IF(RTD("tos.rtd",,CE$43,"."&amp;$B$134&amp;$AS$82&amp;"P"&amp;$A150)="N/A",0,RTD("tos.rtd",,CE$43,"."&amp;$B$134&amp;$AS$82&amp;"P"&amp;$A150))</f>
        <v>0.11</v>
      </c>
      <c r="CF150" s="3">
        <f>IF(RTD("tos.rtd",,CF$2,"."&amp;$C$134&amp;$AU$82&amp;"C"&amp;$A150)="N/A",0,RTD("tos.rtd",,CF$2,"."&amp;$C$134&amp;$AU$82&amp;"C"&amp;$A150))</f>
        <v>0.72</v>
      </c>
      <c r="CG150" s="3">
        <f>-IF(RTD("tos.rtd",,CG$2,"."&amp;$C$134&amp;$AU$82&amp;"P"&amp;$A150)="N/A",0,RTD("tos.rtd",,CG$2,"."&amp;$C$134&amp;$AU$82&amp;"P"&amp;$A150))</f>
        <v>0.32</v>
      </c>
      <c r="CH150" s="3">
        <f>IF(RTD("tos.rtd",,CH$2,"."&amp;$D$134&amp;$AW$82&amp;"C"&amp;$A150)="N/A",0,RTD("tos.rtd",,CH$2,"."&amp;$D$134&amp;$AW$82&amp;"C"&amp;$A150))</f>
        <v>0.61</v>
      </c>
      <c r="CI150" s="3">
        <f>-IF(RTD("tos.rtd",,CI$2,"."&amp;$D$134&amp;$AW$82&amp;"P"&amp;$A150)="N/A",0,RTD("tos.rtd",,CI$2,"."&amp;$D$134&amp;$AW$82&amp;"P"&amp;$A150))</f>
        <v>0.4</v>
      </c>
      <c r="CK150" s="3">
        <f t="shared" si="420"/>
        <v>1084.9999999999998</v>
      </c>
      <c r="CL150" s="3"/>
      <c r="CM150" s="3">
        <f t="shared" si="421"/>
        <v>152</v>
      </c>
      <c r="CN150" s="3"/>
      <c r="CO150" s="3">
        <f t="shared" si="422"/>
        <v>686.99999999999989</v>
      </c>
      <c r="CP150" s="3">
        <f t="shared" si="343"/>
        <v>1923.9999999999995</v>
      </c>
      <c r="CQ150" s="3">
        <f t="shared" si="353"/>
        <v>-141</v>
      </c>
      <c r="CR150" s="3"/>
      <c r="CS150" s="3">
        <f t="shared" si="354"/>
        <v>-18</v>
      </c>
      <c r="CT150" s="3"/>
      <c r="CU150" s="3">
        <f t="shared" si="355"/>
        <v>0</v>
      </c>
      <c r="CV150" s="3"/>
      <c r="CW150" s="3">
        <f t="shared" ca="1" si="356"/>
        <v>535067.32330675179</v>
      </c>
      <c r="CY150" s="3">
        <f t="shared" ca="1" si="357"/>
        <v>-43795.6842413915</v>
      </c>
      <c r="CZ150" s="70" t="str">
        <f t="shared" ca="1" si="386"/>
        <v/>
      </c>
      <c r="DA150" s="3">
        <f>IF(RTD("tos.rtd",,DA$43,"."&amp;$B$134&amp;$AS$82&amp;"C"&amp;$A150)="N/A",0,RTD("tos.rtd",,DA$43,"."&amp;$B$134&amp;$AS$82&amp;"C"&amp;$A150))</f>
        <v>151.53</v>
      </c>
      <c r="DB150" s="3">
        <f>IF(RTD("tos.rtd",,DB$43,"."&amp;$B$134&amp;$AS$82&amp;"P"&amp;$A150)="N/A",0,RTD("tos.rtd",,DB$43,"."&amp;$B$134&amp;$AS$82&amp;"P"&amp;$A150))</f>
        <v>0.31</v>
      </c>
      <c r="DC150" s="3">
        <f>IF(RTD("tos.rtd",,DC$43,"."&amp;$B$134&amp;$AS$82&amp;"C"&amp;$A150)="N/A",0,RTD("tos.rtd",,DC$43,"."&amp;$B$134&amp;$AS$82&amp;"C"&amp;$A150))</f>
        <v>250</v>
      </c>
      <c r="DD150" s="3">
        <f>IF(RTD("tos.rtd",,DD$43,"."&amp;$B$134&amp;$AS$82&amp;"P"&amp;$A150)="N/A",0,RTD("tos.rtd",,DD$43,"."&amp;$B$134&amp;$AS$82&amp;"P"&amp;$A150))</f>
        <v>20</v>
      </c>
      <c r="DE150" s="3">
        <f>IF(RTD("tos.rtd",,DE$43,"."&amp;$B$134&amp;$AS$82&amp;"C"&amp;$A150)="N/A",0,RTD("tos.rtd",,DE$43,"."&amp;$B$134&amp;$AS$82&amp;"C"&amp;$A150))</f>
        <v>200</v>
      </c>
      <c r="DF150" s="3">
        <f>IF(RTD("tos.rtd",,DF$43,"."&amp;$B$134&amp;$AS$82&amp;"P"&amp;$A150)="N/A",0,RTD("tos.rtd",,DF$43,"."&amp;$B$134&amp;$AS$82&amp;"P"&amp;$A150))</f>
        <v>0</v>
      </c>
      <c r="DG150" s="86">
        <f t="shared" si="387"/>
        <v>-167.25</v>
      </c>
      <c r="DH150" s="3">
        <f t="shared" si="388"/>
        <v>0</v>
      </c>
      <c r="DI150" s="3">
        <f t="shared" si="389"/>
        <v>0</v>
      </c>
      <c r="DJ150" s="3">
        <f t="shared" si="358"/>
        <v>0</v>
      </c>
      <c r="DK150" s="3">
        <f t="shared" si="359"/>
        <v>0</v>
      </c>
      <c r="DL150" s="3">
        <f t="shared" si="390"/>
        <v>0</v>
      </c>
      <c r="DM150" s="3">
        <f t="shared" si="391"/>
        <v>0</v>
      </c>
      <c r="DN150" s="64" t="str">
        <f t="shared" si="360"/>
        <v>UNKNOWN</v>
      </c>
      <c r="DO150" s="64" t="str">
        <f t="shared" si="361"/>
        <v>UNKNOWN</v>
      </c>
      <c r="DP150" s="3">
        <f t="shared" si="362"/>
        <v>0</v>
      </c>
      <c r="DQ150" s="3">
        <f t="shared" si="363"/>
        <v>0</v>
      </c>
      <c r="DR150" s="3">
        <f t="shared" ca="1" si="364"/>
        <v>0</v>
      </c>
      <c r="DS150" s="3">
        <f t="shared" si="365"/>
        <v>0</v>
      </c>
      <c r="DT150" s="3">
        <f t="shared" si="392"/>
        <v>0</v>
      </c>
      <c r="DU150" s="3">
        <f t="shared" si="393"/>
        <v>0</v>
      </c>
      <c r="DV150" s="3">
        <f t="shared" si="366"/>
        <v>11</v>
      </c>
      <c r="DW150" s="3">
        <f t="shared" si="367"/>
        <v>-54</v>
      </c>
      <c r="DX150" s="3">
        <f t="shared" ca="1" si="368"/>
        <v>1.3176084308246911E-3</v>
      </c>
      <c r="DY150" s="3">
        <f t="shared" ca="1" si="369"/>
        <v>-1.0991630078339431E-3</v>
      </c>
      <c r="DZ150" s="3">
        <f t="shared" ca="1" si="370"/>
        <v>7.5341930899723347E-4</v>
      </c>
      <c r="EA150" s="3">
        <f t="shared" ca="1" si="371"/>
        <v>-6.1740108790497145E-4</v>
      </c>
      <c r="EB150" s="3">
        <f t="shared" ca="1" si="372"/>
        <v>7.4821228560219082E-4</v>
      </c>
      <c r="EC150" s="3">
        <f t="shared" ca="1" si="373"/>
        <v>-6.8485259802153931E-4</v>
      </c>
      <c r="ED150" s="63">
        <f t="shared" si="394"/>
        <v>-43</v>
      </c>
      <c r="EE150" s="59">
        <f t="shared" si="374"/>
        <v>0.84219999999999995</v>
      </c>
      <c r="EF150" s="59">
        <f t="shared" si="375"/>
        <v>1.1363000000000001</v>
      </c>
      <c r="EG150" s="59">
        <f t="shared" si="376"/>
        <v>0.18640000000000001</v>
      </c>
      <c r="EH150" s="59">
        <f t="shared" si="377"/>
        <v>0.2331</v>
      </c>
      <c r="EI150" s="59">
        <f t="shared" si="378"/>
        <v>0.18790000000000001</v>
      </c>
      <c r="EJ150" s="59">
        <f t="shared" si="379"/>
        <v>0.20780000000000001</v>
      </c>
      <c r="EK150" s="63">
        <f t="shared" ca="1" si="395"/>
        <v>33795165.734117366</v>
      </c>
      <c r="EL150" s="3" t="str">
        <f>RTD("tos.rtd",,EL$43,"."&amp;$B$134&amp;$AS$82&amp;"C"&amp;$A150)</f>
        <v>84.22%</v>
      </c>
      <c r="EM150" s="3" t="str">
        <f>RTD("tos.rtd",,EM$43,"."&amp;$B$134&amp;$AS$82&amp;"P"&amp;$A150)</f>
        <v>113.63%</v>
      </c>
      <c r="EN150" s="3" t="str">
        <f>RTD("tos.rtd",,EN$2,"."&amp;$C$134&amp;$AU$82&amp;"C"&amp;$A150)</f>
        <v>18.64%</v>
      </c>
      <c r="EO150" s="3" t="str">
        <f>RTD("tos.rtd",,EO$2,"."&amp;$C$134&amp;$AU$82&amp;"P"&amp;$A150)</f>
        <v>23.31%</v>
      </c>
      <c r="EP150" s="3" t="str">
        <f>RTD("tos.rtd",,EP$2,"."&amp;$D$134&amp;$AW$82&amp;"C"&amp;$A150)</f>
        <v>18.79%</v>
      </c>
      <c r="EQ150" s="3" t="str">
        <f>RTD("tos.rtd",,EQ$2,"."&amp;$D$134&amp;$AW$82&amp;"P"&amp;$A150)</f>
        <v>20.78%</v>
      </c>
      <c r="ES150" s="63" t="str">
        <f t="shared" si="380"/>
        <v>21225,-43.00</v>
      </c>
      <c r="ET150" s="63" t="str">
        <f t="shared" ca="1" si="381"/>
        <v>21225,-43.80</v>
      </c>
      <c r="EU150" s="68">
        <v>588.32000000000005</v>
      </c>
      <c r="EV150" s="68" t="s">
        <v>1220</v>
      </c>
      <c r="EW150" s="68">
        <v>514.6</v>
      </c>
      <c r="EX150" s="68" t="s">
        <v>1221</v>
      </c>
      <c r="EY150" s="68">
        <v>5893.25</v>
      </c>
      <c r="EZ150" s="68" t="s">
        <v>1222</v>
      </c>
      <c r="FA150" s="68">
        <v>21121.75</v>
      </c>
      <c r="FB150" s="68" t="s">
        <v>1223</v>
      </c>
      <c r="FC150" s="68" t="s">
        <v>1224</v>
      </c>
      <c r="FD150" s="68" t="s">
        <v>1225</v>
      </c>
      <c r="FE150" s="68" t="s">
        <v>1226</v>
      </c>
      <c r="FF150" s="68" t="s">
        <v>1227</v>
      </c>
    </row>
    <row r="151" spans="1:162" ht="11.1" customHeight="1" thickBot="1" x14ac:dyDescent="0.25">
      <c r="A151" s="2">
        <f t="shared" si="396"/>
        <v>21200</v>
      </c>
      <c r="B151" s="3">
        <f t="shared" si="410"/>
        <v>41</v>
      </c>
      <c r="C151" s="3">
        <f t="shared" si="411"/>
        <v>95</v>
      </c>
      <c r="D151" s="3">
        <f t="shared" si="412"/>
        <v>226</v>
      </c>
      <c r="E151" s="3">
        <f t="shared" si="413"/>
        <v>362</v>
      </c>
      <c r="F151" s="4">
        <f t="shared" si="414"/>
        <v>21289.191179048485</v>
      </c>
      <c r="G151" s="5">
        <f t="shared" si="415"/>
        <v>516.40701655973544</v>
      </c>
      <c r="AM151" s="1">
        <v>-6</v>
      </c>
      <c r="AN151" s="1">
        <v>9</v>
      </c>
      <c r="AO151" s="1">
        <v>21200</v>
      </c>
      <c r="AP151" s="1">
        <v>34</v>
      </c>
      <c r="AQ151" s="1">
        <v>-540</v>
      </c>
      <c r="AS151" s="54">
        <f>IF(RTD("tos.rtd",,AS$83,"."&amp;$B$134&amp;$AS$82&amp;"C"&amp;$A151)="N/A",0,RTD("tos.rtd",,AS$83,"."&amp;$B$134&amp;$AS$82&amp;"C"&amp;$A151))</f>
        <v>19</v>
      </c>
      <c r="AT151" s="3">
        <f>-IF(RTD("tos.rtd",,AT$83,"."&amp;$B$134&amp;$AS$82&amp;"P"&amp;$A151)="N/A",0,RTD("tos.rtd",,AT$83,"."&amp;$B$134&amp;$AS$82&amp;"P"&amp;$A151))</f>
        <v>-22</v>
      </c>
      <c r="AU151" s="54">
        <f>IF(RTD("tos.rtd",,AU$2,"."&amp;$C$134&amp;$AU$134&amp;"C"&amp;$A151)="N/A",0,RTD("tos.rtd",,AU$2,"."&amp;$C$134&amp;$AU$134&amp;"C"&amp;$A151))</f>
        <v>19</v>
      </c>
      <c r="AV151" s="3">
        <f>-IF(RTD("tos.rtd",,AV$2,"."&amp;$C$134&amp;$AU$134&amp;"P"&amp;$A151)="N/A",0,RTD("tos.rtd",,AV$2,"."&amp;$C$134&amp;$AU$134&amp;"P"&amp;$A151))</f>
        <v>-76</v>
      </c>
      <c r="AW151" s="54">
        <f>IF(RTD("tos.rtd",,AW$2,"."&amp;$D$134&amp;$AW$134&amp;"C"&amp;$A151)="N/A",0,RTD("tos.rtd",,AW$2,"."&amp;$D$134&amp;$AW$134&amp;"C"&amp;$A151))</f>
        <v>107</v>
      </c>
      <c r="AX151" s="3">
        <f>-IF(RTD("tos.rtd",,AX$2,"."&amp;$D$134&amp;$AW$134&amp;"P"&amp;$A151)="N/A",0,RTD("tos.rtd",,AX$2,"."&amp;$D$134&amp;$AW$134&amp;"P"&amp;$A151))</f>
        <v>-119</v>
      </c>
      <c r="AY151" s="76">
        <f t="shared" si="416"/>
        <v>-72</v>
      </c>
      <c r="AZ151" s="8">
        <f t="shared" si="349"/>
        <v>21200</v>
      </c>
      <c r="BA151" s="54">
        <f>IF(RTD("tos.rtd",,BA$43,"."&amp;$B$134&amp;$AS$82&amp;"C"&amp;$A151)="N/A",0,RTD("tos.rtd",,BA$43,"."&amp;$B$134&amp;$AS$82&amp;"C"&amp;$A151))</f>
        <v>34</v>
      </c>
      <c r="BB151" s="3">
        <f>-IF(RTD("tos.rtd",,BB$43,"."&amp;$B$134&amp;$AS$82&amp;"P"&amp;$A151)="N/A",0,RTD("tos.rtd",,BB$43,"."&amp;$B$134&amp;$AS$82&amp;"P"&amp;$A151))</f>
        <v>-540</v>
      </c>
      <c r="BC151" s="54">
        <f>IF(RTD("tos.rtd",,BC$2,"."&amp;$C$134&amp;$AU$82&amp;"C"&amp;$A151)="N/A",0,RTD("tos.rtd",,BC$2,"."&amp;$C$134&amp;$AU$82&amp;"C"&amp;$A151))</f>
        <v>57</v>
      </c>
      <c r="BD151" s="3">
        <f>-IF(RTD("tos.rtd",,BD$2,"."&amp;$C$134&amp;$AU$82&amp;"P"&amp;$A151)="N/A",0,RTD("tos.rtd",,BD$2,"."&amp;$C$134&amp;$AU$82&amp;"P"&amp;$A151))</f>
        <v>-7</v>
      </c>
      <c r="BE151" s="54">
        <f>IF(RTD("tos.rtd",,BE$2,"."&amp;$D$134&amp;$AW$82&amp;"C"&amp;$A151)="N/A",0,RTD("tos.rtd",,BE$2,"."&amp;$D$134&amp;$AW$82&amp;"C"&amp;$A151))</f>
        <v>0</v>
      </c>
      <c r="BF151" s="3">
        <f>-IF(RTD("tos.rtd",,BF$2,"."&amp;$D$134&amp;$AW$82&amp;"P"&amp;$A151)="N/A",0,RTD("tos.rtd",,BF$2,"."&amp;$D$134&amp;$AW$82&amp;"P"&amp;$A151))</f>
        <v>-14</v>
      </c>
      <c r="BG151" s="3">
        <f ca="1">+Hoja2!Y152</f>
        <v>-51</v>
      </c>
      <c r="BH151" s="7">
        <f t="shared" ca="1" si="350"/>
        <v>-521</v>
      </c>
      <c r="BI151" s="32" t="str">
        <f t="shared" ca="1" si="409"/>
        <v/>
      </c>
      <c r="BJ151" s="3">
        <f ca="1">IF($BP$1=1,DX151,IF(RTD("tos.rtd",,BJ$43,"."&amp;$B$134&amp;$AS$82&amp;"C"&amp;$A151)="N/A",0,RTD("tos.rtd",,BJ$43,"."&amp;$B$134&amp;$AS$82&amp;"C"&amp;$A151)))</f>
        <v>1.1231695906322757E-4</v>
      </c>
      <c r="BK151" s="3">
        <f ca="1">IF($BP$1=1,DY151,-IF(RTD("tos.rtd",,BK$43,"."&amp;$B$134&amp;$AS$82&amp;"P"&amp;$A151)="N/A",0,RTD("tos.rtd",,BK$43,"."&amp;$B$134&amp;$AS$82&amp;"P"&amp;$A151)))</f>
        <v>-1.2089747142776004E-3</v>
      </c>
      <c r="BL151" s="3">
        <f ca="1">IF($BP$1=1,DZ151,IF(RTD("tos.rtd",,BL$2,"."&amp;$C$134&amp;$AU$82&amp;"C"&amp;$A151)="N/A",0,RTD("tos.rtd",,BL$2,"."&amp;$C$134&amp;$AU$82&amp;"C"&amp;$A151)))</f>
        <v>7.3891143583034705E-4</v>
      </c>
      <c r="BM151" s="3">
        <f ca="1">IF($BP$1=1,EA151,-IF(RTD("tos.rtd",,BM$2,"."&amp;$C$134&amp;$AU$82&amp;"P"&amp;$A151)="N/A",0,RTD("tos.rtd",,BM$2,"."&amp;$C$134&amp;$AU$82&amp;"P"&amp;$A151)))</f>
        <v>-6.0612463274631833E-4</v>
      </c>
      <c r="BN151" s="3">
        <f ca="1">IF($BP$1=1,EB151,IF(RTD("tos.rtd",,BN$2,"."&amp;$D$134&amp;$AW$82&amp;"C"&amp;$A151)="N/A",0,RTD("tos.rtd",,BN$2,"."&amp;$D$134&amp;$AW$82&amp;"C"&amp;$A151)))</f>
        <v>7.3113648113355082E-4</v>
      </c>
      <c r="BO151" s="3">
        <f ca="1">IF($BP$1=1,EC151,-IF(RTD("tos.rtd",,BO$2,"."&amp;$D$134&amp;$AW$82&amp;"P"&amp;$A151)="N/A",0,RTD("tos.rtd",,BO$2,"."&amp;$D$134&amp;$AW$82&amp;"P"&amp;$A151)))</f>
        <v>-6.7148241632747807E-4</v>
      </c>
      <c r="BQ151" s="3">
        <f t="shared" ca="1" si="417"/>
        <v>-866503.00648352702</v>
      </c>
      <c r="BR151" s="3" t="str">
        <f t="shared" ca="1" si="351"/>
        <v>Cruce -</v>
      </c>
      <c r="BS151" s="3">
        <f t="shared" ca="1" si="418"/>
        <v>-1134377.6845103935</v>
      </c>
      <c r="BT151" s="3" t="str">
        <f t="shared" ca="1" si="352"/>
        <v>Cruce -</v>
      </c>
      <c r="BU151" s="3">
        <f t="shared" ca="1" si="419"/>
        <v>-59322.14981443435</v>
      </c>
      <c r="BV151" s="3" t="str">
        <f t="shared" ca="1" si="352"/>
        <v>Cruce -</v>
      </c>
      <c r="BX151" s="3">
        <f t="shared" ca="1" si="382"/>
        <v>-176233.56344710302</v>
      </c>
      <c r="BY151" s="3" t="str">
        <f t="shared" ca="1" si="383"/>
        <v/>
      </c>
      <c r="BZ151" s="3">
        <f t="shared" ca="1" si="384"/>
        <v>10284.401662708289</v>
      </c>
      <c r="CA151" s="3" t="str">
        <f t="shared" ca="1" si="383"/>
        <v>Cruce +</v>
      </c>
      <c r="CB151" s="3">
        <f t="shared" ca="1" si="385"/>
        <v>-2552.6316988250082</v>
      </c>
      <c r="CC151" s="3" t="str">
        <f t="shared" ca="1" si="383"/>
        <v/>
      </c>
      <c r="CD151" s="3">
        <f>IF(RTD("tos.rtd",,CD$43,"."&amp;$B$134&amp;$AS$82&amp;"C"&amp;$A151)="N/A",0,RTD("tos.rtd",,CD$43,"."&amp;$B$134&amp;$AS$82&amp;"C"&amp;$A151))</f>
        <v>1</v>
      </c>
      <c r="CE151" s="3">
        <f>-IF(RTD("tos.rtd",,CE$43,"."&amp;$B$134&amp;$AS$82&amp;"P"&amp;$A151)="N/A",0,RTD("tos.rtd",,CE$43,"."&amp;$B$134&amp;$AS$82&amp;"P"&amp;$A151))</f>
        <v>0</v>
      </c>
      <c r="CF151" s="3">
        <f>IF(RTD("tos.rtd",,CF$2,"."&amp;$C$134&amp;$AU$82&amp;"C"&amp;$A151)="N/A",0,RTD("tos.rtd",,CF$2,"."&amp;$C$134&amp;$AU$82&amp;"C"&amp;$A151))</f>
        <v>0.74</v>
      </c>
      <c r="CG151" s="3">
        <f>-IF(RTD("tos.rtd",,CG$2,"."&amp;$C$134&amp;$AU$82&amp;"P"&amp;$A151)="N/A",0,RTD("tos.rtd",,CG$2,"."&amp;$C$134&amp;$AU$82&amp;"P"&amp;$A151))</f>
        <v>0.31</v>
      </c>
      <c r="CH151" s="3">
        <f>IF(RTD("tos.rtd",,CH$2,"."&amp;$D$134&amp;$AW$82&amp;"C"&amp;$A151)="N/A",0,RTD("tos.rtd",,CH$2,"."&amp;$D$134&amp;$AW$82&amp;"C"&amp;$A151))</f>
        <v>0.62</v>
      </c>
      <c r="CI151" s="3">
        <f>-IF(RTD("tos.rtd",,CI$2,"."&amp;$D$134&amp;$AW$82&amp;"P"&amp;$A151)="N/A",0,RTD("tos.rtd",,CI$2,"."&amp;$D$134&amp;$AW$82&amp;"P"&amp;$A151))</f>
        <v>0.39</v>
      </c>
      <c r="CK151" s="3">
        <f t="shared" si="420"/>
        <v>1900</v>
      </c>
      <c r="CL151" s="3"/>
      <c r="CM151" s="3">
        <f t="shared" si="421"/>
        <v>-950</v>
      </c>
      <c r="CN151" s="3"/>
      <c r="CO151" s="3">
        <f t="shared" si="422"/>
        <v>1993</v>
      </c>
      <c r="CP151" s="3">
        <f t="shared" si="343"/>
        <v>2943</v>
      </c>
      <c r="CQ151" s="3">
        <f t="shared" si="353"/>
        <v>-506</v>
      </c>
      <c r="CR151" s="3"/>
      <c r="CS151" s="3">
        <f t="shared" si="354"/>
        <v>50</v>
      </c>
      <c r="CT151" s="3"/>
      <c r="CU151" s="3">
        <f t="shared" si="355"/>
        <v>-14</v>
      </c>
      <c r="CV151" s="3"/>
      <c r="CW151" s="3">
        <f t="shared" ca="1" si="356"/>
        <v>-2060202.8408083548</v>
      </c>
      <c r="CY151" s="3">
        <f t="shared" ca="1" si="357"/>
        <v>-168501.79348321975</v>
      </c>
      <c r="CZ151" s="70" t="str">
        <f t="shared" ca="1" si="386"/>
        <v/>
      </c>
      <c r="DA151" s="3">
        <f>IF(RTD("tos.rtd",,DA$43,"."&amp;$B$134&amp;$AS$82&amp;"C"&amp;$A151)="N/A",0,RTD("tos.rtd",,DA$43,"."&amp;$B$134&amp;$AS$82&amp;"C"&amp;$A151))</f>
        <v>184.9</v>
      </c>
      <c r="DB151" s="3">
        <f>IF(RTD("tos.rtd",,DB$43,"."&amp;$B$134&amp;$AS$82&amp;"P"&amp;$A151)="N/A",0,RTD("tos.rtd",,DB$43,"."&amp;$B$134&amp;$AS$82&amp;"P"&amp;$A151))</f>
        <v>0.1</v>
      </c>
      <c r="DC151" s="3">
        <f>IF(RTD("tos.rtd",,DC$43,"."&amp;$B$134&amp;$AS$82&amp;"C"&amp;$A151)="N/A",0,RTD("tos.rtd",,DC$43,"."&amp;$B$134&amp;$AS$82&amp;"C"&amp;$A151))</f>
        <v>270</v>
      </c>
      <c r="DD151" s="3">
        <f>IF(RTD("tos.rtd",,DD$43,"."&amp;$B$134&amp;$AS$82&amp;"P"&amp;$A151)="N/A",0,RTD("tos.rtd",,DD$43,"."&amp;$B$134&amp;$AS$82&amp;"P"&amp;$A151))</f>
        <v>0.3</v>
      </c>
      <c r="DE151" s="3">
        <f>IF(RTD("tos.rtd",,DE$43,"."&amp;$B$134&amp;$AS$82&amp;"C"&amp;$A151)="N/A",0,RTD("tos.rtd",,DE$43,"."&amp;$B$134&amp;$AS$82&amp;"C"&amp;$A151))</f>
        <v>220</v>
      </c>
      <c r="DF151" s="3">
        <f>IF(RTD("tos.rtd",,DF$43,"."&amp;$B$134&amp;$AS$82&amp;"P"&amp;$A151)="N/A",0,RTD("tos.rtd",,DF$43,"."&amp;$B$134&amp;$AS$82&amp;"P"&amp;$A151))</f>
        <v>0</v>
      </c>
      <c r="DG151" s="86">
        <f t="shared" si="387"/>
        <v>-192.25</v>
      </c>
      <c r="DH151" s="3">
        <f t="shared" si="388"/>
        <v>0</v>
      </c>
      <c r="DI151" s="3">
        <f t="shared" si="389"/>
        <v>0</v>
      </c>
      <c r="DJ151" s="3">
        <f t="shared" si="358"/>
        <v>0</v>
      </c>
      <c r="DK151" s="3">
        <f t="shared" si="359"/>
        <v>0</v>
      </c>
      <c r="DL151" s="3">
        <f t="shared" si="390"/>
        <v>0</v>
      </c>
      <c r="DM151" s="3">
        <f t="shared" si="391"/>
        <v>0</v>
      </c>
      <c r="DN151" s="64" t="str">
        <f t="shared" si="360"/>
        <v>UNKNOWN</v>
      </c>
      <c r="DO151" s="64" t="str">
        <f t="shared" si="361"/>
        <v>UNKNOWN</v>
      </c>
      <c r="DP151" s="3">
        <f t="shared" si="362"/>
        <v>0</v>
      </c>
      <c r="DQ151" s="3">
        <f t="shared" si="363"/>
        <v>0</v>
      </c>
      <c r="DR151" s="3">
        <f t="shared" ca="1" si="364"/>
        <v>0</v>
      </c>
      <c r="DS151" s="3">
        <f t="shared" si="365"/>
        <v>0</v>
      </c>
      <c r="DT151" s="3">
        <f t="shared" si="392"/>
        <v>0</v>
      </c>
      <c r="DU151" s="3">
        <f t="shared" si="393"/>
        <v>0</v>
      </c>
      <c r="DV151" s="3">
        <f t="shared" si="366"/>
        <v>-6</v>
      </c>
      <c r="DW151" s="3">
        <f t="shared" si="367"/>
        <v>9</v>
      </c>
      <c r="DX151" s="3">
        <f t="shared" ca="1" si="368"/>
        <v>1.1231695906322757E-4</v>
      </c>
      <c r="DY151" s="3">
        <f t="shared" ca="1" si="369"/>
        <v>-1.2089747142776004E-3</v>
      </c>
      <c r="DZ151" s="3">
        <f t="shared" ca="1" si="370"/>
        <v>7.3891143583034705E-4</v>
      </c>
      <c r="EA151" s="3">
        <f t="shared" ca="1" si="371"/>
        <v>-6.0612463274631833E-4</v>
      </c>
      <c r="EB151" s="3">
        <f t="shared" ca="1" si="372"/>
        <v>7.3113648113355082E-4</v>
      </c>
      <c r="EC151" s="3">
        <f t="shared" ca="1" si="373"/>
        <v>-6.7148241632747807E-4</v>
      </c>
      <c r="ED151" s="63">
        <f t="shared" si="394"/>
        <v>3</v>
      </c>
      <c r="EE151" s="59">
        <f t="shared" si="374"/>
        <v>0.25</v>
      </c>
      <c r="EF151" s="59">
        <f t="shared" si="375"/>
        <v>0.59499999999999997</v>
      </c>
      <c r="EG151" s="59">
        <f t="shared" si="376"/>
        <v>0.18609999999999999</v>
      </c>
      <c r="EH151" s="59">
        <f t="shared" si="377"/>
        <v>0.2344</v>
      </c>
      <c r="EI151" s="59">
        <f t="shared" si="378"/>
        <v>0.1885</v>
      </c>
      <c r="EJ151" s="59">
        <f t="shared" si="379"/>
        <v>0.20849999999999999</v>
      </c>
      <c r="EK151" s="63">
        <f t="shared" ca="1" si="395"/>
        <v>-5287746.5973668611</v>
      </c>
      <c r="EL151" s="3" t="str">
        <f>RTD("tos.rtd",,EL$43,"."&amp;$B$134&amp;$AS$82&amp;"C"&amp;$A151)</f>
        <v>--</v>
      </c>
      <c r="EM151" s="3" t="str">
        <f>RTD("tos.rtd",,EM$43,"."&amp;$B$134&amp;$AS$82&amp;"P"&amp;$A151)</f>
        <v>59.50%</v>
      </c>
      <c r="EN151" s="3" t="str">
        <f>RTD("tos.rtd",,EN$2,"."&amp;$C$134&amp;$AU$82&amp;"C"&amp;$A151)</f>
        <v>18.61%</v>
      </c>
      <c r="EO151" s="3" t="str">
        <f>RTD("tos.rtd",,EO$2,"."&amp;$C$134&amp;$AU$82&amp;"P"&amp;$A151)</f>
        <v>23.44%</v>
      </c>
      <c r="EP151" s="3" t="str">
        <f>RTD("tos.rtd",,EP$2,"."&amp;$D$134&amp;$AW$82&amp;"C"&amp;$A151)</f>
        <v>18.85%</v>
      </c>
      <c r="EQ151" s="3" t="str">
        <f>RTD("tos.rtd",,EQ$2,"."&amp;$D$134&amp;$AW$82&amp;"P"&amp;$A151)</f>
        <v>20.85%</v>
      </c>
      <c r="ES151" s="63" t="str">
        <f t="shared" si="380"/>
        <v>21200,03.00</v>
      </c>
      <c r="ET151" s="63" t="str">
        <f t="shared" ca="1" si="381"/>
        <v>21200,-168.50</v>
      </c>
      <c r="EU151" s="68">
        <v>588.34</v>
      </c>
      <c r="EV151" s="68" t="s">
        <v>1228</v>
      </c>
      <c r="EW151" s="68">
        <v>514.59</v>
      </c>
      <c r="EX151" s="68" t="s">
        <v>1229</v>
      </c>
      <c r="EY151" s="68">
        <v>5893.5</v>
      </c>
      <c r="EZ151" s="68" t="s">
        <v>1230</v>
      </c>
      <c r="FA151" s="68">
        <v>21122.5</v>
      </c>
      <c r="FB151" s="68" t="s">
        <v>1231</v>
      </c>
      <c r="FC151" s="68" t="s">
        <v>1232</v>
      </c>
      <c r="FD151" s="68" t="s">
        <v>1233</v>
      </c>
      <c r="FE151" s="68" t="s">
        <v>1234</v>
      </c>
      <c r="FF151" s="68" t="s">
        <v>1235</v>
      </c>
    </row>
    <row r="152" spans="1:162" ht="11.1" customHeight="1" thickBot="1" x14ac:dyDescent="0.25">
      <c r="A152" s="2">
        <f t="shared" si="396"/>
        <v>21175</v>
      </c>
      <c r="B152" s="3">
        <f t="shared" si="410"/>
        <v>13</v>
      </c>
      <c r="C152" s="3">
        <f t="shared" si="411"/>
        <v>5</v>
      </c>
      <c r="D152" s="3">
        <f t="shared" si="412"/>
        <v>13</v>
      </c>
      <c r="E152" s="3">
        <f t="shared" si="413"/>
        <v>31</v>
      </c>
      <c r="F152" s="4">
        <f t="shared" si="414"/>
        <v>21264.086000771305</v>
      </c>
      <c r="G152" s="5">
        <f t="shared" si="415"/>
        <v>515.79804602133959</v>
      </c>
      <c r="AM152" s="1">
        <v>-3</v>
      </c>
      <c r="AN152" s="1">
        <v>-18</v>
      </c>
      <c r="AO152" s="1">
        <v>21175</v>
      </c>
      <c r="AP152" s="1">
        <v>18</v>
      </c>
      <c r="AQ152" s="1">
        <v>-96</v>
      </c>
      <c r="AS152" s="54">
        <f>IF(RTD("tos.rtd",,AS$83,"."&amp;$B$134&amp;$AS$82&amp;"C"&amp;$A152)="N/A",0,RTD("tos.rtd",,AS$83,"."&amp;$B$134&amp;$AS$82&amp;"C"&amp;$A152))</f>
        <v>11</v>
      </c>
      <c r="AT152" s="3">
        <f>-IF(RTD("tos.rtd",,AT$83,"."&amp;$B$134&amp;$AS$82&amp;"P"&amp;$A152)="N/A",0,RTD("tos.rtd",,AT$83,"."&amp;$B$134&amp;$AS$82&amp;"P"&amp;$A152))</f>
        <v>-2</v>
      </c>
      <c r="AU152" s="54">
        <f>IF(RTD("tos.rtd",,AU$2,"."&amp;$C$134&amp;$AU$134&amp;"C"&amp;$A152)="N/A",0,RTD("tos.rtd",,AU$2,"."&amp;$C$134&amp;$AU$134&amp;"C"&amp;$A152))</f>
        <v>2</v>
      </c>
      <c r="AV152" s="3">
        <f>-IF(RTD("tos.rtd",,AV$2,"."&amp;$C$134&amp;$AU$134&amp;"P"&amp;$A152)="N/A",0,RTD("tos.rtd",,AV$2,"."&amp;$C$134&amp;$AU$134&amp;"P"&amp;$A152))</f>
        <v>-3</v>
      </c>
      <c r="AW152" s="54">
        <f>IF(RTD("tos.rtd",,AW$2,"."&amp;$D$134&amp;$AW$134&amp;"C"&amp;$A152)="N/A",0,RTD("tos.rtd",,AW$2,"."&amp;$D$134&amp;$AW$134&amp;"C"&amp;$A152))</f>
        <v>9</v>
      </c>
      <c r="AX152" s="3">
        <f>-IF(RTD("tos.rtd",,AX$2,"."&amp;$D$134&amp;$AW$134&amp;"P"&amp;$A152)="N/A",0,RTD("tos.rtd",,AX$2,"."&amp;$D$134&amp;$AW$134&amp;"P"&amp;$A152))</f>
        <v>-4</v>
      </c>
      <c r="AY152" s="76">
        <f t="shared" si="416"/>
        <v>13</v>
      </c>
      <c r="AZ152" s="8">
        <f t="shared" si="349"/>
        <v>21175</v>
      </c>
      <c r="BA152" s="54">
        <f>IF(RTD("tos.rtd",,BA$43,"."&amp;$B$134&amp;$AS$82&amp;"C"&amp;$A152)="N/A",0,RTD("tos.rtd",,BA$43,"."&amp;$B$134&amp;$AS$82&amp;"C"&amp;$A152))</f>
        <v>18</v>
      </c>
      <c r="BB152" s="3">
        <f>-IF(RTD("tos.rtd",,BB$43,"."&amp;$B$134&amp;$AS$82&amp;"P"&amp;$A152)="N/A",0,RTD("tos.rtd",,BB$43,"."&amp;$B$134&amp;$AS$82&amp;"P"&amp;$A152))</f>
        <v>-96</v>
      </c>
      <c r="BC152" s="54">
        <f>IF(RTD("tos.rtd",,BC$2,"."&amp;$C$134&amp;$AU$82&amp;"C"&amp;$A152)="N/A",0,RTD("tos.rtd",,BC$2,"."&amp;$C$134&amp;$AU$82&amp;"C"&amp;$A152))</f>
        <v>1</v>
      </c>
      <c r="BD152" s="3">
        <f>-IF(RTD("tos.rtd",,BD$2,"."&amp;$C$134&amp;$AU$82&amp;"P"&amp;$A152)="N/A",0,RTD("tos.rtd",,BD$2,"."&amp;$C$134&amp;$AU$82&amp;"P"&amp;$A152))</f>
        <v>-2</v>
      </c>
      <c r="BE152" s="54">
        <f>IF(RTD("tos.rtd",,BE$2,"."&amp;$D$134&amp;$AW$82&amp;"C"&amp;$A152)="N/A",0,RTD("tos.rtd",,BE$2,"."&amp;$D$134&amp;$AW$82&amp;"C"&amp;$A152))</f>
        <v>1</v>
      </c>
      <c r="BF152" s="3">
        <f>-IF(RTD("tos.rtd",,BF$2,"."&amp;$D$134&amp;$AW$82&amp;"P"&amp;$A152)="N/A",0,RTD("tos.rtd",,BF$2,"."&amp;$D$134&amp;$AW$82&amp;"P"&amp;$A152))</f>
        <v>-1</v>
      </c>
      <c r="BG152" s="3">
        <f ca="1">+Hoja2!Y153</f>
        <v>-3</v>
      </c>
      <c r="BH152" s="7">
        <f t="shared" ca="1" si="350"/>
        <v>-82</v>
      </c>
      <c r="BI152" s="32" t="str">
        <f t="shared" ca="1" si="409"/>
        <v/>
      </c>
      <c r="BJ152" s="3">
        <f ca="1">IF($BP$1=1,DX152,IF(RTD("tos.rtd",,BJ$43,"."&amp;$B$134&amp;$AS$82&amp;"C"&amp;$A152)="N/A",0,RTD("tos.rtd",,BJ$43,"."&amp;$B$134&amp;$AS$82&amp;"C"&amp;$A152)))</f>
        <v>3.7515200439281372E-5</v>
      </c>
      <c r="BK152" s="3">
        <f ca="1">IF($BP$1=1,DY152,-IF(RTD("tos.rtd",,BK$43,"."&amp;$B$134&amp;$AS$82&amp;"P"&amp;$A152)="N/A",0,RTD("tos.rtd",,BK$43,"."&amp;$B$134&amp;$AS$82&amp;"P"&amp;$A152)))</f>
        <v>-1.099183594974027E-3</v>
      </c>
      <c r="BL152" s="3">
        <f ca="1">IF($BP$1=1,DZ152,IF(RTD("tos.rtd",,BL$2,"."&amp;$C$134&amp;$AU$82&amp;"C"&amp;$A152)="N/A",0,RTD("tos.rtd",,BL$2,"."&amp;$C$134&amp;$AU$82&amp;"C"&amp;$A152)))</f>
        <v>7.1398083777968007E-4</v>
      </c>
      <c r="BM152" s="3">
        <f ca="1">IF($BP$1=1,EA152,-IF(RTD("tos.rtd",,BM$2,"."&amp;$C$134&amp;$AU$82&amp;"P"&amp;$A152)="N/A",0,RTD("tos.rtd",,BM$2,"."&amp;$C$134&amp;$AU$82&amp;"P"&amp;$A152)))</f>
        <v>-5.9490156444626512E-4</v>
      </c>
      <c r="BN152" s="3">
        <f ca="1">IF($BP$1=1,EB152,IF(RTD("tos.rtd",,BN$2,"."&amp;$D$134&amp;$AW$82&amp;"C"&amp;$A152)="N/A",0,RTD("tos.rtd",,BN$2,"."&amp;$D$134&amp;$AW$82&amp;"C"&amp;$A152)))</f>
        <v>7.1427740511103492E-4</v>
      </c>
      <c r="BO152" s="3">
        <f ca="1">IF($BP$1=1,EC152,-IF(RTD("tos.rtd",,BO$2,"."&amp;$D$134&amp;$AW$82&amp;"P"&amp;$A152)="N/A",0,RTD("tos.rtd",,BO$2,"."&amp;$D$134&amp;$AW$82&amp;"P"&amp;$A152)))</f>
        <v>-6.5687799077601499E-4</v>
      </c>
      <c r="BQ152" s="3">
        <f t="shared" ca="1" si="417"/>
        <v>-63250.122485627013</v>
      </c>
      <c r="BR152" s="3" t="str">
        <f t="shared" ca="1" si="351"/>
        <v/>
      </c>
      <c r="BS152" s="3">
        <f t="shared" ca="1" si="418"/>
        <v>-12635.963352475614</v>
      </c>
      <c r="BT152" s="3" t="str">
        <f t="shared" ca="1" si="352"/>
        <v/>
      </c>
      <c r="BU152" s="3">
        <f t="shared" ca="1" si="419"/>
        <v>134632.21636500445</v>
      </c>
      <c r="BV152" s="3" t="str">
        <f t="shared" ca="1" si="352"/>
        <v>Cruce +</v>
      </c>
      <c r="BX152" s="3">
        <f t="shared" ca="1" si="382"/>
        <v>-28469.431840217225</v>
      </c>
      <c r="BY152" s="3" t="str">
        <f t="shared" ca="1" si="383"/>
        <v/>
      </c>
      <c r="BZ152" s="3">
        <f t="shared" ca="1" si="384"/>
        <v>-129.20230499058431</v>
      </c>
      <c r="CA152" s="3" t="str">
        <f t="shared" ca="1" si="383"/>
        <v>Cruce -</v>
      </c>
      <c r="CB152" s="3">
        <f t="shared" ca="1" si="385"/>
        <v>15.585937808523738</v>
      </c>
      <c r="CC152" s="3" t="str">
        <f t="shared" ca="1" si="383"/>
        <v>Cruce +</v>
      </c>
      <c r="CD152" s="3">
        <f>IF(RTD("tos.rtd",,CD$43,"."&amp;$B$134&amp;$AS$82&amp;"C"&amp;$A152)="N/A",0,RTD("tos.rtd",,CD$43,"."&amp;$B$134&amp;$AS$82&amp;"C"&amp;$A152))</f>
        <v>1</v>
      </c>
      <c r="CE152" s="3">
        <f>-IF(RTD("tos.rtd",,CE$43,"."&amp;$B$134&amp;$AS$82&amp;"P"&amp;$A152)="N/A",0,RTD("tos.rtd",,CE$43,"."&amp;$B$134&amp;$AS$82&amp;"P"&amp;$A152))</f>
        <v>0.02</v>
      </c>
      <c r="CF152" s="3">
        <f>IF(RTD("tos.rtd",,CF$2,"."&amp;$C$134&amp;$AU$82&amp;"C"&amp;$A152)="N/A",0,RTD("tos.rtd",,CF$2,"."&amp;$C$134&amp;$AU$82&amp;"C"&amp;$A152))</f>
        <v>0.75</v>
      </c>
      <c r="CG152" s="3">
        <f>-IF(RTD("tos.rtd",,CG$2,"."&amp;$C$134&amp;$AU$82&amp;"P"&amp;$A152)="N/A",0,RTD("tos.rtd",,CG$2,"."&amp;$C$134&amp;$AU$82&amp;"P"&amp;$A152))</f>
        <v>0.28999999999999998</v>
      </c>
      <c r="CH152" s="3">
        <f>IF(RTD("tos.rtd",,CH$2,"."&amp;$D$134&amp;$AW$82&amp;"C"&amp;$A152)="N/A",0,RTD("tos.rtd",,CH$2,"."&amp;$D$134&amp;$AW$82&amp;"C"&amp;$A152))</f>
        <v>0.63</v>
      </c>
      <c r="CI152" s="3">
        <f>-IF(RTD("tos.rtd",,CI$2,"."&amp;$D$134&amp;$AW$82&amp;"P"&amp;$A152)="N/A",0,RTD("tos.rtd",,CI$2,"."&amp;$D$134&amp;$AW$82&amp;"P"&amp;$A152))</f>
        <v>0.38</v>
      </c>
      <c r="CK152" s="3">
        <f t="shared" si="420"/>
        <v>1096</v>
      </c>
      <c r="CL152" s="3"/>
      <c r="CM152" s="3">
        <f t="shared" si="421"/>
        <v>63.000000000000014</v>
      </c>
      <c r="CN152" s="3"/>
      <c r="CO152" s="3">
        <f t="shared" si="422"/>
        <v>415</v>
      </c>
      <c r="CP152" s="3">
        <f t="shared" si="343"/>
        <v>1574</v>
      </c>
      <c r="CQ152" s="3">
        <f t="shared" si="353"/>
        <v>-78</v>
      </c>
      <c r="CR152" s="3"/>
      <c r="CS152" s="3">
        <f t="shared" si="354"/>
        <v>-1</v>
      </c>
      <c r="CT152" s="3"/>
      <c r="CU152" s="3">
        <f t="shared" si="355"/>
        <v>0</v>
      </c>
      <c r="CV152" s="3"/>
      <c r="CW152" s="3">
        <f t="shared" ca="1" si="356"/>
        <v>58746.130526901834</v>
      </c>
      <c r="CY152" s="3">
        <f t="shared" ca="1" si="357"/>
        <v>-28583.048207399286</v>
      </c>
      <c r="CZ152" s="70" t="str">
        <f t="shared" ca="1" si="386"/>
        <v/>
      </c>
      <c r="DA152" s="3">
        <f>IF(RTD("tos.rtd",,DA$43,"."&amp;$B$134&amp;$AS$82&amp;"C"&amp;$A152)="N/A",0,RTD("tos.rtd",,DA$43,"."&amp;$B$134&amp;$AS$82&amp;"C"&amp;$A152))</f>
        <v>150.69999999999999</v>
      </c>
      <c r="DB152" s="3">
        <f>IF(RTD("tos.rtd",,DB$43,"."&amp;$B$134&amp;$AS$82&amp;"P"&amp;$A152)="N/A",0,RTD("tos.rtd",,DB$43,"."&amp;$B$134&amp;$AS$82&amp;"P"&amp;$A152))</f>
        <v>0.25</v>
      </c>
      <c r="DC152" s="3">
        <f>IF(RTD("tos.rtd",,DC$43,"."&amp;$B$134&amp;$AS$82&amp;"C"&amp;$A152)="N/A",0,RTD("tos.rtd",,DC$43,"."&amp;$B$134&amp;$AS$82&amp;"C"&amp;$A152))</f>
        <v>294</v>
      </c>
      <c r="DD152" s="3">
        <f>IF(RTD("tos.rtd",,DD$43,"."&amp;$B$134&amp;$AS$82&amp;"P"&amp;$A152)="N/A",0,RTD("tos.rtd",,DD$43,"."&amp;$B$134&amp;$AS$82&amp;"P"&amp;$A152))</f>
        <v>2.1</v>
      </c>
      <c r="DE152" s="3">
        <f>IF(RTD("tos.rtd",,DE$43,"."&amp;$B$134&amp;$AS$82&amp;"C"&amp;$A152)="N/A",0,RTD("tos.rtd",,DE$43,"."&amp;$B$134&amp;$AS$82&amp;"C"&amp;$A152))</f>
        <v>244</v>
      </c>
      <c r="DF152" s="3">
        <f>IF(RTD("tos.rtd",,DF$43,"."&amp;$B$134&amp;$AS$82&amp;"P"&amp;$A152)="N/A",0,RTD("tos.rtd",,DF$43,"."&amp;$B$134&amp;$AS$82&amp;"P"&amp;$A152))</f>
        <v>0</v>
      </c>
      <c r="DG152" s="86">
        <f t="shared" si="387"/>
        <v>-217.25</v>
      </c>
      <c r="DH152" s="3">
        <f t="shared" si="388"/>
        <v>0</v>
      </c>
      <c r="DI152" s="3">
        <f t="shared" si="389"/>
        <v>0</v>
      </c>
      <c r="DJ152" s="3">
        <f t="shared" si="358"/>
        <v>0</v>
      </c>
      <c r="DK152" s="3">
        <f t="shared" si="359"/>
        <v>0</v>
      </c>
      <c r="DL152" s="3">
        <f t="shared" si="390"/>
        <v>0</v>
      </c>
      <c r="DM152" s="3">
        <f t="shared" si="391"/>
        <v>0</v>
      </c>
      <c r="DN152" s="64" t="str">
        <f t="shared" si="360"/>
        <v>UNKNOWN</v>
      </c>
      <c r="DO152" s="64" t="str">
        <f t="shared" si="361"/>
        <v>UNKNOWN</v>
      </c>
      <c r="DP152" s="3">
        <f t="shared" si="362"/>
        <v>0</v>
      </c>
      <c r="DQ152" s="3">
        <f t="shared" si="363"/>
        <v>0</v>
      </c>
      <c r="DR152" s="3">
        <f t="shared" ca="1" si="364"/>
        <v>0</v>
      </c>
      <c r="DS152" s="3">
        <f t="shared" si="365"/>
        <v>0</v>
      </c>
      <c r="DT152" s="3">
        <f t="shared" si="392"/>
        <v>0</v>
      </c>
      <c r="DU152" s="3">
        <f t="shared" si="393"/>
        <v>0</v>
      </c>
      <c r="DV152" s="3">
        <f t="shared" si="366"/>
        <v>-3</v>
      </c>
      <c r="DW152" s="3">
        <f t="shared" si="367"/>
        <v>-18</v>
      </c>
      <c r="DX152" s="3">
        <f t="shared" ca="1" si="368"/>
        <v>3.7515200439281372E-5</v>
      </c>
      <c r="DY152" s="3">
        <f t="shared" ca="1" si="369"/>
        <v>-1.099183594974027E-3</v>
      </c>
      <c r="DZ152" s="3">
        <f t="shared" ca="1" si="370"/>
        <v>7.1398083777968007E-4</v>
      </c>
      <c r="EA152" s="3">
        <f t="shared" ca="1" si="371"/>
        <v>-5.9490156444626512E-4</v>
      </c>
      <c r="EB152" s="3">
        <f t="shared" ca="1" si="372"/>
        <v>7.1427740511103492E-4</v>
      </c>
      <c r="EC152" s="3">
        <f t="shared" ca="1" si="373"/>
        <v>-6.5687799077601499E-4</v>
      </c>
      <c r="ED152" s="63">
        <f t="shared" si="394"/>
        <v>-21</v>
      </c>
      <c r="EE152" s="59">
        <f t="shared" si="374"/>
        <v>0.25</v>
      </c>
      <c r="EF152" s="59">
        <f t="shared" si="375"/>
        <v>0.83289999999999997</v>
      </c>
      <c r="EG152" s="59">
        <f t="shared" si="376"/>
        <v>0.18870000000000001</v>
      </c>
      <c r="EH152" s="59">
        <f t="shared" si="377"/>
        <v>0.2354</v>
      </c>
      <c r="EI152" s="59">
        <f t="shared" si="378"/>
        <v>0.18859999999999999</v>
      </c>
      <c r="EJ152" s="59">
        <f t="shared" si="379"/>
        <v>0.20930000000000001</v>
      </c>
      <c r="EK152" s="63">
        <f t="shared" ca="1" si="395"/>
        <v>9002812.4885968771</v>
      </c>
      <c r="EL152" s="3" t="str">
        <f>RTD("tos.rtd",,EL$43,"."&amp;$B$134&amp;$AS$82&amp;"C"&amp;$A152)</f>
        <v>--</v>
      </c>
      <c r="EM152" s="3" t="str">
        <f>RTD("tos.rtd",,EM$43,"."&amp;$B$134&amp;$AS$82&amp;"P"&amp;$A152)</f>
        <v>83.29%</v>
      </c>
      <c r="EN152" s="3" t="str">
        <f>RTD("tos.rtd",,EN$2,"."&amp;$C$134&amp;$AU$82&amp;"C"&amp;$A152)</f>
        <v>18.87%</v>
      </c>
      <c r="EO152" s="3" t="str">
        <f>RTD("tos.rtd",,EO$2,"."&amp;$C$134&amp;$AU$82&amp;"P"&amp;$A152)</f>
        <v>23.54%</v>
      </c>
      <c r="EP152" s="3" t="str">
        <f>RTD("tos.rtd",,EP$2,"."&amp;$D$134&amp;$AW$82&amp;"C"&amp;$A152)</f>
        <v>18.86%</v>
      </c>
      <c r="EQ152" s="3" t="str">
        <f>RTD("tos.rtd",,EQ$2,"."&amp;$D$134&amp;$AW$82&amp;"P"&amp;$A152)</f>
        <v>20.93%</v>
      </c>
      <c r="ES152" s="63" t="str">
        <f t="shared" si="380"/>
        <v>21175,-21.00</v>
      </c>
      <c r="ET152" s="63" t="str">
        <f t="shared" ca="1" si="381"/>
        <v>21175,-28.58</v>
      </c>
      <c r="EU152" s="68">
        <v>588.29</v>
      </c>
      <c r="EV152" s="68" t="s">
        <v>1236</v>
      </c>
      <c r="EW152" s="68">
        <v>514.55999999999995</v>
      </c>
      <c r="EX152" s="68" t="s">
        <v>1237</v>
      </c>
      <c r="EY152" s="68">
        <v>5893.25</v>
      </c>
      <c r="EZ152" s="68" t="s">
        <v>1238</v>
      </c>
      <c r="FA152" s="68">
        <v>21120.75</v>
      </c>
      <c r="FB152" s="68" t="s">
        <v>1239</v>
      </c>
      <c r="FC152" s="68" t="s">
        <v>1240</v>
      </c>
      <c r="FD152" s="68" t="s">
        <v>1241</v>
      </c>
      <c r="FE152" s="68" t="s">
        <v>1242</v>
      </c>
      <c r="FF152" s="68" t="s">
        <v>1243</v>
      </c>
    </row>
    <row r="153" spans="1:162" ht="11.1" customHeight="1" thickBot="1" x14ac:dyDescent="0.25">
      <c r="A153" s="2">
        <f t="shared" si="396"/>
        <v>21150</v>
      </c>
      <c r="B153" s="3">
        <f t="shared" si="410"/>
        <v>30</v>
      </c>
      <c r="C153" s="3">
        <f t="shared" si="411"/>
        <v>12</v>
      </c>
      <c r="D153" s="3">
        <f t="shared" si="412"/>
        <v>63</v>
      </c>
      <c r="E153" s="3">
        <f t="shared" si="413"/>
        <v>105</v>
      </c>
      <c r="F153" s="4">
        <f t="shared" si="414"/>
        <v>21238.980822494126</v>
      </c>
      <c r="G153" s="5">
        <f t="shared" si="415"/>
        <v>515.18907548294362</v>
      </c>
      <c r="AM153" s="1">
        <v>-17</v>
      </c>
      <c r="AN153" s="1">
        <v>119</v>
      </c>
      <c r="AO153" s="1">
        <v>21150</v>
      </c>
      <c r="AP153" s="1">
        <v>53</v>
      </c>
      <c r="AQ153" s="1">
        <v>-545</v>
      </c>
      <c r="AS153" s="54">
        <f>IF(RTD("tos.rtd",,AS$83,"."&amp;$B$134&amp;$AS$82&amp;"C"&amp;$A153)="N/A",0,RTD("tos.rtd",,AS$83,"."&amp;$B$134&amp;$AS$82&amp;"C"&amp;$A153))</f>
        <v>14</v>
      </c>
      <c r="AT153" s="3">
        <f>-IF(RTD("tos.rtd",,AT$83,"."&amp;$B$134&amp;$AS$82&amp;"P"&amp;$A153)="N/A",0,RTD("tos.rtd",,AT$83,"."&amp;$B$134&amp;$AS$82&amp;"P"&amp;$A153))</f>
        <v>-16</v>
      </c>
      <c r="AU153" s="54">
        <f>IF(RTD("tos.rtd",,AU$2,"."&amp;$C$134&amp;$AU$134&amp;"C"&amp;$A153)="N/A",0,RTD("tos.rtd",,AU$2,"."&amp;$C$134&amp;$AU$134&amp;"C"&amp;$A153))</f>
        <v>7</v>
      </c>
      <c r="AV153" s="3">
        <f>-IF(RTD("tos.rtd",,AV$2,"."&amp;$C$134&amp;$AU$134&amp;"P"&amp;$A153)="N/A",0,RTD("tos.rtd",,AV$2,"."&amp;$C$134&amp;$AU$134&amp;"P"&amp;$A153))</f>
        <v>-5</v>
      </c>
      <c r="AW153" s="54">
        <f>IF(RTD("tos.rtd",,AW$2,"."&amp;$D$134&amp;$AW$134&amp;"C"&amp;$A153)="N/A",0,RTD("tos.rtd",,AW$2,"."&amp;$D$134&amp;$AW$134&amp;"C"&amp;$A153))</f>
        <v>29</v>
      </c>
      <c r="AX153" s="3">
        <f>-IF(RTD("tos.rtd",,AX$2,"."&amp;$D$134&amp;$AW$134&amp;"P"&amp;$A153)="N/A",0,RTD("tos.rtd",,AX$2,"."&amp;$D$134&amp;$AW$134&amp;"P"&amp;$A153))</f>
        <v>-34</v>
      </c>
      <c r="AY153" s="76">
        <f t="shared" si="416"/>
        <v>-5</v>
      </c>
      <c r="AZ153" s="8">
        <f t="shared" si="349"/>
        <v>21150</v>
      </c>
      <c r="BA153" s="54">
        <f>IF(RTD("tos.rtd",,BA$43,"."&amp;$B$134&amp;$AS$82&amp;"C"&amp;$A153)="N/A",0,RTD("tos.rtd",,BA$43,"."&amp;$B$134&amp;$AS$82&amp;"C"&amp;$A153))</f>
        <v>53</v>
      </c>
      <c r="BB153" s="3">
        <f>-IF(RTD("tos.rtd",,BB$43,"."&amp;$B$134&amp;$AS$82&amp;"P"&amp;$A153)="N/A",0,RTD("tos.rtd",,BB$43,"."&amp;$B$134&amp;$AS$82&amp;"P"&amp;$A153))</f>
        <v>-545</v>
      </c>
      <c r="BC153" s="54">
        <f>IF(RTD("tos.rtd",,BC$2,"."&amp;$C$134&amp;$AU$82&amp;"C"&amp;$A153)="N/A",0,RTD("tos.rtd",,BC$2,"."&amp;$C$134&amp;$AU$82&amp;"C"&amp;$A153))</f>
        <v>2</v>
      </c>
      <c r="BD153" s="3">
        <f>-IF(RTD("tos.rtd",,BD$2,"."&amp;$C$134&amp;$AU$82&amp;"P"&amp;$A153)="N/A",0,RTD("tos.rtd",,BD$2,"."&amp;$C$134&amp;$AU$82&amp;"P"&amp;$A153))</f>
        <v>-9</v>
      </c>
      <c r="BE153" s="54">
        <f>IF(RTD("tos.rtd",,BE$2,"."&amp;$D$134&amp;$AW$82&amp;"C"&amp;$A153)="N/A",0,RTD("tos.rtd",,BE$2,"."&amp;$D$134&amp;$AW$82&amp;"C"&amp;$A153))</f>
        <v>0</v>
      </c>
      <c r="BF153" s="3">
        <f>-IF(RTD("tos.rtd",,BF$2,"."&amp;$D$134&amp;$AW$82&amp;"P"&amp;$A153)="N/A",0,RTD("tos.rtd",,BF$2,"."&amp;$D$134&amp;$AW$82&amp;"P"&amp;$A153))</f>
        <v>-1</v>
      </c>
      <c r="BG153" s="3">
        <f ca="1">+Hoja2!Y154</f>
        <v>-39</v>
      </c>
      <c r="BH153" s="7">
        <f t="shared" ca="1" si="350"/>
        <v>-539</v>
      </c>
      <c r="BI153" s="32" t="str">
        <f t="shared" ca="1" si="409"/>
        <v/>
      </c>
      <c r="BJ153" s="3">
        <f ca="1">IF($BP$1=1,DX153,IF(RTD("tos.rtd",,BJ$43,"."&amp;$B$134&amp;$AS$82&amp;"C"&amp;$A153)="N/A",0,RTD("tos.rtd",,BJ$43,"."&amp;$B$134&amp;$AS$82&amp;"C"&amp;$A153)))</f>
        <v>1.093827042098357E-5</v>
      </c>
      <c r="BK153" s="3">
        <f ca="1">IF($BP$1=1,DY153,-IF(RTD("tos.rtd",,BK$43,"."&amp;$B$134&amp;$AS$82&amp;"P"&amp;$A153)="N/A",0,RTD("tos.rtd",,BK$43,"."&amp;$B$134&amp;$AS$82&amp;"P"&amp;$A153)))</f>
        <v>-8.401498516867966E-4</v>
      </c>
      <c r="BL153" s="3">
        <f ca="1">IF($BP$1=1,DZ153,IF(RTD("tos.rtd",,BL$2,"."&amp;$C$134&amp;$AU$82&amp;"C"&amp;$A153)="N/A",0,RTD("tos.rtd",,BL$2,"."&amp;$C$134&amp;$AU$82&amp;"C"&amp;$A153)))</f>
        <v>7.0559416267741443E-4</v>
      </c>
      <c r="BM153" s="3">
        <f ca="1">IF($BP$1=1,EA153,-IF(RTD("tos.rtd",,BM$2,"."&amp;$C$134&amp;$AU$82&amp;"P"&amp;$A153)="N/A",0,RTD("tos.rtd",,BM$2,"."&amp;$C$134&amp;$AU$82&amp;"P"&amp;$A153)))</f>
        <v>-5.8245594325273271E-4</v>
      </c>
      <c r="BN153" s="3">
        <f ca="1">IF($BP$1=1,EB153,IF(RTD("tos.rtd",,BN$2,"."&amp;$D$134&amp;$AW$82&amp;"C"&amp;$A153)="N/A",0,RTD("tos.rtd",,BN$2,"."&amp;$D$134&amp;$AW$82&amp;"C"&amp;$A153)))</f>
        <v>6.9306381101608117E-4</v>
      </c>
      <c r="BO153" s="3">
        <f ca="1">IF($BP$1=1,EC153,-IF(RTD("tos.rtd",,BO$2,"."&amp;$D$134&amp;$AW$82&amp;"P"&amp;$A153)="N/A",0,RTD("tos.rtd",,BO$2,"."&amp;$D$134&amp;$AW$82&amp;"P"&amp;$A153)))</f>
        <v>-6.4190979892366352E-4</v>
      </c>
      <c r="BQ153" s="3">
        <f t="shared" ca="1" si="417"/>
        <v>-470710.33555406757</v>
      </c>
      <c r="BR153" s="3" t="str">
        <f t="shared" ca="1" si="351"/>
        <v/>
      </c>
      <c r="BS153" s="3">
        <f t="shared" ca="1" si="418"/>
        <v>71792.783112455742</v>
      </c>
      <c r="BT153" s="3" t="str">
        <f t="shared" ca="1" si="352"/>
        <v>Cruce +</v>
      </c>
      <c r="BU153" s="3">
        <f t="shared" ca="1" si="419"/>
        <v>-61138.455260902527</v>
      </c>
      <c r="BV153" s="3" t="str">
        <f t="shared" ca="1" si="352"/>
        <v>Cruce -</v>
      </c>
      <c r="BX153" s="3">
        <f t="shared" ca="1" si="382"/>
        <v>-124173.38560289136</v>
      </c>
      <c r="BY153" s="3" t="str">
        <f t="shared" ca="1" si="383"/>
        <v/>
      </c>
      <c r="BZ153" s="3">
        <f t="shared" ca="1" si="384"/>
        <v>-1040.2267372640304</v>
      </c>
      <c r="CA153" s="3" t="str">
        <f t="shared" ca="1" si="383"/>
        <v/>
      </c>
      <c r="CB153" s="3">
        <f t="shared" ca="1" si="385"/>
        <v>-174.30084123005059</v>
      </c>
      <c r="CC153" s="3" t="str">
        <f t="shared" ca="1" si="383"/>
        <v>Cruce -</v>
      </c>
      <c r="CD153" s="3">
        <f>IF(RTD("tos.rtd",,CD$43,"."&amp;$B$134&amp;$AS$82&amp;"C"&amp;$A153)="N/A",0,RTD("tos.rtd",,CD$43,"."&amp;$B$134&amp;$AS$82&amp;"C"&amp;$A153))</f>
        <v>1</v>
      </c>
      <c r="CE153" s="3">
        <f>-IF(RTD("tos.rtd",,CE$43,"."&amp;$B$134&amp;$AS$82&amp;"P"&amp;$A153)="N/A",0,RTD("tos.rtd",,CE$43,"."&amp;$B$134&amp;$AS$82&amp;"P"&amp;$A153))</f>
        <v>0.09</v>
      </c>
      <c r="CF153" s="3">
        <f>IF(RTD("tos.rtd",,CF$2,"."&amp;$C$134&amp;$AU$82&amp;"C"&amp;$A153)="N/A",0,RTD("tos.rtd",,CF$2,"."&amp;$C$134&amp;$AU$82&amp;"C"&amp;$A153))</f>
        <v>0.77</v>
      </c>
      <c r="CG153" s="3">
        <f>-IF(RTD("tos.rtd",,CG$2,"."&amp;$C$134&amp;$AU$82&amp;"P"&amp;$A153)="N/A",0,RTD("tos.rtd",,CG$2,"."&amp;$C$134&amp;$AU$82&amp;"P"&amp;$A153))</f>
        <v>0.28000000000000003</v>
      </c>
      <c r="CH153" s="3">
        <f>IF(RTD("tos.rtd",,CH$2,"."&amp;$D$134&amp;$AW$82&amp;"C"&amp;$A153)="N/A",0,RTD("tos.rtd",,CH$2,"."&amp;$D$134&amp;$AW$82&amp;"C"&amp;$A153))</f>
        <v>0.64</v>
      </c>
      <c r="CI153" s="3">
        <f>-IF(RTD("tos.rtd",,CI$2,"."&amp;$D$134&amp;$AW$82&amp;"P"&amp;$A153)="N/A",0,RTD("tos.rtd",,CI$2,"."&amp;$D$134&amp;$AW$82&amp;"P"&amp;$A153))</f>
        <v>0.37</v>
      </c>
      <c r="CK153" s="3">
        <f t="shared" si="420"/>
        <v>1256</v>
      </c>
      <c r="CL153" s="3"/>
      <c r="CM153" s="3">
        <f t="shared" si="421"/>
        <v>399</v>
      </c>
      <c r="CN153" s="3"/>
      <c r="CO153" s="3">
        <f t="shared" si="422"/>
        <v>597.99999999999977</v>
      </c>
      <c r="CP153" s="3">
        <f t="shared" si="343"/>
        <v>2253</v>
      </c>
      <c r="CQ153" s="3">
        <f t="shared" si="353"/>
        <v>-492</v>
      </c>
      <c r="CR153" s="3"/>
      <c r="CS153" s="3">
        <f t="shared" si="354"/>
        <v>-7</v>
      </c>
      <c r="CT153" s="3"/>
      <c r="CU153" s="3">
        <f t="shared" si="355"/>
        <v>-1</v>
      </c>
      <c r="CV153" s="3"/>
      <c r="CW153" s="3">
        <f t="shared" ca="1" si="356"/>
        <v>-460056.00770251435</v>
      </c>
      <c r="CY153" s="3">
        <f t="shared" ca="1" si="357"/>
        <v>-125387.91318138545</v>
      </c>
      <c r="CZ153" s="70" t="str">
        <f t="shared" ca="1" si="386"/>
        <v/>
      </c>
      <c r="DA153" s="3">
        <f>IF(RTD("tos.rtd",,DA$43,"."&amp;$B$134&amp;$AS$82&amp;"C"&amp;$A153)="N/A",0,RTD("tos.rtd",,DA$43,"."&amp;$B$134&amp;$AS$82&amp;"C"&amp;$A153))</f>
        <v>252.57</v>
      </c>
      <c r="DB153" s="3">
        <f>IF(RTD("tos.rtd",,DB$43,"."&amp;$B$134&amp;$AS$82&amp;"P"&amp;$A153)="N/A",0,RTD("tos.rtd",,DB$43,"."&amp;$B$134&amp;$AS$82&amp;"P"&amp;$A153))</f>
        <v>0.05</v>
      </c>
      <c r="DC153" s="3">
        <f>IF(RTD("tos.rtd",,DC$43,"."&amp;$B$134&amp;$AS$82&amp;"C"&amp;$A153)="N/A",0,RTD("tos.rtd",,DC$43,"."&amp;$B$134&amp;$AS$82&amp;"C"&amp;$A153))</f>
        <v>320</v>
      </c>
      <c r="DD153" s="3">
        <f>IF(RTD("tos.rtd",,DD$43,"."&amp;$B$134&amp;$AS$82&amp;"P"&amp;$A153)="N/A",0,RTD("tos.rtd",,DD$43,"."&amp;$B$134&amp;$AS$82&amp;"P"&amp;$A153))</f>
        <v>20</v>
      </c>
      <c r="DE153" s="3">
        <f>IF(RTD("tos.rtd",,DE$43,"."&amp;$B$134&amp;$AS$82&amp;"C"&amp;$A153)="N/A",0,RTD("tos.rtd",,DE$43,"."&amp;$B$134&amp;$AS$82&amp;"C"&amp;$A153))</f>
        <v>270</v>
      </c>
      <c r="DF153" s="3">
        <f>IF(RTD("tos.rtd",,DF$43,"."&amp;$B$134&amp;$AS$82&amp;"P"&amp;$A153)="N/A",0,RTD("tos.rtd",,DF$43,"."&amp;$B$134&amp;$AS$82&amp;"P"&amp;$A153))</f>
        <v>0</v>
      </c>
      <c r="DG153" s="86">
        <f t="shared" si="387"/>
        <v>-242.25</v>
      </c>
      <c r="DH153" s="3">
        <f t="shared" si="388"/>
        <v>0</v>
      </c>
      <c r="DI153" s="3">
        <f t="shared" si="389"/>
        <v>0</v>
      </c>
      <c r="DJ153" s="3">
        <f t="shared" si="358"/>
        <v>0</v>
      </c>
      <c r="DK153" s="3">
        <f t="shared" si="359"/>
        <v>0</v>
      </c>
      <c r="DL153" s="3">
        <f t="shared" si="390"/>
        <v>0</v>
      </c>
      <c r="DM153" s="3">
        <f t="shared" si="391"/>
        <v>0</v>
      </c>
      <c r="DN153" s="64" t="str">
        <f t="shared" si="360"/>
        <v>UNKNOWN</v>
      </c>
      <c r="DO153" s="64" t="str">
        <f t="shared" si="361"/>
        <v>UNKNOWN</v>
      </c>
      <c r="DP153" s="3">
        <f t="shared" si="362"/>
        <v>0</v>
      </c>
      <c r="DQ153" s="3">
        <f t="shared" si="363"/>
        <v>0</v>
      </c>
      <c r="DR153" s="3">
        <f t="shared" ca="1" si="364"/>
        <v>0</v>
      </c>
      <c r="DS153" s="3">
        <f t="shared" si="365"/>
        <v>0</v>
      </c>
      <c r="DT153" s="3">
        <f t="shared" si="392"/>
        <v>0</v>
      </c>
      <c r="DU153" s="3">
        <f t="shared" si="393"/>
        <v>0</v>
      </c>
      <c r="DV153" s="3">
        <f t="shared" si="366"/>
        <v>-17</v>
      </c>
      <c r="DW153" s="3">
        <f t="shared" si="367"/>
        <v>119</v>
      </c>
      <c r="DX153" s="3">
        <f t="shared" ca="1" si="368"/>
        <v>1.093827042098357E-5</v>
      </c>
      <c r="DY153" s="3">
        <f t="shared" ca="1" si="369"/>
        <v>-8.401498516867966E-4</v>
      </c>
      <c r="DZ153" s="3">
        <f t="shared" ca="1" si="370"/>
        <v>7.0559416267741443E-4</v>
      </c>
      <c r="EA153" s="3">
        <f t="shared" ca="1" si="371"/>
        <v>-5.8245594325273271E-4</v>
      </c>
      <c r="EB153" s="3">
        <f t="shared" ca="1" si="372"/>
        <v>6.9306381101608117E-4</v>
      </c>
      <c r="EC153" s="3">
        <f t="shared" ca="1" si="373"/>
        <v>-6.4190979892366352E-4</v>
      </c>
      <c r="ED153" s="63">
        <f t="shared" si="394"/>
        <v>102</v>
      </c>
      <c r="EE153" s="59">
        <f t="shared" si="374"/>
        <v>0.25</v>
      </c>
      <c r="EF153" s="59">
        <f t="shared" si="375"/>
        <v>1.4059999999999999</v>
      </c>
      <c r="EG153" s="59">
        <f t="shared" si="376"/>
        <v>0.1852</v>
      </c>
      <c r="EH153" s="59">
        <f t="shared" si="377"/>
        <v>0.23669999999999999</v>
      </c>
      <c r="EI153" s="59">
        <f t="shared" si="378"/>
        <v>0.1898</v>
      </c>
      <c r="EJ153" s="59">
        <f t="shared" si="379"/>
        <v>0.2099</v>
      </c>
      <c r="EK153" s="63">
        <f t="shared" ca="1" si="395"/>
        <v>-45837787.728097059</v>
      </c>
      <c r="EL153" s="3" t="str">
        <f>RTD("tos.rtd",,EL$43,"."&amp;$B$134&amp;$AS$82&amp;"C"&amp;$A153)</f>
        <v>--</v>
      </c>
      <c r="EM153" s="3" t="str">
        <f>RTD("tos.rtd",,EM$43,"."&amp;$B$134&amp;$AS$82&amp;"P"&amp;$A153)</f>
        <v>140.60%</v>
      </c>
      <c r="EN153" s="3" t="str">
        <f>RTD("tos.rtd",,EN$2,"."&amp;$C$134&amp;$AU$82&amp;"C"&amp;$A153)</f>
        <v>18.52%</v>
      </c>
      <c r="EO153" s="3" t="str">
        <f>RTD("tos.rtd",,EO$2,"."&amp;$C$134&amp;$AU$82&amp;"P"&amp;$A153)</f>
        <v>23.67%</v>
      </c>
      <c r="EP153" s="3" t="str">
        <f>RTD("tos.rtd",,EP$2,"."&amp;$D$134&amp;$AW$82&amp;"C"&amp;$A153)</f>
        <v>18.98%</v>
      </c>
      <c r="EQ153" s="3" t="str">
        <f>RTD("tos.rtd",,EQ$2,"."&amp;$D$134&amp;$AW$82&amp;"P"&amp;$A153)</f>
        <v>20.99%</v>
      </c>
      <c r="ES153" s="63" t="str">
        <f t="shared" si="380"/>
        <v>21150,102.00</v>
      </c>
      <c r="ET153" s="63" t="str">
        <f t="shared" ca="1" si="381"/>
        <v>21150,-125.39</v>
      </c>
      <c r="EU153" s="68">
        <v>588.21</v>
      </c>
      <c r="EV153" s="68" t="s">
        <v>1244</v>
      </c>
      <c r="EW153" s="68">
        <v>514.48</v>
      </c>
      <c r="EX153" s="68" t="s">
        <v>1245</v>
      </c>
      <c r="EY153" s="68">
        <v>5892.25</v>
      </c>
      <c r="EZ153" s="68" t="s">
        <v>1246</v>
      </c>
      <c r="FA153" s="68">
        <v>21117</v>
      </c>
      <c r="FB153" s="68" t="s">
        <v>1247</v>
      </c>
      <c r="FC153" s="68" t="s">
        <v>1248</v>
      </c>
      <c r="FD153" s="68" t="s">
        <v>1249</v>
      </c>
      <c r="FE153" s="68" t="s">
        <v>1250</v>
      </c>
      <c r="FF153" s="68" t="s">
        <v>1251</v>
      </c>
    </row>
    <row r="154" spans="1:162" ht="11.1" customHeight="1" thickBot="1" x14ac:dyDescent="0.25">
      <c r="A154" s="2">
        <f t="shared" si="396"/>
        <v>21125</v>
      </c>
      <c r="B154" s="3">
        <f t="shared" si="410"/>
        <v>16</v>
      </c>
      <c r="C154" s="3">
        <f t="shared" si="411"/>
        <v>6</v>
      </c>
      <c r="D154" s="3">
        <f t="shared" si="412"/>
        <v>11</v>
      </c>
      <c r="E154" s="3">
        <f t="shared" si="413"/>
        <v>33</v>
      </c>
      <c r="F154" s="4">
        <f t="shared" ref="F154:F189" si="423">+$F$136/$A$136*A154</f>
        <v>21213.875644216947</v>
      </c>
      <c r="G154" s="5">
        <f t="shared" si="415"/>
        <v>514.58010494454777</v>
      </c>
      <c r="AM154" s="1">
        <v>0</v>
      </c>
      <c r="AN154" s="1">
        <v>4</v>
      </c>
      <c r="AO154" s="1">
        <v>21125</v>
      </c>
      <c r="AP154" s="1">
        <v>0</v>
      </c>
      <c r="AQ154" s="1">
        <v>-309</v>
      </c>
      <c r="AS154" s="54">
        <f>IF(RTD("tos.rtd",,AS$83,"."&amp;$B$134&amp;$AS$82&amp;"C"&amp;$A154)="N/A",0,RTD("tos.rtd",,AS$83,"."&amp;$B$134&amp;$AS$82&amp;"C"&amp;$A154))</f>
        <v>15</v>
      </c>
      <c r="AT154" s="3">
        <f>-IF(RTD("tos.rtd",,AT$83,"."&amp;$B$134&amp;$AS$82&amp;"P"&amp;$A154)="N/A",0,RTD("tos.rtd",,AT$83,"."&amp;$B$134&amp;$AS$82&amp;"P"&amp;$A154))</f>
        <v>-1</v>
      </c>
      <c r="AU154" s="54">
        <f>IF(RTD("tos.rtd",,AU$2,"."&amp;$C$134&amp;$AU$134&amp;"C"&amp;$A154)="N/A",0,RTD("tos.rtd",,AU$2,"."&amp;$C$134&amp;$AU$134&amp;"C"&amp;$A154))</f>
        <v>4</v>
      </c>
      <c r="AV154" s="3">
        <f>-IF(RTD("tos.rtd",,AV$2,"."&amp;$C$134&amp;$AU$134&amp;"P"&amp;$A154)="N/A",0,RTD("tos.rtd",,AV$2,"."&amp;$C$134&amp;$AU$134&amp;"P"&amp;$A154))</f>
        <v>-2</v>
      </c>
      <c r="AW154" s="54">
        <f>IF(RTD("tos.rtd",,AW$2,"."&amp;$D$134&amp;$AW$134&amp;"C"&amp;$A154)="N/A",0,RTD("tos.rtd",,AW$2,"."&amp;$D$134&amp;$AW$134&amp;"C"&amp;$A154))</f>
        <v>5</v>
      </c>
      <c r="AX154" s="3">
        <f>-IF(RTD("tos.rtd",,AX$2,"."&amp;$D$134&amp;$AW$134&amp;"P"&amp;$A154)="N/A",0,RTD("tos.rtd",,AX$2,"."&amp;$D$134&amp;$AW$134&amp;"P"&amp;$A154))</f>
        <v>-6</v>
      </c>
      <c r="AY154" s="76">
        <f t="shared" ref="AY154:AY189" si="424">SUM(AS154:AX154)</f>
        <v>15</v>
      </c>
      <c r="AZ154" s="8">
        <f t="shared" si="349"/>
        <v>21125</v>
      </c>
      <c r="BA154" s="54">
        <f>IF(RTD("tos.rtd",,BA$43,"."&amp;$B$134&amp;$AS$82&amp;"C"&amp;$A154)="N/A",0,RTD("tos.rtd",,BA$43,"."&amp;$B$134&amp;$AS$82&amp;"C"&amp;$A154))</f>
        <v>0</v>
      </c>
      <c r="BB154" s="3">
        <f>-IF(RTD("tos.rtd",,BB$43,"."&amp;$B$134&amp;$AS$82&amp;"P"&amp;$A154)="N/A",0,RTD("tos.rtd",,BB$43,"."&amp;$B$134&amp;$AS$82&amp;"P"&amp;$A154))</f>
        <v>-309</v>
      </c>
      <c r="BC154" s="54">
        <f>IF(RTD("tos.rtd",,BC$2,"."&amp;$C$134&amp;$AU$82&amp;"C"&amp;$A154)="N/A",0,RTD("tos.rtd",,BC$2,"."&amp;$C$134&amp;$AU$82&amp;"C"&amp;$A154))</f>
        <v>0</v>
      </c>
      <c r="BD154" s="3">
        <f>-IF(RTD("tos.rtd",,BD$2,"."&amp;$C$134&amp;$AU$82&amp;"P"&amp;$A154)="N/A",0,RTD("tos.rtd",,BD$2,"."&amp;$C$134&amp;$AU$82&amp;"P"&amp;$A154))</f>
        <v>-1</v>
      </c>
      <c r="BE154" s="54">
        <f>IF(RTD("tos.rtd",,BE$2,"."&amp;$D$134&amp;$AW$82&amp;"C"&amp;$A154)="N/A",0,RTD("tos.rtd",,BE$2,"."&amp;$D$134&amp;$AW$82&amp;"C"&amp;$A154))</f>
        <v>0</v>
      </c>
      <c r="BF154" s="3">
        <f>-IF(RTD("tos.rtd",,BF$2,"."&amp;$D$134&amp;$AW$82&amp;"P"&amp;$A154)="N/A",0,RTD("tos.rtd",,BF$2,"."&amp;$D$134&amp;$AW$82&amp;"P"&amp;$A154))</f>
        <v>0</v>
      </c>
      <c r="BG154" s="3">
        <f ca="1">+Hoja2!Y155</f>
        <v>-9</v>
      </c>
      <c r="BH154" s="7">
        <f t="shared" ca="1" si="350"/>
        <v>-319</v>
      </c>
      <c r="BI154" s="32" t="str">
        <f t="shared" ca="1" si="409"/>
        <v/>
      </c>
      <c r="BJ154" s="3">
        <f ca="1">IF($BP$1=1,DX154,IF(RTD("tos.rtd",,BJ$43,"."&amp;$B$134&amp;$AS$82&amp;"C"&amp;$A154)="N/A",0,RTD("tos.rtd",,BJ$43,"."&amp;$B$134&amp;$AS$82&amp;"C"&amp;$A154)))</f>
        <v>2.7826635484579297E-6</v>
      </c>
      <c r="BK154" s="3">
        <f ca="1">IF($BP$1=1,DY154,-IF(RTD("tos.rtd",,BK$43,"."&amp;$B$134&amp;$AS$82&amp;"P"&amp;$A154)="N/A",0,RTD("tos.rtd",,BK$43,"."&amp;$B$134&amp;$AS$82&amp;"P"&amp;$A154)))</f>
        <v>-7.0323267534048615E-4</v>
      </c>
      <c r="BL154" s="3">
        <f ca="1">IF($BP$1=1,DZ154,IF(RTD("tos.rtd",,BL$2,"."&amp;$C$134&amp;$AU$82&amp;"C"&amp;$A154)="N/A",0,RTD("tos.rtd",,BL$2,"."&amp;$C$134&amp;$AU$82&amp;"C"&amp;$A154)))</f>
        <v>6.8683143102987515E-4</v>
      </c>
      <c r="BM154" s="3">
        <f ca="1">IF($BP$1=1,EA154,-IF(RTD("tos.rtd",,BM$2,"."&amp;$C$134&amp;$AU$82&amp;"P"&amp;$A154)="N/A",0,RTD("tos.rtd",,BM$2,"."&amp;$C$134&amp;$AU$82&amp;"P"&amp;$A154)))</f>
        <v>-5.6992663336202125E-4</v>
      </c>
      <c r="BN154" s="3">
        <f ca="1">IF($BP$1=1,EB154,IF(RTD("tos.rtd",,BN$2,"."&amp;$D$134&amp;$AW$82&amp;"C"&amp;$A154)="N/A",0,RTD("tos.rtd",,BN$2,"."&amp;$D$134&amp;$AW$82&amp;"C"&amp;$A154)))</f>
        <v>6.6424146966560999E-4</v>
      </c>
      <c r="BO154" s="3">
        <f ca="1">IF($BP$1=1,EC154,-IF(RTD("tos.rtd",,BO$2,"."&amp;$D$134&amp;$AW$82&amp;"P"&amp;$A154)="N/A",0,RTD("tos.rtd",,BO$2,"."&amp;$D$134&amp;$AW$82&amp;"P"&amp;$A154)))</f>
        <v>-6.2567636215020103E-4</v>
      </c>
      <c r="BQ154" s="3">
        <f t="shared" ref="BQ154:BQ189" ca="1" si="425">+$A$84*$A$84*AS154*BJ154-$A$84*$A$84*AT154*BK154</f>
        <v>-23430.305228075686</v>
      </c>
      <c r="BR154" s="3" t="str">
        <f t="shared" ca="1" si="351"/>
        <v/>
      </c>
      <c r="BS154" s="3">
        <f t="shared" ref="BS154:BS189" ca="1" si="426">+$A$84*$A$84*AU154*BL154-$A$84*$A$84*AV154*BM154</f>
        <v>56937.240673120235</v>
      </c>
      <c r="BT154" s="3" t="str">
        <f t="shared" ca="1" si="352"/>
        <v/>
      </c>
      <c r="BU154" s="3">
        <f t="shared" ref="BU154:BU189" ca="1" si="427">+$A$84*$A$84*AW154*BN154-$A$84*$A$84*AX154*BO154</f>
        <v>-15331.728678084139</v>
      </c>
      <c r="BV154" s="3" t="str">
        <f t="shared" ca="1" si="352"/>
        <v/>
      </c>
      <c r="BX154" s="3">
        <f t="shared" ca="1" si="382"/>
        <v>-59004.209864424673</v>
      </c>
      <c r="BY154" s="3" t="str">
        <f t="shared" ca="1" si="383"/>
        <v/>
      </c>
      <c r="BZ154" s="3">
        <f t="shared" ca="1" si="384"/>
        <v>-154.75490762250283</v>
      </c>
      <c r="CA154" s="3" t="str">
        <f t="shared" ca="1" si="383"/>
        <v/>
      </c>
      <c r="CB154" s="3">
        <f t="shared" ca="1" si="385"/>
        <v>0</v>
      </c>
      <c r="CC154" s="3" t="str">
        <f t="shared" ca="1" si="383"/>
        <v/>
      </c>
      <c r="CD154" s="3">
        <f>IF(RTD("tos.rtd",,CD$43,"."&amp;$B$134&amp;$AS$82&amp;"C"&amp;$A154)="N/A",0,RTD("tos.rtd",,CD$43,"."&amp;$B$134&amp;$AS$82&amp;"C"&amp;$A154))</f>
        <v>1</v>
      </c>
      <c r="CE154" s="3">
        <f>-IF(RTD("tos.rtd",,CE$43,"."&amp;$B$134&amp;$AS$82&amp;"P"&amp;$A154)="N/A",0,RTD("tos.rtd",,CE$43,"."&amp;$B$134&amp;$AS$82&amp;"P"&amp;$A154))</f>
        <v>0</v>
      </c>
      <c r="CF154" s="3">
        <f>IF(RTD("tos.rtd",,CF$2,"."&amp;$C$134&amp;$AU$82&amp;"C"&amp;$A154)="N/A",0,RTD("tos.rtd",,CF$2,"."&amp;$C$134&amp;$AU$82&amp;"C"&amp;$A154))</f>
        <v>0.79</v>
      </c>
      <c r="CG154" s="3">
        <f>-IF(RTD("tos.rtd",,CG$2,"."&amp;$C$134&amp;$AU$82&amp;"P"&amp;$A154)="N/A",0,RTD("tos.rtd",,CG$2,"."&amp;$C$134&amp;$AU$82&amp;"P"&amp;$A154))</f>
        <v>0.26</v>
      </c>
      <c r="CH154" s="3">
        <f>IF(RTD("tos.rtd",,CH$2,"."&amp;$D$134&amp;$AW$82&amp;"C"&amp;$A154)="N/A",0,RTD("tos.rtd",,CH$2,"."&amp;$D$134&amp;$AW$82&amp;"C"&amp;$A154))</f>
        <v>0.64</v>
      </c>
      <c r="CI154" s="3">
        <f>-IF(RTD("tos.rtd",,CI$2,"."&amp;$D$134&amp;$AW$82&amp;"P"&amp;$A154)="N/A",0,RTD("tos.rtd",,CI$2,"."&amp;$D$134&amp;$AW$82&amp;"P"&amp;$A154))</f>
        <v>0.37</v>
      </c>
      <c r="CK154" s="3">
        <f t="shared" si="420"/>
        <v>1500</v>
      </c>
      <c r="CL154" s="3"/>
      <c r="CM154" s="3">
        <f t="shared" si="421"/>
        <v>264</v>
      </c>
      <c r="CN154" s="3"/>
      <c r="CO154" s="3">
        <f t="shared" si="422"/>
        <v>98.000000000000028</v>
      </c>
      <c r="CP154" s="3">
        <f t="shared" si="343"/>
        <v>1862</v>
      </c>
      <c r="CQ154" s="3">
        <f t="shared" si="353"/>
        <v>-309</v>
      </c>
      <c r="CR154" s="3"/>
      <c r="CS154" s="3">
        <f t="shared" si="354"/>
        <v>-1</v>
      </c>
      <c r="CT154" s="3"/>
      <c r="CU154" s="3">
        <f t="shared" si="355"/>
        <v>0</v>
      </c>
      <c r="CV154" s="3"/>
      <c r="CW154" s="3">
        <f t="shared" ca="1" si="356"/>
        <v>18175.206766960415</v>
      </c>
      <c r="CY154" s="3">
        <f t="shared" ca="1" si="357"/>
        <v>-59158.964772047177</v>
      </c>
      <c r="CZ154" s="70" t="str">
        <f t="shared" ca="1" si="386"/>
        <v/>
      </c>
      <c r="DA154" s="3">
        <f>IF(RTD("tos.rtd",,DA$43,"."&amp;$B$134&amp;$AS$82&amp;"C"&amp;$A154)="N/A",0,RTD("tos.rtd",,DA$43,"."&amp;$B$134&amp;$AS$82&amp;"C"&amp;$A154))</f>
        <v>233.95</v>
      </c>
      <c r="DB154" s="3">
        <f>IF(RTD("tos.rtd",,DB$43,"."&amp;$B$134&amp;$AS$82&amp;"P"&amp;$A154)="N/A",0,RTD("tos.rtd",,DB$43,"."&amp;$B$134&amp;$AS$82&amp;"P"&amp;$A154))</f>
        <v>0.05</v>
      </c>
      <c r="DC154" s="3">
        <f>IF(RTD("tos.rtd",,DC$43,"."&amp;$B$134&amp;$AS$82&amp;"C"&amp;$A154)="N/A",0,RTD("tos.rtd",,DC$43,"."&amp;$B$134&amp;$AS$82&amp;"C"&amp;$A154))</f>
        <v>344</v>
      </c>
      <c r="DD154" s="3">
        <f>IF(RTD("tos.rtd",,DD$43,"."&amp;$B$134&amp;$AS$82&amp;"P"&amp;$A154)="N/A",0,RTD("tos.rtd",,DD$43,"."&amp;$B$134&amp;$AS$82&amp;"P"&amp;$A154))</f>
        <v>0.05</v>
      </c>
      <c r="DE154" s="3">
        <f>IF(RTD("tos.rtd",,DE$43,"."&amp;$B$134&amp;$AS$82&amp;"C"&amp;$A154)="N/A",0,RTD("tos.rtd",,DE$43,"."&amp;$B$134&amp;$AS$82&amp;"C"&amp;$A154))</f>
        <v>294</v>
      </c>
      <c r="DF154" s="3">
        <f>IF(RTD("tos.rtd",,DF$43,"."&amp;$B$134&amp;$AS$82&amp;"P"&amp;$A154)="N/A",0,RTD("tos.rtd",,DF$43,"."&amp;$B$134&amp;$AS$82&amp;"P"&amp;$A154))</f>
        <v>0</v>
      </c>
      <c r="DG154" s="86">
        <f t="shared" si="387"/>
        <v>-267.25</v>
      </c>
      <c r="DH154" s="3">
        <f t="shared" si="388"/>
        <v>0</v>
      </c>
      <c r="DI154" s="3">
        <f t="shared" si="389"/>
        <v>0</v>
      </c>
      <c r="DJ154" s="3">
        <f t="shared" si="358"/>
        <v>0</v>
      </c>
      <c r="DK154" s="3">
        <f t="shared" si="359"/>
        <v>0</v>
      </c>
      <c r="DL154" s="3">
        <f t="shared" si="390"/>
        <v>0</v>
      </c>
      <c r="DM154" s="3">
        <f t="shared" si="391"/>
        <v>0</v>
      </c>
      <c r="DN154" s="64" t="str">
        <f t="shared" si="360"/>
        <v>UNKNOWN</v>
      </c>
      <c r="DO154" s="64" t="str">
        <f t="shared" si="361"/>
        <v>UNKNOWN</v>
      </c>
      <c r="DP154" s="3">
        <f t="shared" si="362"/>
        <v>0</v>
      </c>
      <c r="DQ154" s="3">
        <f t="shared" si="363"/>
        <v>0</v>
      </c>
      <c r="DR154" s="3">
        <f t="shared" ca="1" si="364"/>
        <v>0</v>
      </c>
      <c r="DS154" s="3">
        <f t="shared" si="365"/>
        <v>0</v>
      </c>
      <c r="DT154" s="3">
        <f t="shared" si="392"/>
        <v>0</v>
      </c>
      <c r="DU154" s="3">
        <f t="shared" si="393"/>
        <v>0</v>
      </c>
      <c r="DV154" s="3">
        <f t="shared" si="366"/>
        <v>0</v>
      </c>
      <c r="DW154" s="3">
        <f t="shared" si="367"/>
        <v>4</v>
      </c>
      <c r="DX154" s="3">
        <f t="shared" ca="1" si="368"/>
        <v>2.7826635484579297E-6</v>
      </c>
      <c r="DY154" s="3">
        <f t="shared" ca="1" si="369"/>
        <v>-7.0323267534048615E-4</v>
      </c>
      <c r="DZ154" s="3">
        <f t="shared" ca="1" si="370"/>
        <v>6.8683143102987515E-4</v>
      </c>
      <c r="EA154" s="3">
        <f t="shared" ca="1" si="371"/>
        <v>-5.6992663336202125E-4</v>
      </c>
      <c r="EB154" s="3">
        <f t="shared" ca="1" si="372"/>
        <v>6.6424146966560999E-4</v>
      </c>
      <c r="EC154" s="3">
        <f t="shared" ca="1" si="373"/>
        <v>-6.2567636215020103E-4</v>
      </c>
      <c r="ED154" s="63">
        <f t="shared" si="394"/>
        <v>4</v>
      </c>
      <c r="EE154" s="59">
        <f t="shared" si="374"/>
        <v>0.25</v>
      </c>
      <c r="EF154" s="59">
        <f t="shared" si="375"/>
        <v>0.64119999999999999</v>
      </c>
      <c r="EG154" s="59">
        <f t="shared" si="376"/>
        <v>0.18459999999999999</v>
      </c>
      <c r="EH154" s="59">
        <f t="shared" si="377"/>
        <v>0.23780000000000001</v>
      </c>
      <c r="EI154" s="59">
        <f t="shared" si="378"/>
        <v>0.19389999999999999</v>
      </c>
      <c r="EJ154" s="59">
        <f t="shared" si="379"/>
        <v>0.2107</v>
      </c>
      <c r="EK154" s="63">
        <f t="shared" ca="1" si="395"/>
        <v>-1287276.8638337245</v>
      </c>
      <c r="EL154" s="3" t="str">
        <f>RTD("tos.rtd",,EL$43,"."&amp;$B$134&amp;$AS$82&amp;"C"&amp;$A154)</f>
        <v>--</v>
      </c>
      <c r="EM154" s="3" t="str">
        <f>RTD("tos.rtd",,EM$43,"."&amp;$B$134&amp;$AS$82&amp;"P"&amp;$A154)</f>
        <v>64.12%</v>
      </c>
      <c r="EN154" s="3" t="str">
        <f>RTD("tos.rtd",,EN$2,"."&amp;$C$134&amp;$AU$82&amp;"C"&amp;$A154)</f>
        <v>18.46%</v>
      </c>
      <c r="EO154" s="3" t="str">
        <f>RTD("tos.rtd",,EO$2,"."&amp;$C$134&amp;$AU$82&amp;"P"&amp;$A154)</f>
        <v>23.78%</v>
      </c>
      <c r="EP154" s="3" t="str">
        <f>RTD("tos.rtd",,EP$2,"."&amp;$D$134&amp;$AW$82&amp;"C"&amp;$A154)</f>
        <v>19.39%</v>
      </c>
      <c r="EQ154" s="3" t="str">
        <f>RTD("tos.rtd",,EQ$2,"."&amp;$D$134&amp;$AW$82&amp;"P"&amp;$A154)</f>
        <v>21.07%</v>
      </c>
      <c r="ES154" s="63" t="str">
        <f t="shared" si="380"/>
        <v>21125,04.00</v>
      </c>
      <c r="ET154" s="63" t="str">
        <f t="shared" ca="1" si="381"/>
        <v>21125,-59.16</v>
      </c>
      <c r="EU154" s="68">
        <v>588.22</v>
      </c>
      <c r="EV154" s="68" t="s">
        <v>1252</v>
      </c>
      <c r="EW154" s="68">
        <v>514.48</v>
      </c>
      <c r="EX154" s="68" t="s">
        <v>1253</v>
      </c>
      <c r="EY154" s="68">
        <v>5892.25</v>
      </c>
      <c r="EZ154" s="68" t="s">
        <v>1254</v>
      </c>
      <c r="FA154" s="68">
        <v>21116.75</v>
      </c>
      <c r="FB154" s="68" t="s">
        <v>1255</v>
      </c>
      <c r="FC154" s="68" t="s">
        <v>1256</v>
      </c>
      <c r="FD154" s="68" t="s">
        <v>1257</v>
      </c>
      <c r="FE154" s="68" t="s">
        <v>1258</v>
      </c>
      <c r="FF154" s="68" t="s">
        <v>1259</v>
      </c>
    </row>
    <row r="155" spans="1:162" ht="11.1" customHeight="1" thickBot="1" x14ac:dyDescent="0.25">
      <c r="A155" s="2">
        <f t="shared" si="396"/>
        <v>21100</v>
      </c>
      <c r="B155" s="3">
        <f t="shared" ref="B155:B189" si="428">+IF($A$1="ABS",AS155-AT155,AS155+AT155)</f>
        <v>114</v>
      </c>
      <c r="C155" s="3">
        <f t="shared" ref="C155:C189" si="429">+IF($A$1="ABS",AU155-AV155,AU155+AV155)</f>
        <v>57</v>
      </c>
      <c r="D155" s="3">
        <f t="shared" ref="D155:D189" si="430">+IF($A$1="ABS",AW155-AX155,AW155+AX155)</f>
        <v>288</v>
      </c>
      <c r="E155" s="3">
        <f t="shared" si="413"/>
        <v>459</v>
      </c>
      <c r="F155" s="4">
        <f t="shared" si="423"/>
        <v>21188.770465939768</v>
      </c>
      <c r="G155" s="5">
        <f t="shared" si="415"/>
        <v>513.9711344061518</v>
      </c>
      <c r="AM155" s="1">
        <v>-11</v>
      </c>
      <c r="AN155" s="1">
        <v>-28</v>
      </c>
      <c r="AO155" s="1">
        <v>21100</v>
      </c>
      <c r="AP155" s="1">
        <v>19</v>
      </c>
      <c r="AQ155" s="1">
        <v>-486</v>
      </c>
      <c r="AS155" s="54">
        <f>IF(RTD("tos.rtd",,AS$83,"."&amp;$B$134&amp;$AS$82&amp;"C"&amp;$A155)="N/A",0,RTD("tos.rtd",,AS$83,"."&amp;$B$134&amp;$AS$82&amp;"C"&amp;$A155))</f>
        <v>81</v>
      </c>
      <c r="AT155" s="3">
        <f>-IF(RTD("tos.rtd",,AT$83,"."&amp;$B$134&amp;$AS$82&amp;"P"&amp;$A155)="N/A",0,RTD("tos.rtd",,AT$83,"."&amp;$B$134&amp;$AS$82&amp;"P"&amp;$A155))</f>
        <v>-33</v>
      </c>
      <c r="AU155" s="54">
        <f>IF(RTD("tos.rtd",,AU$2,"."&amp;$C$134&amp;$AU$134&amp;"C"&amp;$A155)="N/A",0,RTD("tos.rtd",,AU$2,"."&amp;$C$134&amp;$AU$134&amp;"C"&amp;$A155))</f>
        <v>13</v>
      </c>
      <c r="AV155" s="3">
        <f>-IF(RTD("tos.rtd",,AV$2,"."&amp;$C$134&amp;$AU$134&amp;"P"&amp;$A155)="N/A",0,RTD("tos.rtd",,AV$2,"."&amp;$C$134&amp;$AU$134&amp;"P"&amp;$A155))</f>
        <v>-44</v>
      </c>
      <c r="AW155" s="54">
        <f>IF(RTD("tos.rtd",,AW$2,"."&amp;$D$134&amp;$AW$134&amp;"C"&amp;$A155)="N/A",0,RTD("tos.rtd",,AW$2,"."&amp;$D$134&amp;$AW$134&amp;"C"&amp;$A155))</f>
        <v>179</v>
      </c>
      <c r="AX155" s="3">
        <f>-IF(RTD("tos.rtd",,AX$2,"."&amp;$D$134&amp;$AW$134&amp;"P"&amp;$A155)="N/A",0,RTD("tos.rtd",,AX$2,"."&amp;$D$134&amp;$AW$134&amp;"P"&amp;$A155))</f>
        <v>-109</v>
      </c>
      <c r="AY155" s="76">
        <f t="shared" si="424"/>
        <v>87</v>
      </c>
      <c r="AZ155" s="8">
        <f t="shared" si="349"/>
        <v>21100</v>
      </c>
      <c r="BA155" s="54">
        <f>IF(RTD("tos.rtd",,BA$43,"."&amp;$B$134&amp;$AS$82&amp;"C"&amp;$A155)="N/A",0,RTD("tos.rtd",,BA$43,"."&amp;$B$134&amp;$AS$82&amp;"C"&amp;$A155))</f>
        <v>19</v>
      </c>
      <c r="BB155" s="3">
        <f>-IF(RTD("tos.rtd",,BB$43,"."&amp;$B$134&amp;$AS$82&amp;"P"&amp;$A155)="N/A",0,RTD("tos.rtd",,BB$43,"."&amp;$B$134&amp;$AS$82&amp;"P"&amp;$A155))</f>
        <v>-486</v>
      </c>
      <c r="BC155" s="54">
        <f>IF(RTD("tos.rtd",,BC$2,"."&amp;$C$134&amp;$AU$82&amp;"C"&amp;$A155)="N/A",0,RTD("tos.rtd",,BC$2,"."&amp;$C$134&amp;$AU$82&amp;"C"&amp;$A155))</f>
        <v>2</v>
      </c>
      <c r="BD155" s="3">
        <f>-IF(RTD("tos.rtd",,BD$2,"."&amp;$C$134&amp;$AU$82&amp;"P"&amp;$A155)="N/A",0,RTD("tos.rtd",,BD$2,"."&amp;$C$134&amp;$AU$82&amp;"P"&amp;$A155))</f>
        <v>-5</v>
      </c>
      <c r="BE155" s="54">
        <f>IF(RTD("tos.rtd",,BE$2,"."&amp;$D$134&amp;$AW$82&amp;"C"&amp;$A155)="N/A",0,RTD("tos.rtd",,BE$2,"."&amp;$D$134&amp;$AW$82&amp;"C"&amp;$A155))</f>
        <v>1</v>
      </c>
      <c r="BF155" s="3">
        <f>-IF(RTD("tos.rtd",,BF$2,"."&amp;$D$134&amp;$AW$82&amp;"P"&amp;$A155)="N/A",0,RTD("tos.rtd",,BF$2,"."&amp;$D$134&amp;$AW$82&amp;"P"&amp;$A155))</f>
        <v>-7</v>
      </c>
      <c r="BG155" s="3">
        <f ca="1">+Hoja2!Y156</f>
        <v>-78</v>
      </c>
      <c r="BH155" s="7">
        <f t="shared" ca="1" si="350"/>
        <v>-554</v>
      </c>
      <c r="BI155" s="32" t="str">
        <f t="shared" ca="1" si="409"/>
        <v/>
      </c>
      <c r="BJ155" s="3">
        <f ca="1">IF($BP$1=1,DX155,IF(RTD("tos.rtd",,BJ$43,"."&amp;$B$134&amp;$AS$82&amp;"C"&amp;$A155)="N/A",0,RTD("tos.rtd",,BJ$43,"."&amp;$B$134&amp;$AS$82&amp;"C"&amp;$A155)))</f>
        <v>6.1735319841334484E-7</v>
      </c>
      <c r="BK155" s="3">
        <f ca="1">IF($BP$1=1,DY155,-IF(RTD("tos.rtd",,BK$43,"."&amp;$B$134&amp;$AS$82&amp;"P"&amp;$A155)="N/A",0,RTD("tos.rtd",,BK$43,"."&amp;$B$134&amp;$AS$82&amp;"P"&amp;$A155)))</f>
        <v>-8.1603633752211845E-4</v>
      </c>
      <c r="BL155" s="3">
        <f ca="1">IF($BP$1=1,DZ155,IF(RTD("tos.rtd",,BL$2,"."&amp;$C$134&amp;$AU$82&amp;"C"&amp;$A155)="N/A",0,RTD("tos.rtd",,BL$2,"."&amp;$C$134&amp;$AU$82&amp;"C"&amp;$A155)))</f>
        <v>6.673526276477702E-4</v>
      </c>
      <c r="BM155" s="3">
        <f ca="1">IF($BP$1=1,EA155,-IF(RTD("tos.rtd",,BM$2,"."&amp;$C$134&amp;$AU$82&amp;"P"&amp;$A155)="N/A",0,RTD("tos.rtd",,BM$2,"."&amp;$C$134&amp;$AU$82&amp;"P"&amp;$A155)))</f>
        <v>-5.5676385611550438E-4</v>
      </c>
      <c r="BN155" s="3">
        <f ca="1">IF($BP$1=1,EB155,IF(RTD("tos.rtd",,BN$2,"."&amp;$D$134&amp;$AW$82&amp;"C"&amp;$A155)="N/A",0,RTD("tos.rtd",,BN$2,"."&amp;$D$134&amp;$AW$82&amp;"C"&amp;$A155)))</f>
        <v>6.5160336928944164E-4</v>
      </c>
      <c r="BO155" s="3">
        <f ca="1">IF($BP$1=1,EC155,-IF(RTD("tos.rtd",,BO$2,"."&amp;$D$134&amp;$AW$82&amp;"P"&amp;$A155)="N/A",0,RTD("tos.rtd",,BO$2,"."&amp;$D$134&amp;$AW$82&amp;"P"&amp;$A155)))</f>
        <v>-6.0879228550452858E-4</v>
      </c>
      <c r="BQ155" s="3">
        <f t="shared" ca="1" si="425"/>
        <v>-952070.50299871212</v>
      </c>
      <c r="BR155" s="3" t="str">
        <f t="shared" ca="1" si="351"/>
        <v/>
      </c>
      <c r="BS155" s="3">
        <f t="shared" ca="1" si="426"/>
        <v>-560421.7168606848</v>
      </c>
      <c r="BT155" s="3" t="str">
        <f t="shared" ca="1" si="352"/>
        <v>Cruce -</v>
      </c>
      <c r="BU155" s="3">
        <f t="shared" ca="1" si="427"/>
        <v>1780887.2805237011</v>
      </c>
      <c r="BV155" s="3" t="str">
        <f t="shared" ca="1" si="352"/>
        <v>Cruce +</v>
      </c>
      <c r="BX155" s="3">
        <f t="shared" ca="1" si="382"/>
        <v>-107685.79041508233</v>
      </c>
      <c r="BY155" s="3" t="str">
        <f t="shared" ca="1" si="383"/>
        <v/>
      </c>
      <c r="BZ155" s="3">
        <f t="shared" ca="1" si="384"/>
        <v>-393.48486978768091</v>
      </c>
      <c r="CA155" s="3" t="str">
        <f t="shared" ca="1" si="383"/>
        <v/>
      </c>
      <c r="CB155" s="3">
        <f t="shared" ca="1" si="385"/>
        <v>-980.22500688445348</v>
      </c>
      <c r="CC155" s="3" t="str">
        <f t="shared" ca="1" si="383"/>
        <v/>
      </c>
      <c r="CD155" s="3">
        <f>IF(RTD("tos.rtd",,CD$43,"."&amp;$B$134&amp;$AS$82&amp;"C"&amp;$A155)="N/A",0,RTD("tos.rtd",,CD$43,"."&amp;$B$134&amp;$AS$82&amp;"C"&amp;$A155))</f>
        <v>1</v>
      </c>
      <c r="CE155" s="3">
        <f>-IF(RTD("tos.rtd",,CE$43,"."&amp;$B$134&amp;$AS$82&amp;"P"&amp;$A155)="N/A",0,RTD("tos.rtd",,CE$43,"."&amp;$B$134&amp;$AS$82&amp;"P"&amp;$A155))</f>
        <v>0.02</v>
      </c>
      <c r="CF155" s="3">
        <f>IF(RTD("tos.rtd",,CF$2,"."&amp;$C$134&amp;$AU$82&amp;"C"&amp;$A155)="N/A",0,RTD("tos.rtd",,CF$2,"."&amp;$C$134&amp;$AU$82&amp;"C"&amp;$A155))</f>
        <v>0.81</v>
      </c>
      <c r="CG155" s="3">
        <f>-IF(RTD("tos.rtd",,CG$2,"."&amp;$C$134&amp;$AU$82&amp;"P"&amp;$A155)="N/A",0,RTD("tos.rtd",,CG$2,"."&amp;$C$134&amp;$AU$82&amp;"P"&amp;$A155))</f>
        <v>0.25</v>
      </c>
      <c r="CH155" s="3">
        <f>IF(RTD("tos.rtd",,CH$2,"."&amp;$D$134&amp;$AW$82&amp;"C"&amp;$A155)="N/A",0,RTD("tos.rtd",,CH$2,"."&amp;$D$134&amp;$AW$82&amp;"C"&amp;$A155))</f>
        <v>0.65</v>
      </c>
      <c r="CI155" s="3">
        <f>-IF(RTD("tos.rtd",,CI$2,"."&amp;$D$134&amp;$AW$82&amp;"P"&amp;$A155)="N/A",0,RTD("tos.rtd",,CI$2,"."&amp;$D$134&amp;$AW$82&amp;"P"&amp;$A155))</f>
        <v>0.36</v>
      </c>
      <c r="CK155" s="3">
        <f t="shared" si="420"/>
        <v>8034</v>
      </c>
      <c r="CL155" s="3"/>
      <c r="CM155" s="3">
        <f t="shared" si="421"/>
        <v>-47</v>
      </c>
      <c r="CN155" s="3"/>
      <c r="CO155" s="3">
        <f t="shared" si="422"/>
        <v>7711</v>
      </c>
      <c r="CP155" s="3">
        <f t="shared" si="343"/>
        <v>15698</v>
      </c>
      <c r="CQ155" s="3">
        <f t="shared" si="353"/>
        <v>-467</v>
      </c>
      <c r="CR155" s="3"/>
      <c r="CS155" s="3">
        <f t="shared" si="354"/>
        <v>-3</v>
      </c>
      <c r="CT155" s="3"/>
      <c r="CU155" s="3">
        <f t="shared" si="355"/>
        <v>-6</v>
      </c>
      <c r="CV155" s="3"/>
      <c r="CW155" s="3">
        <f t="shared" ca="1" si="356"/>
        <v>268395.06066430407</v>
      </c>
      <c r="CY155" s="3">
        <f t="shared" ca="1" si="357"/>
        <v>-109059.50029175448</v>
      </c>
      <c r="CZ155" s="70" t="str">
        <f t="shared" ca="1" si="386"/>
        <v/>
      </c>
      <c r="DA155" s="3">
        <f>IF(RTD("tos.rtd",,DA$43,"."&amp;$B$134&amp;$AS$82&amp;"C"&amp;$A155)="N/A",0,RTD("tos.rtd",,DA$43,"."&amp;$B$134&amp;$AS$82&amp;"C"&amp;$A155))</f>
        <v>257.89999999999998</v>
      </c>
      <c r="DB155" s="3">
        <f>IF(RTD("tos.rtd",,DB$43,"."&amp;$B$134&amp;$AS$82&amp;"P"&amp;$A155)="N/A",0,RTD("tos.rtd",,DB$43,"."&amp;$B$134&amp;$AS$82&amp;"P"&amp;$A155))</f>
        <v>0.16</v>
      </c>
      <c r="DC155" s="3">
        <f>IF(RTD("tos.rtd",,DC$43,"."&amp;$B$134&amp;$AS$82&amp;"C"&amp;$A155)="N/A",0,RTD("tos.rtd",,DC$43,"."&amp;$B$134&amp;$AS$82&amp;"C"&amp;$A155))</f>
        <v>370</v>
      </c>
      <c r="DD155" s="3">
        <f>IF(RTD("tos.rtd",,DD$43,"."&amp;$B$134&amp;$AS$82&amp;"P"&amp;$A155)="N/A",0,RTD("tos.rtd",,DD$43,"."&amp;$B$134&amp;$AS$82&amp;"P"&amp;$A155))</f>
        <v>2.5</v>
      </c>
      <c r="DE155" s="3">
        <f>IF(RTD("tos.rtd",,DE$43,"."&amp;$B$134&amp;$AS$82&amp;"C"&amp;$A155)="N/A",0,RTD("tos.rtd",,DE$43,"."&amp;$B$134&amp;$AS$82&amp;"C"&amp;$A155))</f>
        <v>320</v>
      </c>
      <c r="DF155" s="3">
        <f>IF(RTD("tos.rtd",,DF$43,"."&amp;$B$134&amp;$AS$82&amp;"P"&amp;$A155)="N/A",0,RTD("tos.rtd",,DF$43,"."&amp;$B$134&amp;$AS$82&amp;"P"&amp;$A155))</f>
        <v>0</v>
      </c>
      <c r="DG155" s="86">
        <f t="shared" si="387"/>
        <v>-292.25</v>
      </c>
      <c r="DH155" s="3">
        <f t="shared" si="388"/>
        <v>0</v>
      </c>
      <c r="DI155" s="3">
        <f t="shared" si="389"/>
        <v>0</v>
      </c>
      <c r="DJ155" s="3">
        <f t="shared" si="358"/>
        <v>0</v>
      </c>
      <c r="DK155" s="3">
        <f t="shared" si="359"/>
        <v>0</v>
      </c>
      <c r="DL155" s="3">
        <f t="shared" si="390"/>
        <v>0</v>
      </c>
      <c r="DM155" s="3">
        <f t="shared" si="391"/>
        <v>0</v>
      </c>
      <c r="DN155" s="64" t="str">
        <f t="shared" si="360"/>
        <v>UNKNOWN</v>
      </c>
      <c r="DO155" s="64" t="str">
        <f t="shared" si="361"/>
        <v>UNKNOWN</v>
      </c>
      <c r="DP155" s="3">
        <f t="shared" si="362"/>
        <v>0</v>
      </c>
      <c r="DQ155" s="3">
        <f t="shared" si="363"/>
        <v>0</v>
      </c>
      <c r="DR155" s="3">
        <f t="shared" ca="1" si="364"/>
        <v>0</v>
      </c>
      <c r="DS155" s="3">
        <f t="shared" si="365"/>
        <v>0</v>
      </c>
      <c r="DT155" s="3">
        <f t="shared" si="392"/>
        <v>0</v>
      </c>
      <c r="DU155" s="3">
        <f t="shared" si="393"/>
        <v>0</v>
      </c>
      <c r="DV155" s="3">
        <f t="shared" si="366"/>
        <v>-11</v>
      </c>
      <c r="DW155" s="3">
        <f t="shared" si="367"/>
        <v>-28</v>
      </c>
      <c r="DX155" s="3">
        <f t="shared" ca="1" si="368"/>
        <v>6.1735319841334484E-7</v>
      </c>
      <c r="DY155" s="3">
        <f t="shared" ca="1" si="369"/>
        <v>-8.1603633752211845E-4</v>
      </c>
      <c r="DZ155" s="3">
        <f t="shared" ca="1" si="370"/>
        <v>6.673526276477702E-4</v>
      </c>
      <c r="EA155" s="3">
        <f t="shared" ca="1" si="371"/>
        <v>-5.5676385611550438E-4</v>
      </c>
      <c r="EB155" s="3">
        <f t="shared" ca="1" si="372"/>
        <v>6.5160336928944164E-4</v>
      </c>
      <c r="EC155" s="3">
        <f t="shared" ca="1" si="373"/>
        <v>-6.0879228550452858E-4</v>
      </c>
      <c r="ED155" s="63">
        <f t="shared" si="394"/>
        <v>-39</v>
      </c>
      <c r="EE155" s="59">
        <f t="shared" si="374"/>
        <v>0.25</v>
      </c>
      <c r="EF155" s="59">
        <f t="shared" si="375"/>
        <v>1.0530999999999999</v>
      </c>
      <c r="EG155" s="59">
        <f t="shared" si="376"/>
        <v>0.18360000000000001</v>
      </c>
      <c r="EH155" s="59">
        <f t="shared" si="377"/>
        <v>0.23899999999999999</v>
      </c>
      <c r="EI155" s="59">
        <f t="shared" si="378"/>
        <v>0.19089999999999999</v>
      </c>
      <c r="EJ155" s="59">
        <f t="shared" si="379"/>
        <v>0.21149999999999999</v>
      </c>
      <c r="EK155" s="63">
        <f t="shared" ca="1" si="395"/>
        <v>10453250.683316901</v>
      </c>
      <c r="EL155" s="3" t="str">
        <f>RTD("tos.rtd",,EL$43,"."&amp;$B$134&amp;$AS$82&amp;"C"&amp;$A155)</f>
        <v>--</v>
      </c>
      <c r="EM155" s="3" t="str">
        <f>RTD("tos.rtd",,EM$43,"."&amp;$B$134&amp;$AS$82&amp;"P"&amp;$A155)</f>
        <v>105.31%</v>
      </c>
      <c r="EN155" s="3" t="str">
        <f>RTD("tos.rtd",,EN$2,"."&amp;$C$134&amp;$AU$82&amp;"C"&amp;$A155)</f>
        <v>18.36%</v>
      </c>
      <c r="EO155" s="3" t="str">
        <f>RTD("tos.rtd",,EO$2,"."&amp;$C$134&amp;$AU$82&amp;"P"&amp;$A155)</f>
        <v>23.90%</v>
      </c>
      <c r="EP155" s="3" t="str">
        <f>RTD("tos.rtd",,EP$2,"."&amp;$D$134&amp;$AW$82&amp;"C"&amp;$A155)</f>
        <v>19.09%</v>
      </c>
      <c r="EQ155" s="3" t="str">
        <f>RTD("tos.rtd",,EQ$2,"."&amp;$D$134&amp;$AW$82&amp;"P"&amp;$A155)</f>
        <v>21.15%</v>
      </c>
      <c r="ES155" s="63" t="str">
        <f t="shared" si="380"/>
        <v>21100,-39.00</v>
      </c>
      <c r="ET155" s="63" t="str">
        <f t="shared" ca="1" si="381"/>
        <v>21100,-109.06</v>
      </c>
      <c r="EU155" s="68">
        <v>588.19000000000005</v>
      </c>
      <c r="EV155" s="68" t="s">
        <v>1260</v>
      </c>
      <c r="EW155" s="68">
        <v>514.45000000000005</v>
      </c>
      <c r="EX155" s="68" t="s">
        <v>1261</v>
      </c>
      <c r="EY155" s="68">
        <v>5892</v>
      </c>
      <c r="EZ155" s="68" t="s">
        <v>1262</v>
      </c>
      <c r="FA155" s="68">
        <v>21116.5</v>
      </c>
      <c r="FB155" s="68" t="s">
        <v>1263</v>
      </c>
      <c r="FC155" s="68" t="s">
        <v>1264</v>
      </c>
      <c r="FD155" s="68" t="s">
        <v>1265</v>
      </c>
      <c r="FE155" s="68" t="s">
        <v>1266</v>
      </c>
      <c r="FF155" s="68" t="s">
        <v>1267</v>
      </c>
    </row>
    <row r="156" spans="1:162" ht="11.1" customHeight="1" thickBot="1" x14ac:dyDescent="0.25">
      <c r="A156" s="2">
        <f t="shared" si="396"/>
        <v>21075</v>
      </c>
      <c r="B156" s="3">
        <f t="shared" si="428"/>
        <v>9</v>
      </c>
      <c r="C156" s="3">
        <f t="shared" si="429"/>
        <v>6</v>
      </c>
      <c r="D156" s="3">
        <f t="shared" si="430"/>
        <v>5</v>
      </c>
      <c r="E156" s="3">
        <f t="shared" si="413"/>
        <v>20</v>
      </c>
      <c r="F156" s="4">
        <f t="shared" si="423"/>
        <v>21163.665287662589</v>
      </c>
      <c r="G156" s="5">
        <f t="shared" si="415"/>
        <v>513.36216386775595</v>
      </c>
      <c r="AM156" s="1">
        <v>0</v>
      </c>
      <c r="AN156" s="1">
        <v>34</v>
      </c>
      <c r="AO156" s="1">
        <v>21075</v>
      </c>
      <c r="AP156" s="1">
        <v>0</v>
      </c>
      <c r="AQ156" s="1">
        <v>-197</v>
      </c>
      <c r="AS156" s="54">
        <f>IF(RTD("tos.rtd",,AS$83,"."&amp;$B$134&amp;$AS$82&amp;"C"&amp;$A156)="N/A",0,RTD("tos.rtd",,AS$83,"."&amp;$B$134&amp;$AS$82&amp;"C"&amp;$A156))</f>
        <v>3</v>
      </c>
      <c r="AT156" s="3">
        <f>-IF(RTD("tos.rtd",,AT$83,"."&amp;$B$134&amp;$AS$82&amp;"P"&amp;$A156)="N/A",0,RTD("tos.rtd",,AT$83,"."&amp;$B$134&amp;$AS$82&amp;"P"&amp;$A156))</f>
        <v>-6</v>
      </c>
      <c r="AU156" s="54">
        <f>IF(RTD("tos.rtd",,AU$2,"."&amp;$C$134&amp;$AU$134&amp;"C"&amp;$A156)="N/A",0,RTD("tos.rtd",,AU$2,"."&amp;$C$134&amp;$AU$134&amp;"C"&amp;$A156))</f>
        <v>5</v>
      </c>
      <c r="AV156" s="3">
        <f>-IF(RTD("tos.rtd",,AV$2,"."&amp;$C$134&amp;$AU$134&amp;"P"&amp;$A156)="N/A",0,RTD("tos.rtd",,AV$2,"."&amp;$C$134&amp;$AU$134&amp;"P"&amp;$A156))</f>
        <v>-1</v>
      </c>
      <c r="AW156" s="54">
        <f>IF(RTD("tos.rtd",,AW$2,"."&amp;$D$134&amp;$AW$134&amp;"C"&amp;$A156)="N/A",0,RTD("tos.rtd",,AW$2,"."&amp;$D$134&amp;$AW$134&amp;"C"&amp;$A156))</f>
        <v>5</v>
      </c>
      <c r="AX156" s="3">
        <f>-IF(RTD("tos.rtd",,AX$2,"."&amp;$D$134&amp;$AW$134&amp;"P"&amp;$A156)="N/A",0,RTD("tos.rtd",,AX$2,"."&amp;$D$134&amp;$AW$134&amp;"P"&amp;$A156))</f>
        <v>0</v>
      </c>
      <c r="AY156" s="76">
        <f t="shared" si="424"/>
        <v>6</v>
      </c>
      <c r="AZ156" s="8">
        <f t="shared" si="349"/>
        <v>21075</v>
      </c>
      <c r="BA156" s="54">
        <f>IF(RTD("tos.rtd",,BA$43,"."&amp;$B$134&amp;$AS$82&amp;"C"&amp;$A156)="N/A",0,RTD("tos.rtd",,BA$43,"."&amp;$B$134&amp;$AS$82&amp;"C"&amp;$A156))</f>
        <v>0</v>
      </c>
      <c r="BB156" s="3">
        <f>-IF(RTD("tos.rtd",,BB$43,"."&amp;$B$134&amp;$AS$82&amp;"P"&amp;$A156)="N/A",0,RTD("tos.rtd",,BB$43,"."&amp;$B$134&amp;$AS$82&amp;"P"&amp;$A156))</f>
        <v>-197</v>
      </c>
      <c r="BC156" s="54">
        <f>IF(RTD("tos.rtd",,BC$2,"."&amp;$C$134&amp;$AU$82&amp;"C"&amp;$A156)="N/A",0,RTD("tos.rtd",,BC$2,"."&amp;$C$134&amp;$AU$82&amp;"C"&amp;$A156))</f>
        <v>0</v>
      </c>
      <c r="BD156" s="3">
        <f>-IF(RTD("tos.rtd",,BD$2,"."&amp;$C$134&amp;$AU$82&amp;"P"&amp;$A156)="N/A",0,RTD("tos.rtd",,BD$2,"."&amp;$C$134&amp;$AU$82&amp;"P"&amp;$A156))</f>
        <v>-3</v>
      </c>
      <c r="BE156" s="54">
        <f>IF(RTD("tos.rtd",,BE$2,"."&amp;$D$134&amp;$AW$82&amp;"C"&amp;$A156)="N/A",0,RTD("tos.rtd",,BE$2,"."&amp;$D$134&amp;$AW$82&amp;"C"&amp;$A156))</f>
        <v>0</v>
      </c>
      <c r="BF156" s="3">
        <f>-IF(RTD("tos.rtd",,BF$2,"."&amp;$D$134&amp;$AW$82&amp;"P"&amp;$A156)="N/A",0,RTD("tos.rtd",,BF$2,"."&amp;$D$134&amp;$AW$82&amp;"P"&amp;$A156))</f>
        <v>0</v>
      </c>
      <c r="BG156" s="3">
        <f ca="1">+Hoja2!Y157</f>
        <v>-3</v>
      </c>
      <c r="BH156" s="7">
        <f t="shared" ca="1" si="350"/>
        <v>-203</v>
      </c>
      <c r="BI156" s="32" t="str">
        <f t="shared" ca="1" si="409"/>
        <v/>
      </c>
      <c r="BJ156" s="3">
        <f ca="1">IF($BP$1=1,DX156,IF(RTD("tos.rtd",,BJ$43,"."&amp;$B$134&amp;$AS$82&amp;"C"&amp;$A156)="N/A",0,RTD("tos.rtd",,BJ$43,"."&amp;$B$134&amp;$AS$82&amp;"C"&amp;$A156)))</f>
        <v>1.1938700522663264E-7</v>
      </c>
      <c r="BK156" s="3">
        <f ca="1">IF($BP$1=1,DY156,-IF(RTD("tos.rtd",,BK$43,"."&amp;$B$134&amp;$AS$82&amp;"P"&amp;$A156)="N/A",0,RTD("tos.rtd",,BK$43,"."&amp;$B$134&amp;$AS$82&amp;"P"&amp;$A156)))</f>
        <v>-6.7688258034858924E-4</v>
      </c>
      <c r="BL156" s="3">
        <f ca="1">IF($BP$1=1,DZ156,IF(RTD("tos.rtd",,BL$2,"."&amp;$C$134&amp;$AU$82&amp;"C"&amp;$A156)="N/A",0,RTD("tos.rtd",,BL$2,"."&amp;$C$134&amp;$AU$82&amp;"C"&amp;$A156)))</f>
        <v>6.4782616156927239E-4</v>
      </c>
      <c r="BM156" s="3">
        <f ca="1">IF($BP$1=1,EA156,-IF(RTD("tos.rtd",,BM$2,"."&amp;$C$134&amp;$AU$82&amp;"P"&amp;$A156)="N/A",0,RTD("tos.rtd",,BM$2,"."&amp;$C$134&amp;$AU$82&amp;"P"&amp;$A156)))</f>
        <v>-5.4323418428819795E-4</v>
      </c>
      <c r="BN156" s="3">
        <f ca="1">IF($BP$1=1,EB156,IF(RTD("tos.rtd",,BN$2,"."&amp;$D$134&amp;$AW$82&amp;"C"&amp;$A156)="N/A",0,RTD("tos.rtd",,BN$2,"."&amp;$D$134&amp;$AW$82&amp;"C"&amp;$A156)))</f>
        <v>6.2292190861909069E-4</v>
      </c>
      <c r="BO156" s="3">
        <f ca="1">IF($BP$1=1,EC156,-IF(RTD("tos.rtd",,BO$2,"."&amp;$D$134&amp;$AW$82&amp;"P"&amp;$A156)="N/A",0,RTD("tos.rtd",,BO$2,"."&amp;$D$134&amp;$AW$82&amp;"P"&amp;$A156)))</f>
        <v>-5.9153348345564584E-4</v>
      </c>
      <c r="BQ156" s="3">
        <f t="shared" ca="1" si="425"/>
        <v>-143839.83037767815</v>
      </c>
      <c r="BR156" s="3" t="str">
        <f t="shared" ca="1" si="351"/>
        <v/>
      </c>
      <c r="BS156" s="3">
        <f t="shared" ca="1" si="426"/>
        <v>95489.608036015808</v>
      </c>
      <c r="BT156" s="3" t="str">
        <f t="shared" ca="1" si="352"/>
        <v>Cruce +</v>
      </c>
      <c r="BU156" s="3">
        <f t="shared" ca="1" si="427"/>
        <v>110320.56713765251</v>
      </c>
      <c r="BV156" s="3" t="str">
        <f t="shared" ca="1" si="352"/>
        <v/>
      </c>
      <c r="BX156" s="3">
        <f t="shared" ca="1" si="382"/>
        <v>-36208.042100636478</v>
      </c>
      <c r="BY156" s="3" t="str">
        <f t="shared" ca="1" si="383"/>
        <v/>
      </c>
      <c r="BZ156" s="3">
        <f t="shared" ca="1" si="384"/>
        <v>-442.52093735811656</v>
      </c>
      <c r="CA156" s="3" t="str">
        <f t="shared" ca="1" si="383"/>
        <v/>
      </c>
      <c r="CB156" s="3">
        <f t="shared" ca="1" si="385"/>
        <v>0</v>
      </c>
      <c r="CC156" s="3" t="str">
        <f t="shared" ca="1" si="383"/>
        <v/>
      </c>
      <c r="CD156" s="3">
        <f>IF(RTD("tos.rtd",,CD$43,"."&amp;$B$134&amp;$AS$82&amp;"C"&amp;$A156)="N/A",0,RTD("tos.rtd",,CD$43,"."&amp;$B$134&amp;$AS$82&amp;"C"&amp;$A156))</f>
        <v>1</v>
      </c>
      <c r="CE156" s="3">
        <f>-IF(RTD("tos.rtd",,CE$43,"."&amp;$B$134&amp;$AS$82&amp;"P"&amp;$A156)="N/A",0,RTD("tos.rtd",,CE$43,"."&amp;$B$134&amp;$AS$82&amp;"P"&amp;$A156))</f>
        <v>0.08</v>
      </c>
      <c r="CF156" s="3">
        <f>IF(RTD("tos.rtd",,CF$2,"."&amp;$C$134&amp;$AU$82&amp;"C"&amp;$A156)="N/A",0,RTD("tos.rtd",,CF$2,"."&amp;$C$134&amp;$AU$82&amp;"C"&amp;$A156))</f>
        <v>0.83</v>
      </c>
      <c r="CG156" s="3">
        <f>-IF(RTD("tos.rtd",,CG$2,"."&amp;$C$134&amp;$AU$82&amp;"P"&amp;$A156)="N/A",0,RTD("tos.rtd",,CG$2,"."&amp;$C$134&amp;$AU$82&amp;"P"&amp;$A156))</f>
        <v>0.23</v>
      </c>
      <c r="CH156" s="3">
        <f>IF(RTD("tos.rtd",,CH$2,"."&amp;$D$134&amp;$AW$82&amp;"C"&amp;$A156)="N/A",0,RTD("tos.rtd",,CH$2,"."&amp;$D$134&amp;$AW$82&amp;"C"&amp;$A156))</f>
        <v>0.66</v>
      </c>
      <c r="CI156" s="3">
        <f>-IF(RTD("tos.rtd",,CI$2,"."&amp;$D$134&amp;$AW$82&amp;"P"&amp;$A156)="N/A",0,RTD("tos.rtd",,CI$2,"."&amp;$D$134&amp;$AW$82&amp;"P"&amp;$A156))</f>
        <v>0.35</v>
      </c>
      <c r="CK156" s="3">
        <f t="shared" si="420"/>
        <v>252</v>
      </c>
      <c r="CL156" s="3"/>
      <c r="CM156" s="3">
        <f t="shared" si="421"/>
        <v>391.99999999999994</v>
      </c>
      <c r="CN156" s="3"/>
      <c r="CO156" s="3">
        <f t="shared" si="422"/>
        <v>330</v>
      </c>
      <c r="CP156" s="3">
        <f t="shared" si="343"/>
        <v>974</v>
      </c>
      <c r="CQ156" s="3">
        <f t="shared" si="353"/>
        <v>-197</v>
      </c>
      <c r="CR156" s="3"/>
      <c r="CS156" s="3">
        <f t="shared" si="354"/>
        <v>-3</v>
      </c>
      <c r="CT156" s="3"/>
      <c r="CU156" s="3">
        <f t="shared" si="355"/>
        <v>0</v>
      </c>
      <c r="CV156" s="3"/>
      <c r="CW156" s="3">
        <f t="shared" ca="1" si="356"/>
        <v>61970.344795990168</v>
      </c>
      <c r="CY156" s="3">
        <f t="shared" ca="1" si="357"/>
        <v>-36650.563037994594</v>
      </c>
      <c r="CZ156" s="70" t="str">
        <f t="shared" ca="1" si="386"/>
        <v/>
      </c>
      <c r="DA156" s="3">
        <f>IF(RTD("tos.rtd",,DA$43,"."&amp;$B$134&amp;$AS$82&amp;"C"&amp;$A156)="N/A",0,RTD("tos.rtd",,DA$43,"."&amp;$B$134&amp;$AS$82&amp;"C"&amp;$A156))</f>
        <v>207.9</v>
      </c>
      <c r="DB156" s="3">
        <f>IF(RTD("tos.rtd",,DB$43,"."&amp;$B$134&amp;$AS$82&amp;"P"&amp;$A156)="N/A",0,RTD("tos.rtd",,DB$43,"."&amp;$B$134&amp;$AS$82&amp;"P"&amp;$A156))</f>
        <v>0.25</v>
      </c>
      <c r="DC156" s="3">
        <f>IF(RTD("tos.rtd",,DC$43,"."&amp;$B$134&amp;$AS$82&amp;"C"&amp;$A156)="N/A",0,RTD("tos.rtd",,DC$43,"."&amp;$B$134&amp;$AS$82&amp;"C"&amp;$A156))</f>
        <v>394</v>
      </c>
      <c r="DD156" s="3">
        <f>IF(RTD("tos.rtd",,DD$43,"."&amp;$B$134&amp;$AS$82&amp;"P"&amp;$A156)="N/A",0,RTD("tos.rtd",,DD$43,"."&amp;$B$134&amp;$AS$82&amp;"P"&amp;$A156))</f>
        <v>20</v>
      </c>
      <c r="DE156" s="3">
        <f>IF(RTD("tos.rtd",,DE$43,"."&amp;$B$134&amp;$AS$82&amp;"C"&amp;$A156)="N/A",0,RTD("tos.rtd",,DE$43,"."&amp;$B$134&amp;$AS$82&amp;"C"&amp;$A156))</f>
        <v>344</v>
      </c>
      <c r="DF156" s="3">
        <f>IF(RTD("tos.rtd",,DF$43,"."&amp;$B$134&amp;$AS$82&amp;"P"&amp;$A156)="N/A",0,RTD("tos.rtd",,DF$43,"."&amp;$B$134&amp;$AS$82&amp;"P"&amp;$A156))</f>
        <v>0</v>
      </c>
      <c r="DG156" s="86">
        <f t="shared" si="387"/>
        <v>-317.25</v>
      </c>
      <c r="DH156" s="3">
        <f t="shared" si="388"/>
        <v>0</v>
      </c>
      <c r="DI156" s="3">
        <f t="shared" si="389"/>
        <v>0</v>
      </c>
      <c r="DJ156" s="3">
        <f t="shared" si="358"/>
        <v>0</v>
      </c>
      <c r="DK156" s="3">
        <f t="shared" si="359"/>
        <v>0</v>
      </c>
      <c r="DL156" s="3">
        <f t="shared" si="390"/>
        <v>0</v>
      </c>
      <c r="DM156" s="3">
        <f t="shared" si="391"/>
        <v>0</v>
      </c>
      <c r="DN156" s="64" t="str">
        <f t="shared" si="360"/>
        <v>UNKNOWN</v>
      </c>
      <c r="DO156" s="64" t="str">
        <f t="shared" si="361"/>
        <v>UNKNOWN</v>
      </c>
      <c r="DP156" s="3">
        <f t="shared" si="362"/>
        <v>0</v>
      </c>
      <c r="DQ156" s="3">
        <f t="shared" si="363"/>
        <v>0</v>
      </c>
      <c r="DR156" s="3">
        <f t="shared" ca="1" si="364"/>
        <v>0</v>
      </c>
      <c r="DS156" s="3">
        <f t="shared" si="365"/>
        <v>0</v>
      </c>
      <c r="DT156" s="3">
        <f t="shared" si="392"/>
        <v>0</v>
      </c>
      <c r="DU156" s="3">
        <f t="shared" si="393"/>
        <v>0</v>
      </c>
      <c r="DV156" s="3">
        <f t="shared" si="366"/>
        <v>0</v>
      </c>
      <c r="DW156" s="3">
        <f t="shared" si="367"/>
        <v>34</v>
      </c>
      <c r="DX156" s="3">
        <f t="shared" ca="1" si="368"/>
        <v>1.1938700522663264E-7</v>
      </c>
      <c r="DY156" s="3">
        <f t="shared" ca="1" si="369"/>
        <v>-6.7688258034858924E-4</v>
      </c>
      <c r="DZ156" s="3">
        <f t="shared" ca="1" si="370"/>
        <v>6.4782616156927239E-4</v>
      </c>
      <c r="EA156" s="3">
        <f t="shared" ca="1" si="371"/>
        <v>-5.4323418428819795E-4</v>
      </c>
      <c r="EB156" s="3">
        <f t="shared" ca="1" si="372"/>
        <v>6.2292190861909069E-4</v>
      </c>
      <c r="EC156" s="3">
        <f t="shared" ca="1" si="373"/>
        <v>-5.9153348345564584E-4</v>
      </c>
      <c r="ED156" s="63">
        <f t="shared" si="394"/>
        <v>34</v>
      </c>
      <c r="EE156" s="59">
        <f t="shared" si="374"/>
        <v>0.25</v>
      </c>
      <c r="EF156" s="59">
        <f t="shared" si="375"/>
        <v>1.6657999999999999</v>
      </c>
      <c r="EG156" s="59">
        <f t="shared" si="376"/>
        <v>0.1817</v>
      </c>
      <c r="EH156" s="59">
        <f t="shared" si="377"/>
        <v>0.2402</v>
      </c>
      <c r="EI156" s="59">
        <f t="shared" si="378"/>
        <v>0.1951</v>
      </c>
      <c r="EJ156" s="59">
        <f t="shared" si="379"/>
        <v>0.2122</v>
      </c>
      <c r="EK156" s="63">
        <f t="shared" ca="1" si="395"/>
        <v>-10531862.616793141</v>
      </c>
      <c r="EL156" s="3" t="str">
        <f>RTD("tos.rtd",,EL$43,"."&amp;$B$134&amp;$AS$82&amp;"C"&amp;$A156)</f>
        <v>--</v>
      </c>
      <c r="EM156" s="3" t="str">
        <f>RTD("tos.rtd",,EM$43,"."&amp;$B$134&amp;$AS$82&amp;"P"&amp;$A156)</f>
        <v>166.58%</v>
      </c>
      <c r="EN156" s="3" t="str">
        <f>RTD("tos.rtd",,EN$2,"."&amp;$C$134&amp;$AU$82&amp;"C"&amp;$A156)</f>
        <v>18.17%</v>
      </c>
      <c r="EO156" s="3" t="str">
        <f>RTD("tos.rtd",,EO$2,"."&amp;$C$134&amp;$AU$82&amp;"P"&amp;$A156)</f>
        <v>24.02%</v>
      </c>
      <c r="EP156" s="3" t="str">
        <f>RTD("tos.rtd",,EP$2,"."&amp;$D$134&amp;$AW$82&amp;"C"&amp;$A156)</f>
        <v>19.51%</v>
      </c>
      <c r="EQ156" s="3" t="str">
        <f>RTD("tos.rtd",,EQ$2,"."&amp;$D$134&amp;$AW$82&amp;"P"&amp;$A156)</f>
        <v>21.22%</v>
      </c>
      <c r="ES156" s="63" t="str">
        <f t="shared" si="380"/>
        <v>21075,34.00</v>
      </c>
      <c r="ET156" s="63" t="str">
        <f t="shared" ca="1" si="381"/>
        <v>21075,-36.65</v>
      </c>
      <c r="EU156" s="68">
        <v>588.20000000000005</v>
      </c>
      <c r="EV156" s="68" t="s">
        <v>1268</v>
      </c>
      <c r="EW156" s="68">
        <v>514.47</v>
      </c>
      <c r="EX156" s="68" t="s">
        <v>1269</v>
      </c>
      <c r="EY156" s="68">
        <v>5892.5</v>
      </c>
      <c r="EZ156" s="68" t="s">
        <v>1270</v>
      </c>
      <c r="FA156" s="68">
        <v>21117.5</v>
      </c>
      <c r="FB156" s="68" t="s">
        <v>1271</v>
      </c>
      <c r="FC156" s="68" t="s">
        <v>1272</v>
      </c>
      <c r="FD156" s="68" t="s">
        <v>1273</v>
      </c>
      <c r="FE156" s="68" t="s">
        <v>1274</v>
      </c>
      <c r="FF156" s="68" t="s">
        <v>1275</v>
      </c>
    </row>
    <row r="157" spans="1:162" ht="11.1" customHeight="1" thickBot="1" x14ac:dyDescent="0.25">
      <c r="A157" s="2">
        <f t="shared" si="396"/>
        <v>21050</v>
      </c>
      <c r="B157" s="3">
        <f t="shared" si="428"/>
        <v>17</v>
      </c>
      <c r="C157" s="3">
        <f t="shared" si="429"/>
        <v>5</v>
      </c>
      <c r="D157" s="3">
        <f t="shared" si="430"/>
        <v>42</v>
      </c>
      <c r="E157" s="3">
        <f t="shared" si="413"/>
        <v>64</v>
      </c>
      <c r="F157" s="4">
        <f t="shared" si="423"/>
        <v>21138.560109385406</v>
      </c>
      <c r="G157" s="5">
        <f t="shared" si="415"/>
        <v>512.75319332935999</v>
      </c>
      <c r="AM157" s="1">
        <v>0</v>
      </c>
      <c r="AN157" s="1">
        <v>47</v>
      </c>
      <c r="AO157" s="1">
        <v>21050</v>
      </c>
      <c r="AP157" s="1">
        <v>0</v>
      </c>
      <c r="AQ157" s="1">
        <v>-393</v>
      </c>
      <c r="AS157" s="54">
        <f>IF(RTD("tos.rtd",,AS$83,"."&amp;$B$134&amp;$AS$82&amp;"C"&amp;$A157)="N/A",0,RTD("tos.rtd",,AS$83,"."&amp;$B$134&amp;$AS$82&amp;"C"&amp;$A157))</f>
        <v>6</v>
      </c>
      <c r="AT157" s="3">
        <f>-IF(RTD("tos.rtd",,AT$83,"."&amp;$B$134&amp;$AS$82&amp;"P"&amp;$A157)="N/A",0,RTD("tos.rtd",,AT$83,"."&amp;$B$134&amp;$AS$82&amp;"P"&amp;$A157))</f>
        <v>-11</v>
      </c>
      <c r="AU157" s="54">
        <f>IF(RTD("tos.rtd",,AU$2,"."&amp;$C$134&amp;$AU$134&amp;"C"&amp;$A157)="N/A",0,RTD("tos.rtd",,AU$2,"."&amp;$C$134&amp;$AU$134&amp;"C"&amp;$A157))</f>
        <v>4</v>
      </c>
      <c r="AV157" s="3">
        <f>-IF(RTD("tos.rtd",,AV$2,"."&amp;$C$134&amp;$AU$134&amp;"P"&amp;$A157)="N/A",0,RTD("tos.rtd",,AV$2,"."&amp;$C$134&amp;$AU$134&amp;"P"&amp;$A157))</f>
        <v>-1</v>
      </c>
      <c r="AW157" s="54">
        <f>IF(RTD("tos.rtd",,AW$2,"."&amp;$D$134&amp;$AW$134&amp;"C"&amp;$A157)="N/A",0,RTD("tos.rtd",,AW$2,"."&amp;$D$134&amp;$AW$134&amp;"C"&amp;$A157))</f>
        <v>21</v>
      </c>
      <c r="AX157" s="3">
        <f>-IF(RTD("tos.rtd",,AX$2,"."&amp;$D$134&amp;$AW$134&amp;"P"&amp;$A157)="N/A",0,RTD("tos.rtd",,AX$2,"."&amp;$D$134&amp;$AW$134&amp;"P"&amp;$A157))</f>
        <v>-21</v>
      </c>
      <c r="AY157" s="76">
        <f t="shared" si="424"/>
        <v>-2</v>
      </c>
      <c r="AZ157" s="8">
        <f t="shared" si="349"/>
        <v>21050</v>
      </c>
      <c r="BA157" s="54">
        <f>IF(RTD("tos.rtd",,BA$43,"."&amp;$B$134&amp;$AS$82&amp;"C"&amp;$A157)="N/A",0,RTD("tos.rtd",,BA$43,"."&amp;$B$134&amp;$AS$82&amp;"C"&amp;$A157))</f>
        <v>0</v>
      </c>
      <c r="BB157" s="3">
        <f>-IF(RTD("tos.rtd",,BB$43,"."&amp;$B$134&amp;$AS$82&amp;"P"&amp;$A157)="N/A",0,RTD("tos.rtd",,BB$43,"."&amp;$B$134&amp;$AS$82&amp;"P"&amp;$A157))</f>
        <v>-393</v>
      </c>
      <c r="BC157" s="54">
        <f>IF(RTD("tos.rtd",,BC$2,"."&amp;$C$134&amp;$AU$82&amp;"C"&amp;$A157)="N/A",0,RTD("tos.rtd",,BC$2,"."&amp;$C$134&amp;$AU$82&amp;"C"&amp;$A157))</f>
        <v>0</v>
      </c>
      <c r="BD157" s="3">
        <f>-IF(RTD("tos.rtd",,BD$2,"."&amp;$C$134&amp;$AU$82&amp;"P"&amp;$A157)="N/A",0,RTD("tos.rtd",,BD$2,"."&amp;$C$134&amp;$AU$82&amp;"P"&amp;$A157))</f>
        <v>-3</v>
      </c>
      <c r="BE157" s="54">
        <f>IF(RTD("tos.rtd",,BE$2,"."&amp;$D$134&amp;$AW$82&amp;"C"&amp;$A157)="N/A",0,RTD("tos.rtd",,BE$2,"."&amp;$D$134&amp;$AW$82&amp;"C"&amp;$A157))</f>
        <v>0</v>
      </c>
      <c r="BF157" s="3">
        <f>-IF(RTD("tos.rtd",,BF$2,"."&amp;$D$134&amp;$AW$82&amp;"P"&amp;$A157)="N/A",0,RTD("tos.rtd",,BF$2,"."&amp;$D$134&amp;$AW$82&amp;"P"&amp;$A157))</f>
        <v>0</v>
      </c>
      <c r="BG157" s="3">
        <f ca="1">+Hoja2!Y158</f>
        <v>-11</v>
      </c>
      <c r="BH157" s="7">
        <f t="shared" ca="1" si="350"/>
        <v>-407</v>
      </c>
      <c r="BI157" s="32" t="str">
        <f t="shared" ca="1" si="409"/>
        <v/>
      </c>
      <c r="BJ157" s="3">
        <f ca="1">IF($BP$1=1,DX157,IF(RTD("tos.rtd",,BJ$43,"."&amp;$B$134&amp;$AS$82&amp;"C"&amp;$A157)="N/A",0,RTD("tos.rtd",,BJ$43,"."&amp;$B$134&amp;$AS$82&amp;"C"&amp;$A157)))</f>
        <v>2.0114963208314717E-8</v>
      </c>
      <c r="BK157" s="3">
        <f ca="1">IF($BP$1=1,DY157,-IF(RTD("tos.rtd",,BK$43,"."&amp;$B$134&amp;$AS$82&amp;"P"&amp;$A157)="N/A",0,RTD("tos.rtd",,BK$43,"."&amp;$B$134&amp;$AS$82&amp;"P"&amp;$A157)))</f>
        <v>-6.7704373543419358E-4</v>
      </c>
      <c r="BL157" s="3">
        <f ca="1">IF($BP$1=1,DZ157,IF(RTD("tos.rtd",,BL$2,"."&amp;$C$134&amp;$AU$82&amp;"C"&amp;$A157)="N/A",0,RTD("tos.rtd",,BL$2,"."&amp;$C$134&amp;$AU$82&amp;"C"&amp;$A157)))</f>
        <v>6.2714221706372541E-4</v>
      </c>
      <c r="BM157" s="3">
        <f ca="1">IF($BP$1=1,EA157,-IF(RTD("tos.rtd",,BM$2,"."&amp;$C$134&amp;$AU$82&amp;"P"&amp;$A157)="N/A",0,RTD("tos.rtd",,BM$2,"."&amp;$C$134&amp;$AU$82&amp;"P"&amp;$A157)))</f>
        <v>-5.2924760293587608E-4</v>
      </c>
      <c r="BN157" s="3">
        <f ca="1">IF($BP$1=1,EB157,IF(RTD("tos.rtd",,BN$2,"."&amp;$D$134&amp;$AW$82&amp;"C"&amp;$A157)="N/A",0,RTD("tos.rtd",,BN$2,"."&amp;$D$134&amp;$AW$82&amp;"C"&amp;$A157)))</f>
        <v>6.0691724977130846E-4</v>
      </c>
      <c r="BO157" s="3">
        <f ca="1">IF($BP$1=1,EC157,-IF(RTD("tos.rtd",,BO$2,"."&amp;$D$134&amp;$AW$82&amp;"P"&amp;$A157)="N/A",0,RTD("tos.rtd",,BO$2,"."&amp;$D$134&amp;$AW$82&amp;"P"&amp;$A157)))</f>
        <v>-5.7361267253374499E-4</v>
      </c>
      <c r="BQ157" s="3">
        <f t="shared" ca="1" si="425"/>
        <v>-263788.1287005904</v>
      </c>
      <c r="BR157" s="3" t="str">
        <f t="shared" ca="1" si="351"/>
        <v/>
      </c>
      <c r="BS157" s="3">
        <f t="shared" ca="1" si="426"/>
        <v>70108.256433515591</v>
      </c>
      <c r="BT157" s="3" t="str">
        <f t="shared" ca="1" si="352"/>
        <v/>
      </c>
      <c r="BU157" s="3">
        <f t="shared" ca="1" si="427"/>
        <v>24772.857003128447</v>
      </c>
      <c r="BV157" s="3" t="str">
        <f t="shared" ca="1" si="352"/>
        <v/>
      </c>
      <c r="BX157" s="3">
        <f t="shared" ca="1" si="382"/>
        <v>-72249.484403573588</v>
      </c>
      <c r="BY157" s="3" t="str">
        <f t="shared" ca="1" si="383"/>
        <v/>
      </c>
      <c r="BZ157" s="3">
        <f t="shared" ca="1" si="384"/>
        <v>-431.12740714687817</v>
      </c>
      <c r="CA157" s="3" t="str">
        <f t="shared" ca="1" si="383"/>
        <v/>
      </c>
      <c r="CB157" s="3">
        <f t="shared" ca="1" si="385"/>
        <v>0</v>
      </c>
      <c r="CC157" s="3" t="str">
        <f t="shared" ca="1" si="383"/>
        <v/>
      </c>
      <c r="CD157" s="3">
        <f>IF(RTD("tos.rtd",,CD$43,"."&amp;$B$134&amp;$AS$82&amp;"C"&amp;$A157)="N/A",0,RTD("tos.rtd",,CD$43,"."&amp;$B$134&amp;$AS$82&amp;"C"&amp;$A157))</f>
        <v>1</v>
      </c>
      <c r="CE157" s="3">
        <f>-IF(RTD("tos.rtd",,CE$43,"."&amp;$B$134&amp;$AS$82&amp;"P"&amp;$A157)="N/A",0,RTD("tos.rtd",,CE$43,"."&amp;$B$134&amp;$AS$82&amp;"P"&amp;$A157))</f>
        <v>0.05</v>
      </c>
      <c r="CF157" s="3">
        <f>IF(RTD("tos.rtd",,CF$2,"."&amp;$C$134&amp;$AU$82&amp;"C"&amp;$A157)="N/A",0,RTD("tos.rtd",,CF$2,"."&amp;$C$134&amp;$AU$82&amp;"C"&amp;$A157))</f>
        <v>0.85</v>
      </c>
      <c r="CG157" s="3">
        <f>-IF(RTD("tos.rtd",,CG$2,"."&amp;$C$134&amp;$AU$82&amp;"P"&amp;$A157)="N/A",0,RTD("tos.rtd",,CG$2,"."&amp;$C$134&amp;$AU$82&amp;"P"&amp;$A157))</f>
        <v>0.22</v>
      </c>
      <c r="CH157" s="3">
        <f>IF(RTD("tos.rtd",,CH$2,"."&amp;$D$134&amp;$AW$82&amp;"C"&amp;$A157)="N/A",0,RTD("tos.rtd",,CH$2,"."&amp;$D$134&amp;$AW$82&amp;"C"&amp;$A157))</f>
        <v>0.67</v>
      </c>
      <c r="CI157" s="3">
        <f>-IF(RTD("tos.rtd",,CI$2,"."&amp;$D$134&amp;$AW$82&amp;"P"&amp;$A157)="N/A",0,RTD("tos.rtd",,CI$2,"."&amp;$D$134&amp;$AW$82&amp;"P"&amp;$A157))</f>
        <v>0.35</v>
      </c>
      <c r="CK157" s="3">
        <f t="shared" si="420"/>
        <v>545</v>
      </c>
      <c r="CL157" s="3"/>
      <c r="CM157" s="3">
        <f t="shared" si="421"/>
        <v>318</v>
      </c>
      <c r="CN157" s="3"/>
      <c r="CO157" s="3">
        <f t="shared" si="422"/>
        <v>672</v>
      </c>
      <c r="CP157" s="3">
        <f t="shared" si="343"/>
        <v>1535</v>
      </c>
      <c r="CQ157" s="3">
        <f t="shared" si="353"/>
        <v>-393</v>
      </c>
      <c r="CR157" s="3"/>
      <c r="CS157" s="3">
        <f t="shared" si="354"/>
        <v>-3</v>
      </c>
      <c r="CT157" s="3"/>
      <c r="CU157" s="3">
        <f t="shared" si="355"/>
        <v>0</v>
      </c>
      <c r="CV157" s="3"/>
      <c r="CW157" s="3">
        <f t="shared" ca="1" si="356"/>
        <v>-168907.01526394638</v>
      </c>
      <c r="CY157" s="3">
        <f t="shared" ca="1" si="357"/>
        <v>-72680.611810720467</v>
      </c>
      <c r="CZ157" s="70" t="str">
        <f t="shared" ca="1" si="386"/>
        <v/>
      </c>
      <c r="DA157" s="3">
        <f>IF(RTD("tos.rtd",,DA$43,"."&amp;$B$134&amp;$AS$82&amp;"C"&amp;$A157)="N/A",0,RTD("tos.rtd",,DA$43,"."&amp;$B$134&amp;$AS$82&amp;"C"&amp;$A157))</f>
        <v>353.4</v>
      </c>
      <c r="DB157" s="3">
        <f>IF(RTD("tos.rtd",,DB$43,"."&amp;$B$134&amp;$AS$82&amp;"P"&amp;$A157)="N/A",0,RTD("tos.rtd",,DB$43,"."&amp;$B$134&amp;$AS$82&amp;"P"&amp;$A157))</f>
        <v>0.05</v>
      </c>
      <c r="DC157" s="3">
        <f>IF(RTD("tos.rtd",,DC$43,"."&amp;$B$134&amp;$AS$82&amp;"C"&amp;$A157)="N/A",0,RTD("tos.rtd",,DC$43,"."&amp;$B$134&amp;$AS$82&amp;"C"&amp;$A157))</f>
        <v>420</v>
      </c>
      <c r="DD157" s="3">
        <f>IF(RTD("tos.rtd",,DD$43,"."&amp;$B$134&amp;$AS$82&amp;"P"&amp;$A157)="N/A",0,RTD("tos.rtd",,DD$43,"."&amp;$B$134&amp;$AS$82&amp;"P"&amp;$A157))</f>
        <v>9.6</v>
      </c>
      <c r="DE157" s="3">
        <f>IF(RTD("tos.rtd",,DE$43,"."&amp;$B$134&amp;$AS$82&amp;"C"&amp;$A157)="N/A",0,RTD("tos.rtd",,DE$43,"."&amp;$B$134&amp;$AS$82&amp;"C"&amp;$A157))</f>
        <v>370</v>
      </c>
      <c r="DF157" s="3">
        <f>IF(RTD("tos.rtd",,DF$43,"."&amp;$B$134&amp;$AS$82&amp;"P"&amp;$A157)="N/A",0,RTD("tos.rtd",,DF$43,"."&amp;$B$134&amp;$AS$82&amp;"P"&amp;$A157))</f>
        <v>0</v>
      </c>
      <c r="DG157" s="86">
        <f t="shared" si="387"/>
        <v>-342.25</v>
      </c>
      <c r="DH157" s="3">
        <f t="shared" si="388"/>
        <v>0</v>
      </c>
      <c r="DI157" s="3">
        <f t="shared" si="389"/>
        <v>0</v>
      </c>
      <c r="DJ157" s="3">
        <f t="shared" si="358"/>
        <v>0</v>
      </c>
      <c r="DK157" s="3">
        <f t="shared" si="359"/>
        <v>0</v>
      </c>
      <c r="DL157" s="3">
        <f t="shared" si="390"/>
        <v>0</v>
      </c>
      <c r="DM157" s="3">
        <f t="shared" si="391"/>
        <v>0</v>
      </c>
      <c r="DN157" s="64" t="str">
        <f t="shared" si="360"/>
        <v>UNKNOWN</v>
      </c>
      <c r="DO157" s="64" t="str">
        <f t="shared" si="361"/>
        <v>UNKNOWN</v>
      </c>
      <c r="DP157" s="3">
        <f t="shared" si="362"/>
        <v>0</v>
      </c>
      <c r="DQ157" s="3">
        <f t="shared" si="363"/>
        <v>0</v>
      </c>
      <c r="DR157" s="3">
        <f t="shared" ca="1" si="364"/>
        <v>0</v>
      </c>
      <c r="DS157" s="3">
        <f t="shared" si="365"/>
        <v>0</v>
      </c>
      <c r="DT157" s="3">
        <f t="shared" si="392"/>
        <v>0</v>
      </c>
      <c r="DU157" s="3">
        <f t="shared" si="393"/>
        <v>0</v>
      </c>
      <c r="DV157" s="3">
        <f t="shared" si="366"/>
        <v>0</v>
      </c>
      <c r="DW157" s="3">
        <f t="shared" si="367"/>
        <v>47</v>
      </c>
      <c r="DX157" s="3">
        <f t="shared" ca="1" si="368"/>
        <v>2.0114963208314717E-8</v>
      </c>
      <c r="DY157" s="3">
        <f t="shared" ca="1" si="369"/>
        <v>-6.7704373543419358E-4</v>
      </c>
      <c r="DZ157" s="3">
        <f t="shared" ca="1" si="370"/>
        <v>6.2714221706372541E-4</v>
      </c>
      <c r="EA157" s="3">
        <f t="shared" ca="1" si="371"/>
        <v>-5.2924760293587608E-4</v>
      </c>
      <c r="EB157" s="3">
        <f t="shared" ca="1" si="372"/>
        <v>6.0691724977130846E-4</v>
      </c>
      <c r="EC157" s="3">
        <f t="shared" ca="1" si="373"/>
        <v>-5.7361267253374499E-4</v>
      </c>
      <c r="ED157" s="63">
        <f t="shared" si="394"/>
        <v>47</v>
      </c>
      <c r="EE157" s="59">
        <f t="shared" si="374"/>
        <v>0.25</v>
      </c>
      <c r="EF157" s="59">
        <f t="shared" si="375"/>
        <v>1.4895</v>
      </c>
      <c r="EG157" s="59">
        <f t="shared" si="376"/>
        <v>0.17910000000000001</v>
      </c>
      <c r="EH157" s="59">
        <f t="shared" si="377"/>
        <v>0.24149999999999999</v>
      </c>
      <c r="EI157" s="59">
        <f t="shared" si="378"/>
        <v>0.19220000000000001</v>
      </c>
      <c r="EJ157" s="59">
        <f t="shared" si="379"/>
        <v>0.21299999999999999</v>
      </c>
      <c r="EK157" s="63">
        <f t="shared" ca="1" si="395"/>
        <v>-14562217.473854939</v>
      </c>
      <c r="EL157" s="3" t="str">
        <f>RTD("tos.rtd",,EL$43,"."&amp;$B$134&amp;$AS$82&amp;"C"&amp;$A157)</f>
        <v>--</v>
      </c>
      <c r="EM157" s="3" t="str">
        <f>RTD("tos.rtd",,EM$43,"."&amp;$B$134&amp;$AS$82&amp;"P"&amp;$A157)</f>
        <v>148.95%</v>
      </c>
      <c r="EN157" s="3" t="str">
        <f>RTD("tos.rtd",,EN$2,"."&amp;$C$134&amp;$AU$82&amp;"C"&amp;$A157)</f>
        <v>17.91%</v>
      </c>
      <c r="EO157" s="3" t="str">
        <f>RTD("tos.rtd",,EO$2,"."&amp;$C$134&amp;$AU$82&amp;"P"&amp;$A157)</f>
        <v>24.15%</v>
      </c>
      <c r="EP157" s="3" t="str">
        <f>RTD("tos.rtd",,EP$2,"."&amp;$D$134&amp;$AW$82&amp;"C"&amp;$A157)</f>
        <v>19.22%</v>
      </c>
      <c r="EQ157" s="3" t="str">
        <f>RTD("tos.rtd",,EQ$2,"."&amp;$D$134&amp;$AW$82&amp;"P"&amp;$A157)</f>
        <v>21.30%</v>
      </c>
      <c r="ES157" s="63" t="str">
        <f t="shared" si="380"/>
        <v>21050,47.00</v>
      </c>
      <c r="ET157" s="63" t="str">
        <f t="shared" ca="1" si="381"/>
        <v>21050,-72.68</v>
      </c>
      <c r="EU157" s="68">
        <v>588.16</v>
      </c>
      <c r="EV157" s="68" t="s">
        <v>1276</v>
      </c>
      <c r="EW157" s="68">
        <v>514.42999999999995</v>
      </c>
      <c r="EX157" s="68" t="s">
        <v>1277</v>
      </c>
      <c r="EY157" s="68">
        <v>5891.75</v>
      </c>
      <c r="EZ157" s="68" t="s">
        <v>1278</v>
      </c>
      <c r="FA157" s="68">
        <v>21116.25</v>
      </c>
      <c r="FB157" s="68" t="s">
        <v>1279</v>
      </c>
      <c r="FC157" s="68" t="s">
        <v>1280</v>
      </c>
      <c r="FD157" s="68" t="s">
        <v>1281</v>
      </c>
      <c r="FE157" s="68" t="s">
        <v>1282</v>
      </c>
      <c r="FF157" s="68" t="s">
        <v>1283</v>
      </c>
    </row>
    <row r="158" spans="1:162" ht="11.1" customHeight="1" thickBot="1" x14ac:dyDescent="0.25">
      <c r="A158" s="2">
        <f t="shared" si="396"/>
        <v>21025</v>
      </c>
      <c r="B158" s="3">
        <f t="shared" si="428"/>
        <v>7</v>
      </c>
      <c r="C158" s="3">
        <f t="shared" si="429"/>
        <v>4</v>
      </c>
      <c r="D158" s="3">
        <f t="shared" si="430"/>
        <v>7</v>
      </c>
      <c r="E158" s="3">
        <f t="shared" si="413"/>
        <v>18</v>
      </c>
      <c r="F158" s="4">
        <f t="shared" si="423"/>
        <v>21113.454931108226</v>
      </c>
      <c r="G158" s="5">
        <f t="shared" si="415"/>
        <v>512.14422279096402</v>
      </c>
      <c r="AM158" s="1">
        <v>0</v>
      </c>
      <c r="AN158" s="1">
        <v>-72</v>
      </c>
      <c r="AO158" s="1">
        <v>21025</v>
      </c>
      <c r="AP158" s="1">
        <v>0</v>
      </c>
      <c r="AQ158" s="1">
        <v>-192</v>
      </c>
      <c r="AS158" s="54">
        <f>IF(RTD("tos.rtd",,AS$83,"."&amp;$B$134&amp;$AS$82&amp;"C"&amp;$A158)="N/A",0,RTD("tos.rtd",,AS$83,"."&amp;$B$134&amp;$AS$82&amp;"C"&amp;$A158))</f>
        <v>5</v>
      </c>
      <c r="AT158" s="3">
        <f>-IF(RTD("tos.rtd",,AT$83,"."&amp;$B$134&amp;$AS$82&amp;"P"&amp;$A158)="N/A",0,RTD("tos.rtd",,AT$83,"."&amp;$B$134&amp;$AS$82&amp;"P"&amp;$A158))</f>
        <v>-2</v>
      </c>
      <c r="AU158" s="54">
        <f>IF(RTD("tos.rtd",,AU$2,"."&amp;$C$134&amp;$AU$134&amp;"C"&amp;$A158)="N/A",0,RTD("tos.rtd",,AU$2,"."&amp;$C$134&amp;$AU$134&amp;"C"&amp;$A158))</f>
        <v>1</v>
      </c>
      <c r="AV158" s="3">
        <f>-IF(RTD("tos.rtd",,AV$2,"."&amp;$C$134&amp;$AU$134&amp;"P"&amp;$A158)="N/A",0,RTD("tos.rtd",,AV$2,"."&amp;$C$134&amp;$AU$134&amp;"P"&amp;$A158))</f>
        <v>-3</v>
      </c>
      <c r="AW158" s="54">
        <f>IF(RTD("tos.rtd",,AW$2,"."&amp;$D$134&amp;$AW$134&amp;"C"&amp;$A158)="N/A",0,RTD("tos.rtd",,AW$2,"."&amp;$D$134&amp;$AW$134&amp;"C"&amp;$A158))</f>
        <v>6</v>
      </c>
      <c r="AX158" s="3">
        <f>-IF(RTD("tos.rtd",,AX$2,"."&amp;$D$134&amp;$AW$134&amp;"P"&amp;$A158)="N/A",0,RTD("tos.rtd",,AX$2,"."&amp;$D$134&amp;$AW$134&amp;"P"&amp;$A158))</f>
        <v>-1</v>
      </c>
      <c r="AY158" s="76">
        <f t="shared" si="424"/>
        <v>6</v>
      </c>
      <c r="AZ158" s="8">
        <f t="shared" si="349"/>
        <v>21025</v>
      </c>
      <c r="BA158" s="54">
        <f>IF(RTD("tos.rtd",,BA$43,"."&amp;$B$134&amp;$AS$82&amp;"C"&amp;$A158)="N/A",0,RTD("tos.rtd",,BA$43,"."&amp;$B$134&amp;$AS$82&amp;"C"&amp;$A158))</f>
        <v>0</v>
      </c>
      <c r="BB158" s="3">
        <f>-IF(RTD("tos.rtd",,BB$43,"."&amp;$B$134&amp;$AS$82&amp;"P"&amp;$A158)="N/A",0,RTD("tos.rtd",,BB$43,"."&amp;$B$134&amp;$AS$82&amp;"P"&amp;$A158))</f>
        <v>-192</v>
      </c>
      <c r="BC158" s="54">
        <f>IF(RTD("tos.rtd",,BC$2,"."&amp;$C$134&amp;$AU$82&amp;"C"&amp;$A158)="N/A",0,RTD("tos.rtd",,BC$2,"."&amp;$C$134&amp;$AU$82&amp;"C"&amp;$A158))</f>
        <v>1</v>
      </c>
      <c r="BD158" s="3">
        <f>-IF(RTD("tos.rtd",,BD$2,"."&amp;$C$134&amp;$AU$82&amp;"P"&amp;$A158)="N/A",0,RTD("tos.rtd",,BD$2,"."&amp;$C$134&amp;$AU$82&amp;"P"&amp;$A158))</f>
        <v>-1</v>
      </c>
      <c r="BE158" s="54">
        <f>IF(RTD("tos.rtd",,BE$2,"."&amp;$D$134&amp;$AW$82&amp;"C"&amp;$A158)="N/A",0,RTD("tos.rtd",,BE$2,"."&amp;$D$134&amp;$AW$82&amp;"C"&amp;$A158))</f>
        <v>0</v>
      </c>
      <c r="BF158" s="3">
        <f>-IF(RTD("tos.rtd",,BF$2,"."&amp;$D$134&amp;$AW$82&amp;"P"&amp;$A158)="N/A",0,RTD("tos.rtd",,BF$2,"."&amp;$D$134&amp;$AW$82&amp;"P"&amp;$A158))</f>
        <v>-2</v>
      </c>
      <c r="BG158" s="3">
        <f ca="1">+Hoja2!Y159</f>
        <v>0</v>
      </c>
      <c r="BH158" s="7">
        <f t="shared" ca="1" si="350"/>
        <v>-194</v>
      </c>
      <c r="BI158" s="32" t="str">
        <f t="shared" ca="1" si="409"/>
        <v/>
      </c>
      <c r="BJ158" s="3">
        <f ca="1">IF($BP$1=1,DX158,IF(RTD("tos.rtd",,BJ$43,"."&amp;$B$134&amp;$AS$82&amp;"C"&amp;$A158)="N/A",0,RTD("tos.rtd",,BJ$43,"."&amp;$B$134&amp;$AS$82&amp;"C"&amp;$A158)))</f>
        <v>2.9512623087891546E-9</v>
      </c>
      <c r="BK158" s="3">
        <f ca="1">IF($BP$1=1,DY158,-IF(RTD("tos.rtd",,BK$43,"."&amp;$B$134&amp;$AS$82&amp;"P"&amp;$A158)="N/A",0,RTD("tos.rtd",,BK$43,"."&amp;$B$134&amp;$AS$82&amp;"P"&amp;$A158)))</f>
        <v>-5.9803437219497872E-4</v>
      </c>
      <c r="BL158" s="3">
        <f ca="1">IF($BP$1=1,DZ158,IF(RTD("tos.rtd",,BL$2,"."&amp;$C$134&amp;$AU$82&amp;"C"&amp;$A158)="N/A",0,RTD("tos.rtd",,BL$2,"."&amp;$C$134&amp;$AU$82&amp;"C"&amp;$A158)))</f>
        <v>6.0226111291229018E-4</v>
      </c>
      <c r="BM158" s="3">
        <f ca="1">IF($BP$1=1,EA158,-IF(RTD("tos.rtd",,BM$2,"."&amp;$C$134&amp;$AU$82&amp;"P"&amp;$A158)="N/A",0,RTD("tos.rtd",,BM$2,"."&amp;$C$134&amp;$AU$82&amp;"P"&amp;$A158)))</f>
        <v>-5.1531171758639489E-4</v>
      </c>
      <c r="BN158" s="3">
        <f ca="1">IF($BP$1=1,EB158,IF(RTD("tos.rtd",,BN$2,"."&amp;$D$134&amp;$AW$82&amp;"C"&amp;$A158)="N/A",0,RTD("tos.rtd",,BN$2,"."&amp;$D$134&amp;$AW$82&amp;"C"&amp;$A158)))</f>
        <v>5.7895043245855113E-4</v>
      </c>
      <c r="BO158" s="3">
        <f ca="1">IF($BP$1=1,EC158,-IF(RTD("tos.rtd",,BO$2,"."&amp;$D$134&amp;$AW$82&amp;"P"&amp;$A158)="N/A",0,RTD("tos.rtd",,BO$2,"."&amp;$D$134&amp;$AW$82&amp;"P"&amp;$A158)))</f>
        <v>-5.5546125031904743E-4</v>
      </c>
      <c r="BQ158" s="3">
        <f t="shared" ca="1" si="425"/>
        <v>-42364.653567754707</v>
      </c>
      <c r="BR158" s="3" t="str">
        <f t="shared" ca="1" si="351"/>
        <v/>
      </c>
      <c r="BS158" s="3">
        <f t="shared" ca="1" si="426"/>
        <v>-33425.26690055753</v>
      </c>
      <c r="BT158" s="3" t="str">
        <f t="shared" ca="1" si="352"/>
        <v>Cruce -</v>
      </c>
      <c r="BU158" s="3">
        <f t="shared" ca="1" si="427"/>
        <v>103365.1363703042</v>
      </c>
      <c r="BV158" s="3" t="str">
        <f t="shared" ca="1" si="352"/>
        <v/>
      </c>
      <c r="BX158" s="3">
        <f t="shared" ca="1" si="382"/>
        <v>-31178.330213852176</v>
      </c>
      <c r="BY158" s="3" t="str">
        <f t="shared" ca="1" si="383"/>
        <v/>
      </c>
      <c r="BZ158" s="3">
        <f t="shared" ca="1" si="384"/>
        <v>23.609785635240087</v>
      </c>
      <c r="CA158" s="3" t="str">
        <f t="shared" ca="1" si="383"/>
        <v>Cruce +</v>
      </c>
      <c r="CB158" s="3">
        <f t="shared" ca="1" si="385"/>
        <v>-301.65410580628719</v>
      </c>
      <c r="CC158" s="3" t="str">
        <f t="shared" ca="1" si="383"/>
        <v/>
      </c>
      <c r="CD158" s="3">
        <f>IF(RTD("tos.rtd",,CD$43,"."&amp;$B$134&amp;$AS$82&amp;"C"&amp;$A158)="N/A",0,RTD("tos.rtd",,CD$43,"."&amp;$B$134&amp;$AS$82&amp;"C"&amp;$A158))</f>
        <v>1</v>
      </c>
      <c r="CE158" s="3">
        <f>-IF(RTD("tos.rtd",,CE$43,"."&amp;$B$134&amp;$AS$82&amp;"P"&amp;$A158)="N/A",0,RTD("tos.rtd",,CE$43,"."&amp;$B$134&amp;$AS$82&amp;"P"&amp;$A158))</f>
        <v>7.0000000000000007E-2</v>
      </c>
      <c r="CF158" s="3">
        <f>IF(RTD("tos.rtd",,CF$2,"."&amp;$C$134&amp;$AU$82&amp;"C"&amp;$A158)="N/A",0,RTD("tos.rtd",,CF$2,"."&amp;$C$134&amp;$AU$82&amp;"C"&amp;$A158))</f>
        <v>0.86</v>
      </c>
      <c r="CG158" s="3">
        <f>-IF(RTD("tos.rtd",,CG$2,"."&amp;$C$134&amp;$AU$82&amp;"P"&amp;$A158)="N/A",0,RTD("tos.rtd",,CG$2,"."&amp;$C$134&amp;$AU$82&amp;"P"&amp;$A158))</f>
        <v>0.21</v>
      </c>
      <c r="CH158" s="3">
        <f>IF(RTD("tos.rtd",,CH$2,"."&amp;$D$134&amp;$AW$82&amp;"C"&amp;$A158)="N/A",0,RTD("tos.rtd",,CH$2,"."&amp;$D$134&amp;$AW$82&amp;"C"&amp;$A158))</f>
        <v>0.67</v>
      </c>
      <c r="CI158" s="3">
        <f>-IF(RTD("tos.rtd",,CI$2,"."&amp;$D$134&amp;$AW$82&amp;"P"&amp;$A158)="N/A",0,RTD("tos.rtd",,CI$2,"."&amp;$D$134&amp;$AW$82&amp;"P"&amp;$A158))</f>
        <v>0.34</v>
      </c>
      <c r="CK158" s="3">
        <f t="shared" si="420"/>
        <v>486</v>
      </c>
      <c r="CL158" s="3"/>
      <c r="CM158" s="3">
        <f t="shared" si="421"/>
        <v>23</v>
      </c>
      <c r="CN158" s="3"/>
      <c r="CO158" s="3">
        <f t="shared" si="422"/>
        <v>368.00000000000006</v>
      </c>
      <c r="CP158" s="3">
        <f t="shared" si="343"/>
        <v>877</v>
      </c>
      <c r="CQ158" s="3">
        <f t="shared" si="353"/>
        <v>-192</v>
      </c>
      <c r="CR158" s="3"/>
      <c r="CS158" s="3">
        <f t="shared" si="354"/>
        <v>0</v>
      </c>
      <c r="CT158" s="3"/>
      <c r="CU158" s="3">
        <f t="shared" si="355"/>
        <v>-2</v>
      </c>
      <c r="CV158" s="3"/>
      <c r="CW158" s="3">
        <f t="shared" ca="1" si="356"/>
        <v>27575.215901991964</v>
      </c>
      <c r="CY158" s="3">
        <f t="shared" ca="1" si="357"/>
        <v>-31456.374534023224</v>
      </c>
      <c r="CZ158" s="70" t="str">
        <f t="shared" ca="1" si="386"/>
        <v/>
      </c>
      <c r="DA158" s="3">
        <f>IF(RTD("tos.rtd",,DA$43,"."&amp;$B$134&amp;$AS$82&amp;"C"&amp;$A158)="N/A",0,RTD("tos.rtd",,DA$43,"."&amp;$B$134&amp;$AS$82&amp;"C"&amp;$A158))</f>
        <v>162.05000000000001</v>
      </c>
      <c r="DB158" s="3">
        <f>IF(RTD("tos.rtd",,DB$43,"."&amp;$B$134&amp;$AS$82&amp;"P"&amp;$A158)="N/A",0,RTD("tos.rtd",,DB$43,"."&amp;$B$134&amp;$AS$82&amp;"P"&amp;$A158))</f>
        <v>0.5</v>
      </c>
      <c r="DC158" s="3">
        <f>IF(RTD("tos.rtd",,DC$43,"."&amp;$B$134&amp;$AS$82&amp;"C"&amp;$A158)="N/A",0,RTD("tos.rtd",,DC$43,"."&amp;$B$134&amp;$AS$82&amp;"C"&amp;$A158))</f>
        <v>444</v>
      </c>
      <c r="DD158" s="3">
        <f>IF(RTD("tos.rtd",,DD$43,"."&amp;$B$134&amp;$AS$82&amp;"P"&amp;$A158)="N/A",0,RTD("tos.rtd",,DD$43,"."&amp;$B$134&amp;$AS$82&amp;"P"&amp;$A158))</f>
        <v>20</v>
      </c>
      <c r="DE158" s="3">
        <f>IF(RTD("tos.rtd",,DE$43,"."&amp;$B$134&amp;$AS$82&amp;"C"&amp;$A158)="N/A",0,RTD("tos.rtd",,DE$43,"."&amp;$B$134&amp;$AS$82&amp;"C"&amp;$A158))</f>
        <v>394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387"/>
        <v>-367.25</v>
      </c>
      <c r="DH158" s="3">
        <f t="shared" si="388"/>
        <v>0</v>
      </c>
      <c r="DI158" s="3">
        <f t="shared" si="389"/>
        <v>0</v>
      </c>
      <c r="DJ158" s="3">
        <f t="shared" si="358"/>
        <v>0</v>
      </c>
      <c r="DK158" s="3">
        <f t="shared" si="359"/>
        <v>0</v>
      </c>
      <c r="DL158" s="3">
        <f t="shared" si="390"/>
        <v>0</v>
      </c>
      <c r="DM158" s="3">
        <f t="shared" si="391"/>
        <v>0</v>
      </c>
      <c r="DN158" s="64" t="str">
        <f t="shared" si="360"/>
        <v>UNKNOWN</v>
      </c>
      <c r="DO158" s="64" t="str">
        <f t="shared" si="361"/>
        <v>UNKNOWN</v>
      </c>
      <c r="DP158" s="3">
        <f t="shared" si="362"/>
        <v>0</v>
      </c>
      <c r="DQ158" s="3">
        <f t="shared" si="363"/>
        <v>0</v>
      </c>
      <c r="DR158" s="3">
        <f t="shared" ca="1" si="364"/>
        <v>0</v>
      </c>
      <c r="DS158" s="3">
        <f t="shared" si="365"/>
        <v>0</v>
      </c>
      <c r="DT158" s="3">
        <f t="shared" si="392"/>
        <v>0</v>
      </c>
      <c r="DU158" s="3">
        <f t="shared" si="393"/>
        <v>0</v>
      </c>
      <c r="DV158" s="3">
        <f t="shared" si="366"/>
        <v>0</v>
      </c>
      <c r="DW158" s="3">
        <f t="shared" si="367"/>
        <v>-72</v>
      </c>
      <c r="DX158" s="3">
        <f t="shared" ca="1" si="368"/>
        <v>2.9512623087891546E-9</v>
      </c>
      <c r="DY158" s="3">
        <f t="shared" ca="1" si="369"/>
        <v>-5.9803437219497872E-4</v>
      </c>
      <c r="DZ158" s="3">
        <f t="shared" ca="1" si="370"/>
        <v>6.0226111291229018E-4</v>
      </c>
      <c r="EA158" s="3">
        <f t="shared" ca="1" si="371"/>
        <v>-5.1531171758639489E-4</v>
      </c>
      <c r="EB158" s="3">
        <f t="shared" ca="1" si="372"/>
        <v>5.7895043245855113E-4</v>
      </c>
      <c r="EC158" s="3">
        <f t="shared" ca="1" si="373"/>
        <v>-5.5546125031904743E-4</v>
      </c>
      <c r="ED158" s="63">
        <f t="shared" si="394"/>
        <v>-72</v>
      </c>
      <c r="EE158" s="59">
        <f t="shared" si="374"/>
        <v>0.25</v>
      </c>
      <c r="EF158" s="59">
        <f t="shared" si="375"/>
        <v>1.8349</v>
      </c>
      <c r="EG158" s="59">
        <f t="shared" si="376"/>
        <v>0.1779</v>
      </c>
      <c r="EH158" s="59">
        <f t="shared" si="377"/>
        <v>0.24260000000000001</v>
      </c>
      <c r="EI158" s="59">
        <f t="shared" si="378"/>
        <v>0.1966</v>
      </c>
      <c r="EJ158" s="59">
        <f t="shared" si="379"/>
        <v>0.2137</v>
      </c>
      <c r="EK158" s="63">
        <f t="shared" ca="1" si="395"/>
        <v>19704779.208618831</v>
      </c>
      <c r="EL158" s="3" t="str">
        <f>RTD("tos.rtd",,EL$43,"."&amp;$B$134&amp;$AS$82&amp;"C"&amp;$A158)</f>
        <v>--</v>
      </c>
      <c r="EM158" s="3" t="str">
        <f>RTD("tos.rtd",,EM$43,"."&amp;$B$134&amp;$AS$82&amp;"P"&amp;$A158)</f>
        <v>183.49%</v>
      </c>
      <c r="EN158" s="3" t="str">
        <f>RTD("tos.rtd",,EN$2,"."&amp;$C$134&amp;$AU$82&amp;"C"&amp;$A158)</f>
        <v>17.79%</v>
      </c>
      <c r="EO158" s="3" t="str">
        <f>RTD("tos.rtd",,EO$2,"."&amp;$C$134&amp;$AU$82&amp;"P"&amp;$A158)</f>
        <v>24.26%</v>
      </c>
      <c r="EP158" s="3" t="str">
        <f>RTD("tos.rtd",,EP$2,"."&amp;$D$134&amp;$AW$82&amp;"C"&amp;$A158)</f>
        <v>19.66%</v>
      </c>
      <c r="EQ158" s="3" t="str">
        <f>RTD("tos.rtd",,EQ$2,"."&amp;$D$134&amp;$AW$82&amp;"P"&amp;$A158)</f>
        <v>21.37%</v>
      </c>
      <c r="ES158" s="63" t="str">
        <f t="shared" si="380"/>
        <v>21025,-72.00</v>
      </c>
      <c r="ET158" s="63" t="str">
        <f t="shared" ca="1" si="381"/>
        <v>21025,-31.46</v>
      </c>
      <c r="EU158" s="68">
        <v>588.03</v>
      </c>
      <c r="EV158" s="68" t="s">
        <v>1284</v>
      </c>
      <c r="EW158" s="68">
        <v>514.36</v>
      </c>
      <c r="EX158" s="68" t="s">
        <v>1285</v>
      </c>
      <c r="EY158" s="68">
        <v>5890.5</v>
      </c>
      <c r="EZ158" s="68" t="s">
        <v>1286</v>
      </c>
      <c r="FA158" s="68">
        <v>21112.5</v>
      </c>
      <c r="FB158" s="68" t="s">
        <v>1287</v>
      </c>
      <c r="FC158" s="68" t="s">
        <v>1288</v>
      </c>
      <c r="FD158" s="68" t="s">
        <v>1289</v>
      </c>
      <c r="FE158" s="68" t="s">
        <v>1290</v>
      </c>
      <c r="FF158" s="68" t="s">
        <v>1291</v>
      </c>
    </row>
    <row r="159" spans="1:162" ht="11.1" customHeight="1" thickBot="1" x14ac:dyDescent="0.25">
      <c r="A159" s="2">
        <f t="shared" si="396"/>
        <v>21000</v>
      </c>
      <c r="B159" s="3">
        <f t="shared" si="428"/>
        <v>92</v>
      </c>
      <c r="C159" s="3">
        <f t="shared" si="429"/>
        <v>154</v>
      </c>
      <c r="D159" s="3">
        <f t="shared" si="430"/>
        <v>1092</v>
      </c>
      <c r="E159" s="3">
        <f t="shared" si="413"/>
        <v>1338</v>
      </c>
      <c r="F159" s="4">
        <f t="shared" si="423"/>
        <v>21088.349752831047</v>
      </c>
      <c r="G159" s="5">
        <f t="shared" si="415"/>
        <v>511.53525225256817</v>
      </c>
      <c r="AM159" s="1">
        <v>-1</v>
      </c>
      <c r="AN159" s="1">
        <v>22</v>
      </c>
      <c r="AO159" s="1">
        <v>21000</v>
      </c>
      <c r="AP159" s="1">
        <v>4</v>
      </c>
      <c r="AQ159" s="1">
        <v>-351</v>
      </c>
      <c r="AS159" s="54">
        <f>IF(RTD("tos.rtd",,AS$83,"."&amp;$B$134&amp;$AS$82&amp;"C"&amp;$A159)="N/A",0,RTD("tos.rtd",,AS$83,"."&amp;$B$134&amp;$AS$82&amp;"C"&amp;$A159))</f>
        <v>16</v>
      </c>
      <c r="AT159" s="3">
        <f>-IF(RTD("tos.rtd",,AT$83,"."&amp;$B$134&amp;$AS$82&amp;"P"&amp;$A159)="N/A",0,RTD("tos.rtd",,AT$83,"."&amp;$B$134&amp;$AS$82&amp;"P"&amp;$A159))</f>
        <v>-76</v>
      </c>
      <c r="AU159" s="54">
        <f>IF(RTD("tos.rtd",,AU$2,"."&amp;$C$134&amp;$AU$134&amp;"C"&amp;$A159)="N/A",0,RTD("tos.rtd",,AU$2,"."&amp;$C$134&amp;$AU$134&amp;"C"&amp;$A159))</f>
        <v>32</v>
      </c>
      <c r="AV159" s="3">
        <f>-IF(RTD("tos.rtd",,AV$2,"."&amp;$C$134&amp;$AU$134&amp;"P"&amp;$A159)="N/A",0,RTD("tos.rtd",,AV$2,"."&amp;$C$134&amp;$AU$134&amp;"P"&amp;$A159))</f>
        <v>-122</v>
      </c>
      <c r="AW159" s="54">
        <f>IF(RTD("tos.rtd",,AW$2,"."&amp;$D$134&amp;$AW$134&amp;"C"&amp;$A159)="N/A",0,RTD("tos.rtd",,AW$2,"."&amp;$D$134&amp;$AW$134&amp;"C"&amp;$A159))</f>
        <v>693</v>
      </c>
      <c r="AX159" s="3">
        <f>-IF(RTD("tos.rtd",,AX$2,"."&amp;$D$134&amp;$AW$134&amp;"P"&amp;$A159)="N/A",0,RTD("tos.rtd",,AX$2,"."&amp;$D$134&amp;$AW$134&amp;"P"&amp;$A159))</f>
        <v>-399</v>
      </c>
      <c r="AY159" s="76">
        <f t="shared" si="424"/>
        <v>144</v>
      </c>
      <c r="AZ159" s="8">
        <f t="shared" si="349"/>
        <v>21000</v>
      </c>
      <c r="BA159" s="54">
        <f>IF(RTD("tos.rtd",,BA$43,"."&amp;$B$134&amp;$AS$82&amp;"C"&amp;$A159)="N/A",0,RTD("tos.rtd",,BA$43,"."&amp;$B$134&amp;$AS$82&amp;"C"&amp;$A159))</f>
        <v>4</v>
      </c>
      <c r="BB159" s="3">
        <f>-IF(RTD("tos.rtd",,BB$43,"."&amp;$B$134&amp;$AS$82&amp;"P"&amp;$A159)="N/A",0,RTD("tos.rtd",,BB$43,"."&amp;$B$134&amp;$AS$82&amp;"P"&amp;$A159))</f>
        <v>-351</v>
      </c>
      <c r="BC159" s="54">
        <f>IF(RTD("tos.rtd",,BC$2,"."&amp;$C$134&amp;$AU$82&amp;"C"&amp;$A159)="N/A",0,RTD("tos.rtd",,BC$2,"."&amp;$C$134&amp;$AU$82&amp;"C"&amp;$A159))</f>
        <v>9</v>
      </c>
      <c r="BD159" s="3">
        <f>-IF(RTD("tos.rtd",,BD$2,"."&amp;$C$134&amp;$AU$82&amp;"P"&amp;$A159)="N/A",0,RTD("tos.rtd",,BD$2,"."&amp;$C$134&amp;$AU$82&amp;"P"&amp;$A159))</f>
        <v>-11</v>
      </c>
      <c r="BE159" s="54">
        <f>IF(RTD("tos.rtd",,BE$2,"."&amp;$D$134&amp;$AW$82&amp;"C"&amp;$A159)="N/A",0,RTD("tos.rtd",,BE$2,"."&amp;$D$134&amp;$AW$82&amp;"C"&amp;$A159))</f>
        <v>0</v>
      </c>
      <c r="BF159" s="3">
        <f>-IF(RTD("tos.rtd",,BF$2,"."&amp;$D$134&amp;$AW$82&amp;"P"&amp;$A159)="N/A",0,RTD("tos.rtd",,BF$2,"."&amp;$D$134&amp;$AW$82&amp;"P"&amp;$A159))</f>
        <v>-1</v>
      </c>
      <c r="BG159" s="3">
        <f ca="1">+Hoja2!Y160</f>
        <v>-82</v>
      </c>
      <c r="BH159" s="7">
        <f t="shared" ca="1" si="350"/>
        <v>-432</v>
      </c>
      <c r="BI159" s="32" t="str">
        <f t="shared" ca="1" si="409"/>
        <v/>
      </c>
      <c r="BJ159" s="3">
        <f ca="1">IF($BP$1=1,DX159,IF(RTD("tos.rtd",,BJ$43,"."&amp;$B$134&amp;$AS$82&amp;"C"&amp;$A159)="N/A",0,RTD("tos.rtd",,BJ$43,"."&amp;$B$134&amp;$AS$82&amp;"C"&amp;$A159)))</f>
        <v>3.7688547075990608E-10</v>
      </c>
      <c r="BK159" s="3">
        <f ca="1">IF($BP$1=1,DY159,-IF(RTD("tos.rtd",,BK$43,"."&amp;$B$134&amp;$AS$82&amp;"P"&amp;$A159)="N/A",0,RTD("tos.rtd",,BK$43,"."&amp;$B$134&amp;$AS$82&amp;"P"&amp;$A159)))</f>
        <v>-4.2053004949541814E-4</v>
      </c>
      <c r="BL159" s="3">
        <f ca="1">IF($BP$1=1,DZ159,IF(RTD("tos.rtd",,BL$2,"."&amp;$C$134&amp;$AU$82&amp;"C"&amp;$A159)="N/A",0,RTD("tos.rtd",,BL$2,"."&amp;$C$134&amp;$AU$82&amp;"C"&amp;$A159)))</f>
        <v>5.7667175204201943E-4</v>
      </c>
      <c r="BM159" s="3">
        <f ca="1">IF($BP$1=1,EA159,-IF(RTD("tos.rtd",,BM$2,"."&amp;$C$134&amp;$AU$82&amp;"P"&amp;$A159)="N/A",0,RTD("tos.rtd",,BM$2,"."&amp;$C$134&amp;$AU$82&amp;"P"&amp;$A159)))</f>
        <v>-5.0103175188405196E-4</v>
      </c>
      <c r="BN159" s="3">
        <f ca="1">IF($BP$1=1,EB159,IF(RTD("tos.rtd",,BN$2,"."&amp;$D$134&amp;$AW$82&amp;"C"&amp;$A159)="N/A",0,RTD("tos.rtd",,BN$2,"."&amp;$D$134&amp;$AW$82&amp;"C"&amp;$A159)))</f>
        <v>5.6073185047617383E-4</v>
      </c>
      <c r="BO159" s="3">
        <f ca="1">IF($BP$1=1,EC159,-IF(RTD("tos.rtd",,BO$2,"."&amp;$D$134&amp;$AW$82&amp;"P"&amp;$A159)="N/A",0,RTD("tos.rtd",,BO$2,"."&amp;$D$134&amp;$AW$82&amp;"P"&amp;$A159)))</f>
        <v>-5.3686776706519587E-4</v>
      </c>
      <c r="BQ159" s="3">
        <f t="shared" ca="1" si="425"/>
        <v>-1132044.295257003</v>
      </c>
      <c r="BR159" s="3" t="str">
        <f t="shared" ca="1" si="351"/>
        <v/>
      </c>
      <c r="BS159" s="3">
        <f t="shared" ca="1" si="426"/>
        <v>-1511470.6482219666</v>
      </c>
      <c r="BT159" s="3" t="str">
        <f t="shared" ca="1" si="352"/>
        <v/>
      </c>
      <c r="BU159" s="3">
        <f t="shared" ca="1" si="427"/>
        <v>6176492.4025037084</v>
      </c>
      <c r="BV159" s="3" t="str">
        <f t="shared" ca="1" si="352"/>
        <v/>
      </c>
      <c r="BX159" s="3">
        <f t="shared" ca="1" si="382"/>
        <v>-40080.176386326661</v>
      </c>
      <c r="BY159" s="3" t="str">
        <f t="shared" ca="1" si="383"/>
        <v/>
      </c>
      <c r="BZ159" s="3">
        <f t="shared" ca="1" si="384"/>
        <v>-87.24507842541675</v>
      </c>
      <c r="CA159" s="3" t="str">
        <f t="shared" ca="1" si="383"/>
        <v>Cruce -</v>
      </c>
      <c r="CB159" s="3">
        <f t="shared" ca="1" si="385"/>
        <v>-145.77827536776812</v>
      </c>
      <c r="CC159" s="3" t="str">
        <f t="shared" ca="1" si="383"/>
        <v/>
      </c>
      <c r="CD159" s="3">
        <f>IF(RTD("tos.rtd",,CD$43,"."&amp;$B$134&amp;$AS$82&amp;"C"&amp;$A159)="N/A",0,RTD("tos.rtd",,CD$43,"."&amp;$B$134&amp;$AS$82&amp;"C"&amp;$A159))</f>
        <v>1</v>
      </c>
      <c r="CE159" s="3">
        <f>-IF(RTD("tos.rtd",,CE$43,"."&amp;$B$134&amp;$AS$82&amp;"P"&amp;$A159)="N/A",0,RTD("tos.rtd",,CE$43,"."&amp;$B$134&amp;$AS$82&amp;"P"&amp;$A159))</f>
        <v>0</v>
      </c>
      <c r="CF159" s="3">
        <f>IF(RTD("tos.rtd",,CF$2,"."&amp;$C$134&amp;$AU$82&amp;"C"&amp;$A159)="N/A",0,RTD("tos.rtd",,CF$2,"."&amp;$C$134&amp;$AU$82&amp;"C"&amp;$A159))</f>
        <v>0.88</v>
      </c>
      <c r="CG159" s="3">
        <f>-IF(RTD("tos.rtd",,CG$2,"."&amp;$C$134&amp;$AU$82&amp;"P"&amp;$A159)="N/A",0,RTD("tos.rtd",,CG$2,"."&amp;$C$134&amp;$AU$82&amp;"P"&amp;$A159))</f>
        <v>0.2</v>
      </c>
      <c r="CH159" s="3">
        <f>IF(RTD("tos.rtd",,CH$2,"."&amp;$D$134&amp;$AW$82&amp;"C"&amp;$A159)="N/A",0,RTD("tos.rtd",,CH$2,"."&amp;$D$134&amp;$AW$82&amp;"C"&amp;$A159))</f>
        <v>0.68</v>
      </c>
      <c r="CI159" s="3">
        <f>-IF(RTD("tos.rtd",,CI$2,"."&amp;$D$134&amp;$AW$82&amp;"P"&amp;$A159)="N/A",0,RTD("tos.rtd",,CI$2,"."&amp;$D$134&amp;$AW$82&amp;"P"&amp;$A159))</f>
        <v>0.33</v>
      </c>
      <c r="CK159" s="3">
        <f t="shared" si="420"/>
        <v>1600</v>
      </c>
      <c r="CL159" s="3"/>
      <c r="CM159" s="3">
        <f t="shared" si="421"/>
        <v>376</v>
      </c>
      <c r="CN159" s="3"/>
      <c r="CO159" s="3">
        <f t="shared" si="422"/>
        <v>33957</v>
      </c>
      <c r="CP159" s="3">
        <f t="shared" si="343"/>
        <v>35933</v>
      </c>
      <c r="CQ159" s="3">
        <f t="shared" si="353"/>
        <v>-347</v>
      </c>
      <c r="CR159" s="3"/>
      <c r="CS159" s="3">
        <f t="shared" si="354"/>
        <v>-2</v>
      </c>
      <c r="CT159" s="3"/>
      <c r="CU159" s="3">
        <f t="shared" si="355"/>
        <v>-1</v>
      </c>
      <c r="CV159" s="3"/>
      <c r="CW159" s="3">
        <f t="shared" ca="1" si="356"/>
        <v>3532977.4590247385</v>
      </c>
      <c r="CY159" s="3">
        <f t="shared" ca="1" si="357"/>
        <v>-40313.199740119846</v>
      </c>
      <c r="CZ159" s="70" t="str">
        <f t="shared" ca="1" si="386"/>
        <v/>
      </c>
      <c r="DA159" s="3">
        <f>IF(RTD("tos.rtd",,DA$43,"."&amp;$B$134&amp;$AS$82&amp;"C"&amp;$A159)="N/A",0,RTD("tos.rtd",,DA$43,"."&amp;$B$134&amp;$AS$82&amp;"C"&amp;$A159))</f>
        <v>349.65</v>
      </c>
      <c r="DB159" s="3">
        <f>IF(RTD("tos.rtd",,DB$43,"."&amp;$B$134&amp;$AS$82&amp;"P"&amp;$A159)="N/A",0,RTD("tos.rtd",,DB$43,"."&amp;$B$134&amp;$AS$82&amp;"P"&amp;$A159))</f>
        <v>0.13</v>
      </c>
      <c r="DC159" s="3">
        <f>IF(RTD("tos.rtd",,DC$43,"."&amp;$B$134&amp;$AS$82&amp;"C"&amp;$A159)="N/A",0,RTD("tos.rtd",,DC$43,"."&amp;$B$134&amp;$AS$82&amp;"C"&amp;$A159))</f>
        <v>484</v>
      </c>
      <c r="DD159" s="3">
        <f>IF(RTD("tos.rtd",,DD$43,"."&amp;$B$134&amp;$AS$82&amp;"P"&amp;$A159)="N/A",0,RTD("tos.rtd",,DD$43,"."&amp;$B$134&amp;$AS$82&amp;"P"&amp;$A159))</f>
        <v>0.05</v>
      </c>
      <c r="DE159" s="3">
        <f>IF(RTD("tos.rtd",,DE$43,"."&amp;$B$134&amp;$AS$82&amp;"C"&amp;$A159)="N/A",0,RTD("tos.rtd",,DE$43,"."&amp;$B$134&amp;$AS$82&amp;"C"&amp;$A159))</f>
        <v>404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387"/>
        <v>-392.25</v>
      </c>
      <c r="DH159" s="3">
        <f t="shared" si="388"/>
        <v>0</v>
      </c>
      <c r="DI159" s="3">
        <f t="shared" si="389"/>
        <v>0</v>
      </c>
      <c r="DJ159" s="3">
        <f t="shared" si="358"/>
        <v>0</v>
      </c>
      <c r="DK159" s="3">
        <f t="shared" si="359"/>
        <v>0</v>
      </c>
      <c r="DL159" s="3">
        <f t="shared" si="390"/>
        <v>0</v>
      </c>
      <c r="DM159" s="3">
        <f t="shared" si="391"/>
        <v>0</v>
      </c>
      <c r="DN159" s="64" t="str">
        <f t="shared" si="360"/>
        <v>UNKNOWN</v>
      </c>
      <c r="DO159" s="64" t="str">
        <f t="shared" si="361"/>
        <v>UNKNOWN</v>
      </c>
      <c r="DP159" s="3">
        <f t="shared" si="362"/>
        <v>0</v>
      </c>
      <c r="DQ159" s="3">
        <f t="shared" si="363"/>
        <v>0</v>
      </c>
      <c r="DR159" s="3">
        <f t="shared" ca="1" si="364"/>
        <v>0</v>
      </c>
      <c r="DS159" s="3">
        <f t="shared" si="365"/>
        <v>0</v>
      </c>
      <c r="DT159" s="3">
        <f t="shared" si="392"/>
        <v>0</v>
      </c>
      <c r="DU159" s="3">
        <f t="shared" si="393"/>
        <v>0</v>
      </c>
      <c r="DV159" s="3">
        <f t="shared" si="366"/>
        <v>-1</v>
      </c>
      <c r="DW159" s="3">
        <f t="shared" si="367"/>
        <v>22</v>
      </c>
      <c r="DX159" s="3">
        <f t="shared" ca="1" si="368"/>
        <v>3.7688547075990608E-10</v>
      </c>
      <c r="DY159" s="3">
        <f t="shared" ca="1" si="369"/>
        <v>-4.2053004949541814E-4</v>
      </c>
      <c r="DZ159" s="3">
        <f t="shared" ca="1" si="370"/>
        <v>5.7667175204201943E-4</v>
      </c>
      <c r="EA159" s="3">
        <f t="shared" ca="1" si="371"/>
        <v>-5.0103175188405196E-4</v>
      </c>
      <c r="EB159" s="3">
        <f t="shared" ca="1" si="372"/>
        <v>5.6073185047617383E-4</v>
      </c>
      <c r="EC159" s="3">
        <f t="shared" ca="1" si="373"/>
        <v>-5.3686776706519587E-4</v>
      </c>
      <c r="ED159" s="63">
        <f t="shared" si="394"/>
        <v>21</v>
      </c>
      <c r="EE159" s="59">
        <f t="shared" si="374"/>
        <v>0.25</v>
      </c>
      <c r="EF159" s="59">
        <f t="shared" si="375"/>
        <v>0.86950000000000005</v>
      </c>
      <c r="EG159" s="59">
        <f t="shared" si="376"/>
        <v>0.1757</v>
      </c>
      <c r="EH159" s="59">
        <f t="shared" si="377"/>
        <v>0.24379999999999999</v>
      </c>
      <c r="EI159" s="59">
        <f t="shared" si="378"/>
        <v>0.19339999999999999</v>
      </c>
      <c r="EJ159" s="59">
        <f t="shared" si="379"/>
        <v>0.2145</v>
      </c>
      <c r="EK159" s="63">
        <f t="shared" ca="1" si="395"/>
        <v>-4233822.6644404633</v>
      </c>
      <c r="EL159" s="3" t="str">
        <f>RTD("tos.rtd",,EL$43,"."&amp;$B$134&amp;$AS$82&amp;"C"&amp;$A159)</f>
        <v>--</v>
      </c>
      <c r="EM159" s="3" t="str">
        <f>RTD("tos.rtd",,EM$43,"."&amp;$B$134&amp;$AS$82&amp;"P"&amp;$A159)</f>
        <v>86.95%</v>
      </c>
      <c r="EN159" s="3" t="str">
        <f>RTD("tos.rtd",,EN$2,"."&amp;$C$134&amp;$AU$82&amp;"C"&amp;$A159)</f>
        <v>17.57%</v>
      </c>
      <c r="EO159" s="3" t="str">
        <f>RTD("tos.rtd",,EO$2,"."&amp;$C$134&amp;$AU$82&amp;"P"&amp;$A159)</f>
        <v>24.38%</v>
      </c>
      <c r="EP159" s="3" t="str">
        <f>RTD("tos.rtd",,EP$2,"."&amp;$D$134&amp;$AW$82&amp;"C"&amp;$A159)</f>
        <v>19.34%</v>
      </c>
      <c r="EQ159" s="3" t="str">
        <f>RTD("tos.rtd",,EQ$2,"."&amp;$D$134&amp;$AW$82&amp;"P"&amp;$A159)</f>
        <v>21.45%</v>
      </c>
      <c r="ES159" s="63" t="str">
        <f t="shared" si="380"/>
        <v>21000,21.00</v>
      </c>
      <c r="ET159" s="63" t="str">
        <f t="shared" ca="1" si="381"/>
        <v>21000,-40.31</v>
      </c>
      <c r="EU159" s="68">
        <v>588.03</v>
      </c>
      <c r="EV159" s="68" t="s">
        <v>1292</v>
      </c>
      <c r="EW159" s="68">
        <v>514.28</v>
      </c>
      <c r="EX159" s="68" t="s">
        <v>1293</v>
      </c>
      <c r="EY159" s="68">
        <v>5890.25</v>
      </c>
      <c r="EZ159" s="68" t="s">
        <v>1294</v>
      </c>
      <c r="FA159" s="68">
        <v>21108.5</v>
      </c>
      <c r="FB159" s="68" t="s">
        <v>1295</v>
      </c>
      <c r="FC159" s="68" t="s">
        <v>1296</v>
      </c>
      <c r="FD159" s="68" t="s">
        <v>1297</v>
      </c>
      <c r="FE159" s="68" t="s">
        <v>1298</v>
      </c>
      <c r="FF159" s="68" t="s">
        <v>1299</v>
      </c>
    </row>
    <row r="160" spans="1:162" ht="11.1" customHeight="1" thickBot="1" x14ac:dyDescent="0.25">
      <c r="A160" s="2">
        <f t="shared" si="396"/>
        <v>20975</v>
      </c>
      <c r="B160" s="3">
        <f t="shared" si="428"/>
        <v>5</v>
      </c>
      <c r="C160" s="3">
        <f t="shared" si="429"/>
        <v>6</v>
      </c>
      <c r="D160" s="3">
        <f t="shared" si="430"/>
        <v>20</v>
      </c>
      <c r="E160" s="3">
        <f t="shared" si="413"/>
        <v>31</v>
      </c>
      <c r="F160" s="4">
        <f t="shared" si="423"/>
        <v>21063.244574553868</v>
      </c>
      <c r="G160" s="5">
        <f t="shared" si="415"/>
        <v>510.92628171417226</v>
      </c>
      <c r="AM160" s="1">
        <v>-1</v>
      </c>
      <c r="AN160" s="1">
        <v>7</v>
      </c>
      <c r="AO160" s="1">
        <v>20975</v>
      </c>
      <c r="AP160" s="1">
        <v>1</v>
      </c>
      <c r="AQ160" s="1">
        <v>-83</v>
      </c>
      <c r="AS160" s="54">
        <f>IF(RTD("tos.rtd",,AS$83,"."&amp;$B$134&amp;$AS$82&amp;"C"&amp;$A160)="N/A",0,RTD("tos.rtd",,AS$83,"."&amp;$B$134&amp;$AS$82&amp;"C"&amp;$A160))</f>
        <v>4</v>
      </c>
      <c r="AT160" s="3">
        <f>-IF(RTD("tos.rtd",,AT$83,"."&amp;$B$134&amp;$AS$82&amp;"P"&amp;$A160)="N/A",0,RTD("tos.rtd",,AT$83,"."&amp;$B$134&amp;$AS$82&amp;"P"&amp;$A160))</f>
        <v>-1</v>
      </c>
      <c r="AU160" s="54">
        <f>IF(RTD("tos.rtd",,AU$2,"."&amp;$C$134&amp;$AU$134&amp;"C"&amp;$A160)="N/A",0,RTD("tos.rtd",,AU$2,"."&amp;$C$134&amp;$AU$134&amp;"C"&amp;$A160))</f>
        <v>3</v>
      </c>
      <c r="AV160" s="3">
        <f>-IF(RTD("tos.rtd",,AV$2,"."&amp;$C$134&amp;$AU$134&amp;"P"&amp;$A160)="N/A",0,RTD("tos.rtd",,AV$2,"."&amp;$C$134&amp;$AU$134&amp;"P"&amp;$A160))</f>
        <v>-3</v>
      </c>
      <c r="AW160" s="54">
        <f>IF(RTD("tos.rtd",,AW$2,"."&amp;$D$134&amp;$AW$134&amp;"C"&amp;$A160)="N/A",0,RTD("tos.rtd",,AW$2,"."&amp;$D$134&amp;$AW$134&amp;"C"&amp;$A160))</f>
        <v>19</v>
      </c>
      <c r="AX160" s="3">
        <f>-IF(RTD("tos.rtd",,AX$2,"."&amp;$D$134&amp;$AW$134&amp;"P"&amp;$A160)="N/A",0,RTD("tos.rtd",,AX$2,"."&amp;$D$134&amp;$AW$134&amp;"P"&amp;$A160))</f>
        <v>-1</v>
      </c>
      <c r="AY160" s="76">
        <f t="shared" si="424"/>
        <v>21</v>
      </c>
      <c r="AZ160" s="8">
        <f t="shared" si="349"/>
        <v>20975</v>
      </c>
      <c r="BA160" s="54">
        <f>IF(RTD("tos.rtd",,BA$43,"."&amp;$B$134&amp;$AS$82&amp;"C"&amp;$A160)="N/A",0,RTD("tos.rtd",,BA$43,"."&amp;$B$134&amp;$AS$82&amp;"C"&amp;$A160))</f>
        <v>1</v>
      </c>
      <c r="BB160" s="3">
        <f>-IF(RTD("tos.rtd",,BB$43,"."&amp;$B$134&amp;$AS$82&amp;"P"&amp;$A160)="N/A",0,RTD("tos.rtd",,BB$43,"."&amp;$B$134&amp;$AS$82&amp;"P"&amp;$A160))</f>
        <v>-83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-13</v>
      </c>
      <c r="BE160" s="54">
        <f>IF(RTD("tos.rtd",,BE$2,"."&amp;$D$134&amp;$AW$82&amp;"C"&amp;$A160)="N/A",0,RTD("tos.rtd",,BE$2,"."&amp;$D$134&amp;$AW$82&amp;"C"&amp;$A160))</f>
        <v>1</v>
      </c>
      <c r="BF160" s="3">
        <f>-IF(RTD("tos.rtd",,BF$2,"."&amp;$D$134&amp;$AW$82&amp;"P"&amp;$A160)="N/A",0,RTD("tos.rtd",,BF$2,"."&amp;$D$134&amp;$AW$82&amp;"P"&amp;$A160))</f>
        <v>0</v>
      </c>
      <c r="BG160" s="3">
        <f ca="1">+Hoja2!Y161</f>
        <v>-6</v>
      </c>
      <c r="BH160" s="7">
        <f t="shared" ca="1" si="350"/>
        <v>-100</v>
      </c>
      <c r="BI160" s="32" t="str">
        <f t="shared" ca="1" si="409"/>
        <v/>
      </c>
      <c r="BJ160" s="3">
        <f ca="1">IF($BP$1=1,DX160,IF(RTD("tos.rtd",,BJ$43,"."&amp;$B$134&amp;$AS$82&amp;"C"&amp;$A160)="N/A",0,RTD("tos.rtd",,BJ$43,"."&amp;$B$134&amp;$AS$82&amp;"C"&amp;$A160)))</f>
        <v>4.187064920713453E-11</v>
      </c>
      <c r="BK160" s="3">
        <f ca="1">IF($BP$1=1,DY160,-IF(RTD("tos.rtd",,BK$43,"."&amp;$B$134&amp;$AS$82&amp;"P"&amp;$A160)="N/A",0,RTD("tos.rtd",,BK$43,"."&amp;$B$134&amp;$AS$82&amp;"P"&amp;$A160)))</f>
        <v>-5.6436707578409458E-4</v>
      </c>
      <c r="BL160" s="3">
        <f ca="1">IF($BP$1=1,DZ160,IF(RTD("tos.rtd",,BL$2,"."&amp;$C$134&amp;$AU$82&amp;"C"&amp;$A160)="N/A",0,RTD("tos.rtd",,BL$2,"."&amp;$C$134&amp;$AU$82&amp;"C"&amp;$A160)))</f>
        <v>5.4944092187274101E-4</v>
      </c>
      <c r="BM160" s="3">
        <f ca="1">IF($BP$1=1,EA160,-IF(RTD("tos.rtd",,BM$2,"."&amp;$C$134&amp;$AU$82&amp;"P"&amp;$A160)="N/A",0,RTD("tos.rtd",,BM$2,"."&amp;$C$134&amp;$AU$82&amp;"P"&amp;$A160)))</f>
        <v>-4.8661019930039894E-4</v>
      </c>
      <c r="BN160" s="3">
        <f ca="1">IF($BP$1=1,EB160,IF(RTD("tos.rtd",,BN$2,"."&amp;$D$134&amp;$AW$82&amp;"C"&amp;$A160)="N/A",0,RTD("tos.rtd",,BN$2,"."&amp;$D$134&amp;$AW$82&amp;"C"&amp;$A160)))</f>
        <v>5.3533035305827802E-4</v>
      </c>
      <c r="BO160" s="3">
        <f ca="1">IF($BP$1=1,EC160,-IF(RTD("tos.rtd",,BO$2,"."&amp;$D$134&amp;$AW$82&amp;"P"&amp;$A160)="N/A",0,RTD("tos.rtd",,BO$2,"."&amp;$D$134&amp;$AW$82&amp;"P"&amp;$A160)))</f>
        <v>-5.1807670901476033E-4</v>
      </c>
      <c r="BQ160" s="3">
        <f t="shared" ca="1" si="425"/>
        <v>-19990.074690282498</v>
      </c>
      <c r="BR160" s="3" t="str">
        <f t="shared" ca="1" si="351"/>
        <v/>
      </c>
      <c r="BS160" s="3">
        <f t="shared" ca="1" si="426"/>
        <v>6676.4589769031445</v>
      </c>
      <c r="BT160" s="3" t="str">
        <f t="shared" ca="1" si="352"/>
        <v>Cruce +</v>
      </c>
      <c r="BU160" s="3">
        <f t="shared" ca="1" si="427"/>
        <v>341919.74430755683</v>
      </c>
      <c r="BV160" s="3" t="str">
        <f t="shared" ca="1" si="352"/>
        <v/>
      </c>
      <c r="BX160" s="3">
        <f t="shared" ca="1" si="382"/>
        <v>-12719.359418323676</v>
      </c>
      <c r="BY160" s="3" t="str">
        <f t="shared" ca="1" si="383"/>
        <v/>
      </c>
      <c r="BZ160" s="3">
        <f t="shared" ca="1" si="384"/>
        <v>-1717.7107656063238</v>
      </c>
      <c r="CA160" s="3" t="str">
        <f t="shared" ca="1" si="383"/>
        <v/>
      </c>
      <c r="CB160" s="3">
        <f t="shared" ca="1" si="385"/>
        <v>145.3608139811777</v>
      </c>
      <c r="CC160" s="3" t="str">
        <f t="shared" ca="1" si="383"/>
        <v>Cruce +</v>
      </c>
      <c r="CD160" s="3">
        <f>IF(RTD("tos.rtd",,CD$43,"."&amp;$B$134&amp;$AS$82&amp;"C"&amp;$A160)="N/A",0,RTD("tos.rtd",,CD$43,"."&amp;$B$134&amp;$AS$82&amp;"C"&amp;$A160))</f>
        <v>1</v>
      </c>
      <c r="CE160" s="3">
        <f>-IF(RTD("tos.rtd",,CE$43,"."&amp;$B$134&amp;$AS$82&amp;"P"&amp;$A160)="N/A",0,RTD("tos.rtd",,CE$43,"."&amp;$B$134&amp;$AS$82&amp;"P"&amp;$A160))</f>
        <v>0.02</v>
      </c>
      <c r="CF160" s="3">
        <f>IF(RTD("tos.rtd",,CF$2,"."&amp;$C$134&amp;$AU$82&amp;"C"&amp;$A160)="N/A",0,RTD("tos.rtd",,CF$2,"."&amp;$C$134&amp;$AU$82&amp;"C"&amp;$A160))</f>
        <v>0.9</v>
      </c>
      <c r="CG160" s="3">
        <f>-IF(RTD("tos.rtd",,CG$2,"."&amp;$C$134&amp;$AU$82&amp;"P"&amp;$A160)="N/A",0,RTD("tos.rtd",,CG$2,"."&amp;$C$134&amp;$AU$82&amp;"P"&amp;$A160))</f>
        <v>0.18</v>
      </c>
      <c r="CH160" s="3">
        <f>IF(RTD("tos.rtd",,CH$2,"."&amp;$D$134&amp;$AW$82&amp;"C"&amp;$A160)="N/A",0,RTD("tos.rtd",,CH$2,"."&amp;$D$134&amp;$AW$82&amp;"C"&amp;$A160))</f>
        <v>0.68</v>
      </c>
      <c r="CI160" s="3">
        <f>-IF(RTD("tos.rtd",,CI$2,"."&amp;$D$134&amp;$AW$82&amp;"P"&amp;$A160)="N/A",0,RTD("tos.rtd",,CI$2,"."&amp;$D$134&amp;$AW$82&amp;"P"&amp;$A160))</f>
        <v>0.33</v>
      </c>
      <c r="CK160" s="3">
        <f t="shared" si="420"/>
        <v>398</v>
      </c>
      <c r="CL160" s="3"/>
      <c r="CM160" s="3">
        <f t="shared" si="421"/>
        <v>216</v>
      </c>
      <c r="CN160" s="3"/>
      <c r="CO160" s="3">
        <f t="shared" si="422"/>
        <v>1259.0000000000002</v>
      </c>
      <c r="CP160" s="3">
        <f t="shared" si="343"/>
        <v>1873.0000000000002</v>
      </c>
      <c r="CQ160" s="3">
        <f t="shared" si="353"/>
        <v>-82</v>
      </c>
      <c r="CR160" s="3"/>
      <c r="CS160" s="3">
        <f t="shared" si="354"/>
        <v>-13</v>
      </c>
      <c r="CT160" s="3"/>
      <c r="CU160" s="3">
        <f t="shared" si="355"/>
        <v>1</v>
      </c>
      <c r="CV160" s="3"/>
      <c r="CW160" s="3">
        <f t="shared" ca="1" si="356"/>
        <v>328606.12859417748</v>
      </c>
      <c r="CY160" s="3">
        <f t="shared" ca="1" si="357"/>
        <v>-14291.709369948821</v>
      </c>
      <c r="CZ160" s="70" t="str">
        <f t="shared" ca="1" si="386"/>
        <v/>
      </c>
      <c r="DA160" s="3">
        <f>IF(RTD("tos.rtd",,DA$43,"."&amp;$B$134&amp;$AS$82&amp;"C"&amp;$A160)="N/A",0,RTD("tos.rtd",,DA$43,"."&amp;$B$134&amp;$AS$82&amp;"C"&amp;$A160))</f>
        <v>371.45</v>
      </c>
      <c r="DB160" s="3">
        <f>IF(RTD("tos.rtd",,DB$43,"."&amp;$B$134&amp;$AS$82&amp;"P"&amp;$A160)="N/A",0,RTD("tos.rtd",,DB$43,"."&amp;$B$134&amp;$AS$82&amp;"P"&amp;$A160))</f>
        <v>0.28999999999999998</v>
      </c>
      <c r="DC160" s="3">
        <f>IF(RTD("tos.rtd",,DC$43,"."&amp;$B$134&amp;$AS$82&amp;"C"&amp;$A160)="N/A",0,RTD("tos.rtd",,DC$43,"."&amp;$B$134&amp;$AS$82&amp;"C"&amp;$A160))</f>
        <v>510</v>
      </c>
      <c r="DD160" s="3">
        <f>IF(RTD("tos.rtd",,DD$43,"."&amp;$B$134&amp;$AS$82&amp;"P"&amp;$A160)="N/A",0,RTD("tos.rtd",,DD$43,"."&amp;$B$134&amp;$AS$82&amp;"P"&amp;$A160))</f>
        <v>3</v>
      </c>
      <c r="DE160" s="3">
        <f>IF(RTD("tos.rtd",,DE$43,"."&amp;$B$134&amp;$AS$82&amp;"C"&amp;$A160)="N/A",0,RTD("tos.rtd",,DE$43,"."&amp;$B$134&amp;$AS$82&amp;"C"&amp;$A160))</f>
        <v>430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387"/>
        <v>-417.25</v>
      </c>
      <c r="DH160" s="3">
        <f t="shared" si="388"/>
        <v>0</v>
      </c>
      <c r="DI160" s="3">
        <f t="shared" si="389"/>
        <v>0</v>
      </c>
      <c r="DJ160" s="3">
        <f t="shared" si="358"/>
        <v>0</v>
      </c>
      <c r="DK160" s="3">
        <f t="shared" si="359"/>
        <v>0</v>
      </c>
      <c r="DL160" s="3">
        <f t="shared" si="390"/>
        <v>0</v>
      </c>
      <c r="DM160" s="3">
        <f t="shared" si="391"/>
        <v>0</v>
      </c>
      <c r="DN160" s="64" t="str">
        <f t="shared" si="360"/>
        <v>UNKNOWN</v>
      </c>
      <c r="DO160" s="64" t="str">
        <f t="shared" si="361"/>
        <v>UNKNOWN</v>
      </c>
      <c r="DP160" s="3">
        <f t="shared" si="362"/>
        <v>0</v>
      </c>
      <c r="DQ160" s="3">
        <f t="shared" si="363"/>
        <v>0</v>
      </c>
      <c r="DR160" s="3">
        <f t="shared" ca="1" si="364"/>
        <v>0</v>
      </c>
      <c r="DS160" s="3">
        <f t="shared" si="365"/>
        <v>0</v>
      </c>
      <c r="DT160" s="3">
        <f t="shared" si="392"/>
        <v>0</v>
      </c>
      <c r="DU160" s="3">
        <f t="shared" si="393"/>
        <v>0</v>
      </c>
      <c r="DV160" s="3">
        <f t="shared" si="366"/>
        <v>-1</v>
      </c>
      <c r="DW160" s="3">
        <f t="shared" si="367"/>
        <v>7</v>
      </c>
      <c r="DX160" s="3">
        <f t="shared" ca="1" si="368"/>
        <v>4.187064920713453E-11</v>
      </c>
      <c r="DY160" s="3">
        <f t="shared" ca="1" si="369"/>
        <v>-5.6436707578409458E-4</v>
      </c>
      <c r="DZ160" s="3">
        <f t="shared" ca="1" si="370"/>
        <v>5.4944092187274101E-4</v>
      </c>
      <c r="EA160" s="3">
        <f t="shared" ca="1" si="371"/>
        <v>-4.8661019930039894E-4</v>
      </c>
      <c r="EB160" s="3">
        <f t="shared" ca="1" si="372"/>
        <v>5.3533035305827802E-4</v>
      </c>
      <c r="EC160" s="3">
        <f t="shared" ca="1" si="373"/>
        <v>-5.1807670901476033E-4</v>
      </c>
      <c r="ED160" s="63">
        <f t="shared" si="394"/>
        <v>6</v>
      </c>
      <c r="EE160" s="59">
        <f t="shared" si="374"/>
        <v>0.25</v>
      </c>
      <c r="EF160" s="59">
        <f t="shared" si="375"/>
        <v>1.4098999999999999</v>
      </c>
      <c r="EG160" s="59">
        <f t="shared" si="376"/>
        <v>0.1721</v>
      </c>
      <c r="EH160" s="59">
        <f t="shared" si="377"/>
        <v>0.245</v>
      </c>
      <c r="EI160" s="59">
        <f t="shared" si="378"/>
        <v>0.19650000000000001</v>
      </c>
      <c r="EJ160" s="59">
        <f t="shared" si="379"/>
        <v>0.21529999999999999</v>
      </c>
      <c r="EK160" s="63">
        <f t="shared" ca="1" si="395"/>
        <v>-1807892.6747116032</v>
      </c>
      <c r="EL160" s="3" t="str">
        <f>RTD("tos.rtd",,EL$43,"."&amp;$B$134&amp;$AS$82&amp;"C"&amp;$A160)</f>
        <v>--</v>
      </c>
      <c r="EM160" s="3" t="str">
        <f>RTD("tos.rtd",,EM$43,"."&amp;$B$134&amp;$AS$82&amp;"P"&amp;$A160)</f>
        <v>140.99%</v>
      </c>
      <c r="EN160" s="3" t="str">
        <f>RTD("tos.rtd",,EN$2,"."&amp;$C$134&amp;$AU$82&amp;"C"&amp;$A160)</f>
        <v>17.21%</v>
      </c>
      <c r="EO160" s="3" t="str">
        <f>RTD("tos.rtd",,EO$2,"."&amp;$C$134&amp;$AU$82&amp;"P"&amp;$A160)</f>
        <v>24.50%</v>
      </c>
      <c r="EP160" s="3" t="str">
        <f>RTD("tos.rtd",,EP$2,"."&amp;$D$134&amp;$AW$82&amp;"C"&amp;$A160)</f>
        <v>19.65%</v>
      </c>
      <c r="EQ160" s="3" t="str">
        <f>RTD("tos.rtd",,EQ$2,"."&amp;$D$134&amp;$AW$82&amp;"P"&amp;$A160)</f>
        <v>21.53%</v>
      </c>
      <c r="ES160" s="63" t="str">
        <f t="shared" si="380"/>
        <v>20975,06.00</v>
      </c>
      <c r="ET160" s="63" t="str">
        <f t="shared" ca="1" si="381"/>
        <v>20975,-14.29</v>
      </c>
      <c r="EU160" s="68">
        <v>588.22</v>
      </c>
      <c r="EV160" s="68" t="s">
        <v>1300</v>
      </c>
      <c r="EW160" s="68">
        <v>514.5</v>
      </c>
      <c r="EX160" s="68" t="s">
        <v>1301</v>
      </c>
      <c r="EY160" s="68">
        <v>5892.25</v>
      </c>
      <c r="EZ160" s="68" t="s">
        <v>1302</v>
      </c>
      <c r="FA160" s="68">
        <v>21119</v>
      </c>
      <c r="FB160" s="68" t="s">
        <v>1303</v>
      </c>
      <c r="FC160" s="68" t="s">
        <v>1304</v>
      </c>
      <c r="FD160" s="68" t="s">
        <v>1305</v>
      </c>
      <c r="FE160" s="68" t="s">
        <v>1306</v>
      </c>
      <c r="FF160" s="68" t="s">
        <v>1307</v>
      </c>
    </row>
    <row r="161" spans="1:162" ht="11.1" customHeight="1" thickBot="1" x14ac:dyDescent="0.25">
      <c r="A161" s="2">
        <f t="shared" si="396"/>
        <v>20950</v>
      </c>
      <c r="B161" s="3">
        <f t="shared" si="428"/>
        <v>12</v>
      </c>
      <c r="C161" s="3">
        <f t="shared" si="429"/>
        <v>10</v>
      </c>
      <c r="D161" s="3">
        <f t="shared" si="430"/>
        <v>27</v>
      </c>
      <c r="E161" s="3">
        <f t="shared" si="413"/>
        <v>49</v>
      </c>
      <c r="F161" s="4">
        <f t="shared" si="423"/>
        <v>21038.139396276689</v>
      </c>
      <c r="G161" s="5">
        <f t="shared" si="415"/>
        <v>510.31731117577635</v>
      </c>
      <c r="AM161" s="1">
        <v>0</v>
      </c>
      <c r="AN161" s="1">
        <v>-69</v>
      </c>
      <c r="AO161" s="1">
        <v>20950</v>
      </c>
      <c r="AP161" s="1">
        <v>0</v>
      </c>
      <c r="AQ161" s="1">
        <v>-304</v>
      </c>
      <c r="AS161" s="54">
        <f>IF(RTD("tos.rtd",,AS$83,"."&amp;$B$134&amp;$AS$82&amp;"C"&amp;$A161)="N/A",0,RTD("tos.rtd",,AS$83,"."&amp;$B$134&amp;$AS$82&amp;"C"&amp;$A161))</f>
        <v>0</v>
      </c>
      <c r="AT161" s="3">
        <f>-IF(RTD("tos.rtd",,AT$83,"."&amp;$B$134&amp;$AS$82&amp;"P"&amp;$A161)="N/A",0,RTD("tos.rtd",,AT$83,"."&amp;$B$134&amp;$AS$82&amp;"P"&amp;$A161))</f>
        <v>-12</v>
      </c>
      <c r="AU161" s="54">
        <f>IF(RTD("tos.rtd",,AU$2,"."&amp;$C$134&amp;$AU$134&amp;"C"&amp;$A161)="N/A",0,RTD("tos.rtd",,AU$2,"."&amp;$C$134&amp;$AU$134&amp;"C"&amp;$A161))</f>
        <v>4</v>
      </c>
      <c r="AV161" s="3">
        <f>-IF(RTD("tos.rtd",,AV$2,"."&amp;$C$134&amp;$AU$134&amp;"P"&amp;$A161)="N/A",0,RTD("tos.rtd",,AV$2,"."&amp;$C$134&amp;$AU$134&amp;"P"&amp;$A161))</f>
        <v>-6</v>
      </c>
      <c r="AW161" s="54">
        <f>IF(RTD("tos.rtd",,AW$2,"."&amp;$D$134&amp;$AW$134&amp;"C"&amp;$A161)="N/A",0,RTD("tos.rtd",,AW$2,"."&amp;$D$134&amp;$AW$134&amp;"C"&amp;$A161))</f>
        <v>13</v>
      </c>
      <c r="AX161" s="3">
        <f>-IF(RTD("tos.rtd",,AX$2,"."&amp;$D$134&amp;$AW$134&amp;"P"&amp;$A161)="N/A",0,RTD("tos.rtd",,AX$2,"."&amp;$D$134&amp;$AW$134&amp;"P"&amp;$A161))</f>
        <v>-14</v>
      </c>
      <c r="AY161" s="76">
        <f t="shared" si="424"/>
        <v>-15</v>
      </c>
      <c r="AZ161" s="8">
        <f t="shared" si="349"/>
        <v>20950</v>
      </c>
      <c r="BA161" s="54">
        <f>IF(RTD("tos.rtd",,BA$43,"."&amp;$B$134&amp;$AS$82&amp;"C"&amp;$A161)="N/A",0,RTD("tos.rtd",,BA$43,"."&amp;$B$134&amp;$AS$82&amp;"C"&amp;$A161))</f>
        <v>0</v>
      </c>
      <c r="BB161" s="3">
        <f>-IF(RTD("tos.rtd",,BB$43,"."&amp;$B$134&amp;$AS$82&amp;"P"&amp;$A161)="N/A",0,RTD("tos.rtd",,BB$43,"."&amp;$B$134&amp;$AS$82&amp;"P"&amp;$A161))</f>
        <v>-304</v>
      </c>
      <c r="BC161" s="54">
        <f>IF(RTD("tos.rtd",,BC$2,"."&amp;$C$134&amp;$AU$82&amp;"C"&amp;$A161)="N/A",0,RTD("tos.rtd",,BC$2,"."&amp;$C$134&amp;$AU$82&amp;"C"&amp;$A161))</f>
        <v>0</v>
      </c>
      <c r="BD161" s="3">
        <f>-IF(RTD("tos.rtd",,BD$2,"."&amp;$C$134&amp;$AU$82&amp;"P"&amp;$A161)="N/A",0,RTD("tos.rtd",,BD$2,"."&amp;$C$134&amp;$AU$82&amp;"P"&amp;$A161))</f>
        <v>-3</v>
      </c>
      <c r="BE161" s="54">
        <f>IF(RTD("tos.rtd",,BE$2,"."&amp;$D$134&amp;$AW$82&amp;"C"&amp;$A161)="N/A",0,RTD("tos.rtd",,BE$2,"."&amp;$D$134&amp;$AW$82&amp;"C"&amp;$A161))</f>
        <v>0</v>
      </c>
      <c r="BF161" s="3">
        <f>-IF(RTD("tos.rtd",,BF$2,"."&amp;$D$134&amp;$AW$82&amp;"P"&amp;$A161)="N/A",0,RTD("tos.rtd",,BF$2,"."&amp;$D$134&amp;$AW$82&amp;"P"&amp;$A161))</f>
        <v>-1</v>
      </c>
      <c r="BG161" s="3">
        <f ca="1">+Hoja2!Y162</f>
        <v>-63</v>
      </c>
      <c r="BH161" s="7">
        <f t="shared" ca="1" si="350"/>
        <v>-371</v>
      </c>
      <c r="BI161" s="32" t="str">
        <f t="shared" ca="1" si="409"/>
        <v/>
      </c>
      <c r="BJ161" s="3">
        <f ca="1">IF($BP$1=1,DX161,IF(RTD("tos.rtd",,BJ$43,"."&amp;$B$134&amp;$AS$82&amp;"C"&amp;$A161)="N/A",0,RTD("tos.rtd",,BJ$43,"."&amp;$B$134&amp;$AS$82&amp;"C"&amp;$A161)))</f>
        <v>4.0447666763508296E-12</v>
      </c>
      <c r="BK161" s="3">
        <f ca="1">IF($BP$1=1,DY161,-IF(RTD("tos.rtd",,BK$43,"."&amp;$B$134&amp;$AS$82&amp;"P"&amp;$A161)="N/A",0,RTD("tos.rtd",,BK$43,"."&amp;$B$134&amp;$AS$82&amp;"P"&amp;$A161)))</f>
        <v>-4.9612596979497743E-4</v>
      </c>
      <c r="BL161" s="3">
        <f ca="1">IF($BP$1=1,DZ161,IF(RTD("tos.rtd",,BL$2,"."&amp;$C$134&amp;$AU$82&amp;"C"&amp;$A161)="N/A",0,RTD("tos.rtd",,BL$2,"."&amp;$C$134&amp;$AU$82&amp;"C"&amp;$A161)))</f>
        <v>5.1316972205538549E-4</v>
      </c>
      <c r="BM161" s="3">
        <f ca="1">IF($BP$1=1,EA161,-IF(RTD("tos.rtd",,BM$2,"."&amp;$C$134&amp;$AU$82&amp;"P"&amp;$A161)="N/A",0,RTD("tos.rtd",,BM$2,"."&amp;$C$134&amp;$AU$82&amp;"P"&amp;$A161)))</f>
        <v>-4.7200109242542142E-4</v>
      </c>
      <c r="BN161" s="3">
        <f ca="1">IF($BP$1=1,EB161,IF(RTD("tos.rtd",,BN$2,"."&amp;$D$134&amp;$AW$82&amp;"C"&amp;$A161)="N/A",0,RTD("tos.rtd",,BN$2,"."&amp;$D$134&amp;$AW$82&amp;"C"&amp;$A161)))</f>
        <v>5.1378877300059739E-4</v>
      </c>
      <c r="BO161" s="3">
        <f ca="1">IF($BP$1=1,EC161,-IF(RTD("tos.rtd",,BO$2,"."&amp;$D$134&amp;$AW$82&amp;"P"&amp;$A161)="N/A",0,RTD("tos.rtd",,BO$2,"."&amp;$D$134&amp;$AW$82&amp;"P"&amp;$A161)))</f>
        <v>-4.9916855711854783E-4</v>
      </c>
      <c r="BQ161" s="3">
        <f t="shared" ca="1" si="425"/>
        <v>-210875.47932613152</v>
      </c>
      <c r="BR161" s="3" t="str">
        <f t="shared" ca="1" si="351"/>
        <v/>
      </c>
      <c r="BS161" s="3">
        <f t="shared" ca="1" si="426"/>
        <v>-27604.060459614004</v>
      </c>
      <c r="BT161" s="3" t="str">
        <f t="shared" ca="1" si="352"/>
        <v>Cruce -</v>
      </c>
      <c r="BU161" s="3">
        <f t="shared" ca="1" si="427"/>
        <v>-10948.634570591094</v>
      </c>
      <c r="BV161" s="3" t="str">
        <f t="shared" ca="1" si="352"/>
        <v>Cruce -</v>
      </c>
      <c r="BX161" s="3">
        <f t="shared" ca="1" si="382"/>
        <v>-40953.499864072604</v>
      </c>
      <c r="BY161" s="3" t="str">
        <f t="shared" ca="1" si="383"/>
        <v/>
      </c>
      <c r="BZ161" s="3">
        <f t="shared" ca="1" si="384"/>
        <v>-384.49414984411595</v>
      </c>
      <c r="CA161" s="3" t="str">
        <f t="shared" ca="1" si="383"/>
        <v/>
      </c>
      <c r="CB161" s="3">
        <f t="shared" ca="1" si="385"/>
        <v>-135.54162838336762</v>
      </c>
      <c r="CC161" s="3" t="str">
        <f t="shared" ca="1" si="383"/>
        <v>Cruce -</v>
      </c>
      <c r="CD161" s="3">
        <f>IF(RTD("tos.rtd",,CD$43,"."&amp;$B$134&amp;$AS$82&amp;"C"&amp;$A161)="N/A",0,RTD("tos.rtd",,CD$43,"."&amp;$B$134&amp;$AS$82&amp;"C"&amp;$A161))</f>
        <v>1</v>
      </c>
      <c r="CE161" s="3">
        <f>-IF(RTD("tos.rtd",,CE$43,"."&amp;$B$134&amp;$AS$82&amp;"P"&amp;$A161)="N/A",0,RTD("tos.rtd",,CE$43,"."&amp;$B$134&amp;$AS$82&amp;"P"&amp;$A161))</f>
        <v>0.01</v>
      </c>
      <c r="CF161" s="3">
        <f>IF(RTD("tos.rtd",,CF$2,"."&amp;$C$134&amp;$AU$82&amp;"C"&amp;$A161)="N/A",0,RTD("tos.rtd",,CF$2,"."&amp;$C$134&amp;$AU$82&amp;"C"&amp;$A161))</f>
        <v>0.93</v>
      </c>
      <c r="CG161" s="3">
        <f>-IF(RTD("tos.rtd",,CG$2,"."&amp;$C$134&amp;$AU$82&amp;"P"&amp;$A161)="N/A",0,RTD("tos.rtd",,CG$2,"."&amp;$C$134&amp;$AU$82&amp;"P"&amp;$A161))</f>
        <v>0.17</v>
      </c>
      <c r="CH161" s="3">
        <f>IF(RTD("tos.rtd",,CH$2,"."&amp;$D$134&amp;$AW$82&amp;"C"&amp;$A161)="N/A",0,RTD("tos.rtd",,CH$2,"."&amp;$D$134&amp;$AW$82&amp;"C"&amp;$A161))</f>
        <v>0.69</v>
      </c>
      <c r="CI161" s="3">
        <f>-IF(RTD("tos.rtd",,CI$2,"."&amp;$D$134&amp;$AW$82&amp;"P"&amp;$A161)="N/A",0,RTD("tos.rtd",,CI$2,"."&amp;$D$134&amp;$AW$82&amp;"P"&amp;$A161))</f>
        <v>0.32</v>
      </c>
      <c r="CK161" s="3">
        <f t="shared" si="420"/>
        <v>-12</v>
      </c>
      <c r="CL161" s="3"/>
      <c r="CM161" s="3">
        <f t="shared" si="421"/>
        <v>270</v>
      </c>
      <c r="CN161" s="3"/>
      <c r="CO161" s="3">
        <f t="shared" si="422"/>
        <v>448.99999999999983</v>
      </c>
      <c r="CP161" s="3">
        <f t="shared" si="343"/>
        <v>706.99999999999977</v>
      </c>
      <c r="CQ161" s="3">
        <f t="shared" si="353"/>
        <v>-304</v>
      </c>
      <c r="CR161" s="3"/>
      <c r="CS161" s="3">
        <f t="shared" si="354"/>
        <v>-3</v>
      </c>
      <c r="CT161" s="3"/>
      <c r="CU161" s="3">
        <f t="shared" si="355"/>
        <v>-1</v>
      </c>
      <c r="CV161" s="3"/>
      <c r="CW161" s="3">
        <f t="shared" ca="1" si="356"/>
        <v>-249428.17435633662</v>
      </c>
      <c r="CY161" s="3">
        <f t="shared" ca="1" si="357"/>
        <v>-41473.535642300092</v>
      </c>
      <c r="CZ161" s="70" t="str">
        <f t="shared" ca="1" si="386"/>
        <v/>
      </c>
      <c r="DA161" s="3">
        <f>IF(RTD("tos.rtd",,DA$43,"."&amp;$B$134&amp;$AS$82&amp;"C"&amp;$A161)="N/A",0,RTD("tos.rtd",,DA$43,"."&amp;$B$134&amp;$AS$82&amp;"C"&amp;$A161))</f>
        <v>0</v>
      </c>
      <c r="DB161" s="3">
        <f>IF(RTD("tos.rtd",,DB$43,"."&amp;$B$134&amp;$AS$82&amp;"P"&amp;$A161)="N/A",0,RTD("tos.rtd",,DB$43,"."&amp;$B$134&amp;$AS$82&amp;"P"&amp;$A161))</f>
        <v>0.05</v>
      </c>
      <c r="DC161" s="3">
        <f>IF(RTD("tos.rtd",,DC$43,"."&amp;$B$134&amp;$AS$82&amp;"C"&amp;$A161)="N/A",0,RTD("tos.rtd",,DC$43,"."&amp;$B$134&amp;$AS$82&amp;"C"&amp;$A161))</f>
        <v>534</v>
      </c>
      <c r="DD161" s="3">
        <f>IF(RTD("tos.rtd",,DD$43,"."&amp;$B$134&amp;$AS$82&amp;"P"&amp;$A161)="N/A",0,RTD("tos.rtd",,DD$43,"."&amp;$B$134&amp;$AS$82&amp;"P"&amp;$A161))</f>
        <v>0.9</v>
      </c>
      <c r="DE161" s="3">
        <f>IF(RTD("tos.rtd",,DE$43,"."&amp;$B$134&amp;$AS$82&amp;"C"&amp;$A161)="N/A",0,RTD("tos.rtd",,DE$43,"."&amp;$B$134&amp;$AS$82&amp;"C"&amp;$A161))</f>
        <v>454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387"/>
        <v>-442.25</v>
      </c>
      <c r="DH161" s="3">
        <f t="shared" si="388"/>
        <v>0</v>
      </c>
      <c r="DI161" s="3">
        <f t="shared" si="389"/>
        <v>0</v>
      </c>
      <c r="DJ161" s="3">
        <f t="shared" si="358"/>
        <v>0</v>
      </c>
      <c r="DK161" s="3">
        <f t="shared" si="359"/>
        <v>0</v>
      </c>
      <c r="DL161" s="3">
        <f t="shared" si="390"/>
        <v>0</v>
      </c>
      <c r="DM161" s="3">
        <f t="shared" si="391"/>
        <v>0</v>
      </c>
      <c r="DN161" s="64" t="str">
        <f t="shared" si="360"/>
        <v>UNKNOWN</v>
      </c>
      <c r="DO161" s="64" t="str">
        <f t="shared" si="361"/>
        <v>UNKNOWN</v>
      </c>
      <c r="DP161" s="3">
        <f t="shared" si="362"/>
        <v>0</v>
      </c>
      <c r="DQ161" s="3">
        <f t="shared" si="363"/>
        <v>0</v>
      </c>
      <c r="DR161" s="3">
        <f t="shared" ca="1" si="364"/>
        <v>0</v>
      </c>
      <c r="DS161" s="3">
        <f t="shared" si="365"/>
        <v>0</v>
      </c>
      <c r="DT161" s="3">
        <f t="shared" si="392"/>
        <v>0</v>
      </c>
      <c r="DU161" s="3">
        <f t="shared" si="393"/>
        <v>0</v>
      </c>
      <c r="DV161" s="3">
        <f t="shared" si="366"/>
        <v>0</v>
      </c>
      <c r="DW161" s="3">
        <f t="shared" si="367"/>
        <v>-69</v>
      </c>
      <c r="DX161" s="3">
        <f t="shared" ca="1" si="368"/>
        <v>4.0447666763508296E-12</v>
      </c>
      <c r="DY161" s="3">
        <f t="shared" ca="1" si="369"/>
        <v>-4.9612596979497743E-4</v>
      </c>
      <c r="DZ161" s="3">
        <f t="shared" ca="1" si="370"/>
        <v>5.1316972205538549E-4</v>
      </c>
      <c r="EA161" s="3">
        <f t="shared" ca="1" si="371"/>
        <v>-4.7200109242542142E-4</v>
      </c>
      <c r="EB161" s="3">
        <f t="shared" ca="1" si="372"/>
        <v>5.1378877300059739E-4</v>
      </c>
      <c r="EC161" s="3">
        <f t="shared" ca="1" si="373"/>
        <v>-4.9916855711854783E-4</v>
      </c>
      <c r="ED161" s="63">
        <f t="shared" si="394"/>
        <v>-69</v>
      </c>
      <c r="EE161" s="59">
        <f t="shared" si="374"/>
        <v>0.25</v>
      </c>
      <c r="EF161" s="59">
        <f t="shared" si="375"/>
        <v>1.2596000000000001</v>
      </c>
      <c r="EG161" s="59">
        <f t="shared" si="376"/>
        <v>0.15640000000000001</v>
      </c>
      <c r="EH161" s="59">
        <f t="shared" si="377"/>
        <v>0.24629999999999999</v>
      </c>
      <c r="EI161" s="59">
        <f t="shared" si="378"/>
        <v>0.19470000000000001</v>
      </c>
      <c r="EJ161" s="59">
        <f t="shared" si="379"/>
        <v>0.21609999999999999</v>
      </c>
      <c r="EK161" s="63">
        <f t="shared" ca="1" si="395"/>
        <v>15665850.661976812</v>
      </c>
      <c r="EL161" s="3" t="str">
        <f>RTD("tos.rtd",,EL$43,"."&amp;$B$134&amp;$AS$82&amp;"C"&amp;$A161)</f>
        <v>--</v>
      </c>
      <c r="EM161" s="3" t="str">
        <f>RTD("tos.rtd",,EM$43,"."&amp;$B$134&amp;$AS$82&amp;"P"&amp;$A161)</f>
        <v>125.96%</v>
      </c>
      <c r="EN161" s="3" t="str">
        <f>RTD("tos.rtd",,EN$2,"."&amp;$C$134&amp;$AU$82&amp;"C"&amp;$A161)</f>
        <v>15.64%</v>
      </c>
      <c r="EO161" s="3" t="str">
        <f>RTD("tos.rtd",,EO$2,"."&amp;$C$134&amp;$AU$82&amp;"P"&amp;$A161)</f>
        <v>24.63%</v>
      </c>
      <c r="EP161" s="3" t="str">
        <f>RTD("tos.rtd",,EP$2,"."&amp;$D$134&amp;$AW$82&amp;"C"&amp;$A161)</f>
        <v>19.47%</v>
      </c>
      <c r="EQ161" s="3" t="str">
        <f>RTD("tos.rtd",,EQ$2,"."&amp;$D$134&amp;$AW$82&amp;"P"&amp;$A161)</f>
        <v>21.61%</v>
      </c>
      <c r="ES161" s="63" t="str">
        <f t="shared" si="380"/>
        <v>20950,-69.00</v>
      </c>
      <c r="ET161" s="63" t="str">
        <f t="shared" ca="1" si="381"/>
        <v>20950,-41.47</v>
      </c>
      <c r="EU161" s="68">
        <v>588.16</v>
      </c>
      <c r="EV161" s="68" t="s">
        <v>1308</v>
      </c>
      <c r="EW161" s="68">
        <v>514.5</v>
      </c>
      <c r="EX161" s="68" t="s">
        <v>1309</v>
      </c>
      <c r="EY161" s="68">
        <v>5891.75</v>
      </c>
      <c r="EZ161" s="68" t="s">
        <v>1310</v>
      </c>
      <c r="FA161" s="68">
        <v>21118</v>
      </c>
      <c r="FB161" s="68" t="s">
        <v>1311</v>
      </c>
      <c r="FC161" s="68" t="s">
        <v>1312</v>
      </c>
      <c r="FD161" s="68" t="s">
        <v>1313</v>
      </c>
      <c r="FE161" s="68" t="s">
        <v>1314</v>
      </c>
      <c r="FF161" s="68" t="s">
        <v>1315</v>
      </c>
    </row>
    <row r="162" spans="1:162" ht="11.1" customHeight="1" thickBot="1" x14ac:dyDescent="0.25">
      <c r="A162" s="2">
        <f t="shared" si="396"/>
        <v>20925</v>
      </c>
      <c r="B162" s="3">
        <f t="shared" si="428"/>
        <v>5</v>
      </c>
      <c r="C162" s="3">
        <f t="shared" si="429"/>
        <v>6</v>
      </c>
      <c r="D162" s="3">
        <f t="shared" si="430"/>
        <v>105</v>
      </c>
      <c r="E162" s="3">
        <f t="shared" si="413"/>
        <v>116</v>
      </c>
      <c r="F162" s="4">
        <f t="shared" si="423"/>
        <v>21013.03421799951</v>
      </c>
      <c r="G162" s="5">
        <f t="shared" si="415"/>
        <v>509.70834063738045</v>
      </c>
      <c r="AM162" s="1">
        <v>0</v>
      </c>
      <c r="AN162" s="1">
        <v>1</v>
      </c>
      <c r="AO162" s="1">
        <v>20925</v>
      </c>
      <c r="AP162" s="1">
        <v>0</v>
      </c>
      <c r="AQ162" s="1">
        <v>-32</v>
      </c>
      <c r="AS162" s="54">
        <f>IF(RTD("tos.rtd",,AS$83,"."&amp;$B$134&amp;$AS$82&amp;"C"&amp;$A162)="N/A",0,RTD("tos.rtd",,AS$83,"."&amp;$B$134&amp;$AS$82&amp;"C"&amp;$A162))</f>
        <v>2</v>
      </c>
      <c r="AT162" s="3">
        <f>-IF(RTD("tos.rtd",,AT$83,"."&amp;$B$134&amp;$AS$82&amp;"P"&amp;$A162)="N/A",0,RTD("tos.rtd",,AT$83,"."&amp;$B$134&amp;$AS$82&amp;"P"&amp;$A162))</f>
        <v>-3</v>
      </c>
      <c r="AU162" s="54">
        <f>IF(RTD("tos.rtd",,AU$2,"."&amp;$C$134&amp;$AU$134&amp;"C"&amp;$A162)="N/A",0,RTD("tos.rtd",,AU$2,"."&amp;$C$134&amp;$AU$134&amp;"C"&amp;$A162))</f>
        <v>3</v>
      </c>
      <c r="AV162" s="3">
        <f>-IF(RTD("tos.rtd",,AV$2,"."&amp;$C$134&amp;$AU$134&amp;"P"&amp;$A162)="N/A",0,RTD("tos.rtd",,AV$2,"."&amp;$C$134&amp;$AU$134&amp;"P"&amp;$A162))</f>
        <v>-3</v>
      </c>
      <c r="AW162" s="54">
        <f>IF(RTD("tos.rtd",,AW$2,"."&amp;$D$134&amp;$AW$134&amp;"C"&amp;$A162)="N/A",0,RTD("tos.rtd",,AW$2,"."&amp;$D$134&amp;$AW$134&amp;"C"&amp;$A162))</f>
        <v>59</v>
      </c>
      <c r="AX162" s="3">
        <f>-IF(RTD("tos.rtd",,AX$2,"."&amp;$D$134&amp;$AW$134&amp;"P"&amp;$A162)="N/A",0,RTD("tos.rtd",,AX$2,"."&amp;$D$134&amp;$AW$134&amp;"P"&amp;$A162))</f>
        <v>-46</v>
      </c>
      <c r="AY162" s="76">
        <f t="shared" si="424"/>
        <v>12</v>
      </c>
      <c r="AZ162" s="8">
        <f t="shared" si="349"/>
        <v>20925</v>
      </c>
      <c r="BA162" s="54">
        <f>IF(RTD("tos.rtd",,BA$43,"."&amp;$B$134&amp;$AS$82&amp;"C"&amp;$A162)="N/A",0,RTD("tos.rtd",,BA$43,"."&amp;$B$134&amp;$AS$82&amp;"C"&amp;$A162))</f>
        <v>0</v>
      </c>
      <c r="BB162" s="3">
        <f>-IF(RTD("tos.rtd",,BB$43,"."&amp;$B$134&amp;$AS$82&amp;"P"&amp;$A162)="N/A",0,RTD("tos.rtd",,BB$43,"."&amp;$B$134&amp;$AS$82&amp;"P"&amp;$A162))</f>
        <v>-32</v>
      </c>
      <c r="BC162" s="54">
        <f>IF(RTD("tos.rtd",,BC$2,"."&amp;$C$134&amp;$AU$82&amp;"C"&amp;$A162)="N/A",0,RTD("tos.rtd",,BC$2,"."&amp;$C$134&amp;$AU$82&amp;"C"&amp;$A162))</f>
        <v>1</v>
      </c>
      <c r="BD162" s="3">
        <f>-IF(RTD("tos.rtd",,BD$2,"."&amp;$C$134&amp;$AU$82&amp;"P"&amp;$A162)="N/A",0,RTD("tos.rtd",,BD$2,"."&amp;$C$134&amp;$AU$82&amp;"P"&amp;$A162))</f>
        <v>-2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-2</v>
      </c>
      <c r="BG162" s="3">
        <f ca="1">+Hoja2!Y163</f>
        <v>-11</v>
      </c>
      <c r="BH162" s="7">
        <f t="shared" ca="1" si="350"/>
        <v>-46</v>
      </c>
      <c r="BI162" s="32" t="str">
        <f t="shared" ca="1" si="409"/>
        <v/>
      </c>
      <c r="BJ162" s="3">
        <f ca="1">IF($BP$1=1,DX162,IF(RTD("tos.rtd",,BJ$43,"."&amp;$B$134&amp;$AS$82&amp;"C"&amp;$A162)="N/A",0,RTD("tos.rtd",,BJ$43,"."&amp;$B$134&amp;$AS$82&amp;"C"&amp;$A162)))</f>
        <v>3.3958191912184656E-13</v>
      </c>
      <c r="BK162" s="3">
        <f ca="1">IF($BP$1=1,DY162,-IF(RTD("tos.rtd",,BK$43,"."&amp;$B$134&amp;$AS$82&amp;"P"&amp;$A162)="N/A",0,RTD("tos.rtd",,BK$43,"."&amp;$B$134&amp;$AS$82&amp;"P"&amp;$A162)))</f>
        <v>-4.9133843259392728E-4</v>
      </c>
      <c r="BL162" s="3">
        <f ca="1">IF($BP$1=1,DZ162,IF(RTD("tos.rtd",,BL$2,"."&amp;$C$134&amp;$AU$82&amp;"C"&amp;$A162)="N/A",0,RTD("tos.rtd",,BL$2,"."&amp;$C$134&amp;$AU$82&amp;"C"&amp;$A162)))</f>
        <v>4.5348929651197015E-4</v>
      </c>
      <c r="BM162" s="3">
        <f ca="1">IF($BP$1=1,EA162,-IF(RTD("tos.rtd",,BM$2,"."&amp;$C$134&amp;$AU$82&amp;"P"&amp;$A162)="N/A",0,RTD("tos.rtd",,BM$2,"."&amp;$C$134&amp;$AU$82&amp;"P"&amp;$A162)))</f>
        <v>-4.575384180747441E-4</v>
      </c>
      <c r="BN162" s="3">
        <f ca="1">IF($BP$1=1,EB162,IF(RTD("tos.rtd",,BN$2,"."&amp;$D$134&amp;$AW$82&amp;"C"&amp;$A162)="N/A",0,RTD("tos.rtd",,BN$2,"."&amp;$D$134&amp;$AW$82&amp;"C"&amp;$A162)))</f>
        <v>4.8958375075017701E-4</v>
      </c>
      <c r="BO162" s="3">
        <f ca="1">IF($BP$1=1,EC162,-IF(RTD("tos.rtd",,BO$2,"."&amp;$D$134&amp;$AW$82&amp;"P"&amp;$A162)="N/A",0,RTD("tos.rtd",,BO$2,"."&amp;$D$134&amp;$AW$82&amp;"P"&amp;$A162)))</f>
        <v>-4.8015720528288714E-4</v>
      </c>
      <c r="BQ162" s="3">
        <f t="shared" ca="1" si="425"/>
        <v>-52210.141045263132</v>
      </c>
      <c r="BR162" s="3" t="str">
        <f t="shared" ca="1" si="351"/>
        <v/>
      </c>
      <c r="BS162" s="3">
        <f t="shared" ca="1" si="426"/>
        <v>-430.26393616957648</v>
      </c>
      <c r="BT162" s="3" t="str">
        <f t="shared" ca="1" si="352"/>
        <v/>
      </c>
      <c r="BU162" s="3">
        <f t="shared" ca="1" si="427"/>
        <v>240794.98760061141</v>
      </c>
      <c r="BV162" s="3" t="str">
        <f t="shared" ca="1" si="352"/>
        <v>Cruce +</v>
      </c>
      <c r="BX162" s="3">
        <f t="shared" ca="1" si="382"/>
        <v>-4269.2952697529017</v>
      </c>
      <c r="BY162" s="3" t="str">
        <f t="shared" ca="1" si="383"/>
        <v/>
      </c>
      <c r="BZ162" s="3">
        <f t="shared" ca="1" si="384"/>
        <v>-125.33707476507381</v>
      </c>
      <c r="CA162" s="3" t="str">
        <f t="shared" ca="1" si="383"/>
        <v/>
      </c>
      <c r="CB162" s="3">
        <f t="shared" ca="1" si="385"/>
        <v>-260.75876998235395</v>
      </c>
      <c r="CC162" s="3" t="str">
        <f t="shared" ca="1" si="383"/>
        <v/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0.06</v>
      </c>
      <c r="CF162" s="3">
        <f>IF(RTD("tos.rtd",,CF$2,"."&amp;$C$134&amp;$AU$82&amp;"C"&amp;$A162)="N/A",0,RTD("tos.rtd",,CF$2,"."&amp;$C$134&amp;$AU$82&amp;"C"&amp;$A162))</f>
        <v>0.96</v>
      </c>
      <c r="CG162" s="3">
        <f>-IF(RTD("tos.rtd",,CG$2,"."&amp;$C$134&amp;$AU$82&amp;"P"&amp;$A162)="N/A",0,RTD("tos.rtd",,CG$2,"."&amp;$C$134&amp;$AU$82&amp;"P"&amp;$A162))</f>
        <v>0.16</v>
      </c>
      <c r="CH162" s="3">
        <f>IF(RTD("tos.rtd",,CH$2,"."&amp;$D$134&amp;$AW$82&amp;"C"&amp;$A162)="N/A",0,RTD("tos.rtd",,CH$2,"."&amp;$D$134&amp;$AW$82&amp;"C"&amp;$A162))</f>
        <v>0.7</v>
      </c>
      <c r="CI162" s="3">
        <f>-IF(RTD("tos.rtd",,CI$2,"."&amp;$D$134&amp;$AW$82&amp;"P"&amp;$A162)="N/A",0,RTD("tos.rtd",,CI$2,"."&amp;$D$134&amp;$AW$82&amp;"P"&amp;$A162))</f>
        <v>0.32</v>
      </c>
      <c r="CK162" s="3">
        <f t="shared" si="420"/>
        <v>182</v>
      </c>
      <c r="CL162" s="3"/>
      <c r="CM162" s="3">
        <f t="shared" si="421"/>
        <v>240</v>
      </c>
      <c r="CN162" s="3"/>
      <c r="CO162" s="3">
        <f t="shared" si="422"/>
        <v>2658</v>
      </c>
      <c r="CP162" s="3">
        <f t="shared" si="343"/>
        <v>3080</v>
      </c>
      <c r="CQ162" s="3">
        <f t="shared" si="353"/>
        <v>-32</v>
      </c>
      <c r="CR162" s="3"/>
      <c r="CS162" s="3">
        <f t="shared" si="354"/>
        <v>-1</v>
      </c>
      <c r="CT162" s="3"/>
      <c r="CU162" s="3">
        <f t="shared" si="355"/>
        <v>-2</v>
      </c>
      <c r="CV162" s="3"/>
      <c r="CW162" s="3">
        <f t="shared" ca="1" si="356"/>
        <v>188154.58261917869</v>
      </c>
      <c r="CY162" s="3">
        <f t="shared" ca="1" si="357"/>
        <v>-4655.3911145003303</v>
      </c>
      <c r="CZ162" s="70" t="str">
        <f t="shared" ca="1" si="386"/>
        <v/>
      </c>
      <c r="DA162" s="3">
        <f>IF(RTD("tos.rtd",,DA$43,"."&amp;$B$134&amp;$AS$82&amp;"C"&amp;$A162)="N/A",0,RTD("tos.rtd",,DA$43,"."&amp;$B$134&amp;$AS$82&amp;"C"&amp;$A162))</f>
        <v>32.6</v>
      </c>
      <c r="DB162" s="3">
        <f>IF(RTD("tos.rtd",,DB$43,"."&amp;$B$134&amp;$AS$82&amp;"P"&amp;$A162)="N/A",0,RTD("tos.rtd",,DB$43,"."&amp;$B$134&amp;$AS$82&amp;"P"&amp;$A162))</f>
        <v>0.35</v>
      </c>
      <c r="DC162" s="3">
        <f>IF(RTD("tos.rtd",,DC$43,"."&amp;$B$134&amp;$AS$82&amp;"C"&amp;$A162)="N/A",0,RTD("tos.rtd",,DC$43,"."&amp;$B$134&amp;$AS$82&amp;"C"&amp;$A162))</f>
        <v>560</v>
      </c>
      <c r="DD162" s="3">
        <f>IF(RTD("tos.rtd",,DD$43,"."&amp;$B$134&amp;$AS$82&amp;"P"&amp;$A162)="N/A",0,RTD("tos.rtd",,DD$43,"."&amp;$B$134&amp;$AS$82&amp;"P"&amp;$A162))</f>
        <v>16</v>
      </c>
      <c r="DE162" s="3">
        <f>IF(RTD("tos.rtd",,DE$43,"."&amp;$B$134&amp;$AS$82&amp;"C"&amp;$A162)="N/A",0,RTD("tos.rtd",,DE$43,"."&amp;$B$134&amp;$AS$82&amp;"C"&amp;$A162))</f>
        <v>480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387"/>
        <v>-467.25</v>
      </c>
      <c r="DH162" s="3">
        <f t="shared" si="388"/>
        <v>0</v>
      </c>
      <c r="DI162" s="3">
        <f t="shared" si="389"/>
        <v>0</v>
      </c>
      <c r="DJ162" s="3">
        <f t="shared" si="358"/>
        <v>0</v>
      </c>
      <c r="DK162" s="3">
        <f t="shared" si="359"/>
        <v>0</v>
      </c>
      <c r="DL162" s="3">
        <f t="shared" si="390"/>
        <v>0</v>
      </c>
      <c r="DM162" s="3">
        <f t="shared" si="391"/>
        <v>0</v>
      </c>
      <c r="DN162" s="64" t="str">
        <f t="shared" si="360"/>
        <v>UNKNOWN</v>
      </c>
      <c r="DO162" s="64" t="str">
        <f t="shared" si="361"/>
        <v>UNKNOWN</v>
      </c>
      <c r="DP162" s="3">
        <f t="shared" si="362"/>
        <v>0</v>
      </c>
      <c r="DQ162" s="3">
        <f t="shared" si="363"/>
        <v>0</v>
      </c>
      <c r="DR162" s="3">
        <f t="shared" ca="1" si="364"/>
        <v>0</v>
      </c>
      <c r="DS162" s="3">
        <f t="shared" si="365"/>
        <v>0</v>
      </c>
      <c r="DT162" s="3">
        <f t="shared" si="392"/>
        <v>0</v>
      </c>
      <c r="DU162" s="3">
        <f t="shared" si="393"/>
        <v>0</v>
      </c>
      <c r="DV162" s="3">
        <f t="shared" si="366"/>
        <v>0</v>
      </c>
      <c r="DW162" s="3">
        <f t="shared" si="367"/>
        <v>1</v>
      </c>
      <c r="DX162" s="3">
        <f t="shared" ca="1" si="368"/>
        <v>3.3958191912184656E-13</v>
      </c>
      <c r="DY162" s="3">
        <f t="shared" ca="1" si="369"/>
        <v>-4.9133843259392728E-4</v>
      </c>
      <c r="DZ162" s="3">
        <f t="shared" ca="1" si="370"/>
        <v>4.5348929651197015E-4</v>
      </c>
      <c r="EA162" s="3">
        <f t="shared" ca="1" si="371"/>
        <v>-4.575384180747441E-4</v>
      </c>
      <c r="EB162" s="3">
        <f t="shared" ca="1" si="372"/>
        <v>4.8958375075017701E-4</v>
      </c>
      <c r="EC162" s="3">
        <f t="shared" ca="1" si="373"/>
        <v>-4.8015720528288714E-4</v>
      </c>
      <c r="ED162" s="63">
        <f t="shared" si="394"/>
        <v>1</v>
      </c>
      <c r="EE162" s="59">
        <f t="shared" si="374"/>
        <v>0.25</v>
      </c>
      <c r="EF162" s="59">
        <f t="shared" si="375"/>
        <v>2.0626000000000002</v>
      </c>
      <c r="EG162" s="59">
        <f t="shared" si="376"/>
        <v>0.14169999999999999</v>
      </c>
      <c r="EH162" s="59">
        <f t="shared" si="377"/>
        <v>0.24740000000000001</v>
      </c>
      <c r="EI162" s="59">
        <f t="shared" si="378"/>
        <v>0.19789999999999999</v>
      </c>
      <c r="EJ162" s="59">
        <f t="shared" si="379"/>
        <v>0.217</v>
      </c>
      <c r="EK162" s="63">
        <f t="shared" ca="1" si="395"/>
        <v>-224850.40114363816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206.26%</v>
      </c>
      <c r="EN162" s="3" t="str">
        <f>RTD("tos.rtd",,EN$2,"."&amp;$C$134&amp;$AU$82&amp;"C"&amp;$A162)</f>
        <v>14.17%</v>
      </c>
      <c r="EO162" s="3" t="str">
        <f>RTD("tos.rtd",,EO$2,"."&amp;$C$134&amp;$AU$82&amp;"P"&amp;$A162)</f>
        <v>24.74%</v>
      </c>
      <c r="EP162" s="3" t="str">
        <f>RTD("tos.rtd",,EP$2,"."&amp;$D$134&amp;$AW$82&amp;"C"&amp;$A162)</f>
        <v>19.79%</v>
      </c>
      <c r="EQ162" s="3" t="str">
        <f>RTD("tos.rtd",,EQ$2,"."&amp;$D$134&amp;$AW$82&amp;"P"&amp;$A162)</f>
        <v>21.70%</v>
      </c>
      <c r="ES162" s="63" t="str">
        <f t="shared" si="380"/>
        <v>20925,01.00</v>
      </c>
      <c r="ET162" s="63" t="str">
        <f t="shared" ca="1" si="381"/>
        <v>20925,-04.66</v>
      </c>
      <c r="EU162" s="68">
        <v>588.1</v>
      </c>
      <c r="EV162" s="68" t="s">
        <v>1316</v>
      </c>
      <c r="EW162" s="68">
        <v>514.49</v>
      </c>
      <c r="EX162" s="68" t="s">
        <v>1317</v>
      </c>
      <c r="EY162" s="68">
        <v>5891.25</v>
      </c>
      <c r="EZ162" s="68" t="s">
        <v>1318</v>
      </c>
      <c r="FA162" s="68">
        <v>21118</v>
      </c>
      <c r="FB162" s="68" t="s">
        <v>1319</v>
      </c>
      <c r="FC162" s="68" t="s">
        <v>1320</v>
      </c>
      <c r="FD162" s="68" t="s">
        <v>1321</v>
      </c>
      <c r="FE162" s="68" t="s">
        <v>1322</v>
      </c>
      <c r="FF162" s="68" t="s">
        <v>1323</v>
      </c>
    </row>
    <row r="163" spans="1:162" ht="11.1" customHeight="1" thickBot="1" x14ac:dyDescent="0.25">
      <c r="A163" s="2">
        <f t="shared" si="396"/>
        <v>20900</v>
      </c>
      <c r="B163" s="10">
        <f t="shared" si="428"/>
        <v>201</v>
      </c>
      <c r="C163" s="10">
        <f t="shared" si="429"/>
        <v>12</v>
      </c>
      <c r="D163" s="10">
        <f t="shared" si="430"/>
        <v>299</v>
      </c>
      <c r="E163" s="10">
        <f t="shared" si="413"/>
        <v>512</v>
      </c>
      <c r="F163" s="11">
        <f t="shared" si="423"/>
        <v>20987.929039722327</v>
      </c>
      <c r="G163" s="5">
        <f t="shared" si="415"/>
        <v>509.09937009898448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0</v>
      </c>
      <c r="AN163" s="1">
        <v>26</v>
      </c>
      <c r="AO163" s="12">
        <v>20900</v>
      </c>
      <c r="AP163" s="12">
        <v>0</v>
      </c>
      <c r="AQ163" s="12">
        <v>-333</v>
      </c>
      <c r="AR163" s="12"/>
      <c r="AS163" s="54">
        <f>IF(RTD("tos.rtd",,AS$83,"."&amp;$B$134&amp;$AS$82&amp;"C"&amp;$A163)="N/A",0,RTD("tos.rtd",,AS$83,"."&amp;$B$134&amp;$AS$82&amp;"C"&amp;$A163))</f>
        <v>116</v>
      </c>
      <c r="AT163" s="3">
        <f>-IF(RTD("tos.rtd",,AT$83,"."&amp;$B$134&amp;$AS$82&amp;"P"&amp;$A163)="N/A",0,RTD("tos.rtd",,AT$83,"."&amp;$B$134&amp;$AS$82&amp;"P"&amp;$A163))</f>
        <v>-85</v>
      </c>
      <c r="AU163" s="54">
        <f>IF(RTD("tos.rtd",,AU$2,"."&amp;$C$134&amp;$AU$134&amp;"C"&amp;$A163)="N/A",0,RTD("tos.rtd",,AU$2,"."&amp;$C$134&amp;$AU$134&amp;"C"&amp;$A163))</f>
        <v>2</v>
      </c>
      <c r="AV163" s="3">
        <f>-IF(RTD("tos.rtd",,AV$2,"."&amp;$C$134&amp;$AU$134&amp;"P"&amp;$A163)="N/A",0,RTD("tos.rtd",,AV$2,"."&amp;$C$134&amp;$AU$134&amp;"P"&amp;$A163))</f>
        <v>-10</v>
      </c>
      <c r="AW163" s="54">
        <f>IF(RTD("tos.rtd",,AW$2,"."&amp;$D$134&amp;$AW$134&amp;"C"&amp;$A163)="N/A",0,RTD("tos.rtd",,AW$2,"."&amp;$D$134&amp;$AW$134&amp;"C"&amp;$A163))</f>
        <v>104</v>
      </c>
      <c r="AX163" s="3">
        <f>-IF(RTD("tos.rtd",,AX$2,"."&amp;$D$134&amp;$AW$134&amp;"P"&amp;$A163)="N/A",0,RTD("tos.rtd",,AX$2,"."&amp;$D$134&amp;$AW$134&amp;"P"&amp;$A163))</f>
        <v>-195</v>
      </c>
      <c r="AY163" s="76">
        <f t="shared" si="424"/>
        <v>-68</v>
      </c>
      <c r="AZ163" s="8">
        <f t="shared" si="349"/>
        <v>20900</v>
      </c>
      <c r="BA163" s="54">
        <f>IF(RTD("tos.rtd",,BA$43,"."&amp;$B$134&amp;$AS$82&amp;"C"&amp;$A163)="N/A",0,RTD("tos.rtd",,BA$43,"."&amp;$B$134&amp;$AS$82&amp;"C"&amp;$A163))</f>
        <v>0</v>
      </c>
      <c r="BB163" s="3">
        <f>-IF(RTD("tos.rtd",,BB$43,"."&amp;$B$134&amp;$AS$82&amp;"P"&amp;$A163)="N/A",0,RTD("tos.rtd",,BB$43,"."&amp;$B$134&amp;$AS$82&amp;"P"&amp;$A163))</f>
        <v>-333</v>
      </c>
      <c r="BC163" s="54">
        <f>IF(RTD("tos.rtd",,BC$2,"."&amp;$C$134&amp;$AU$82&amp;"C"&amp;$A163)="N/A",0,RTD("tos.rtd",,BC$2,"."&amp;$C$134&amp;$AU$82&amp;"C"&amp;$A163))</f>
        <v>0</v>
      </c>
      <c r="BD163" s="3">
        <f>-IF(RTD("tos.rtd",,BD$2,"."&amp;$C$134&amp;$AU$82&amp;"P"&amp;$A163)="N/A",0,RTD("tos.rtd",,BD$2,"."&amp;$C$134&amp;$AU$82&amp;"P"&amp;$A163))</f>
        <v>-10</v>
      </c>
      <c r="BE163" s="54">
        <f>IF(RTD("tos.rtd",,BE$2,"."&amp;$D$134&amp;$AW$82&amp;"C"&amp;$A163)="N/A",0,RTD("tos.rtd",,BE$2,"."&amp;$D$134&amp;$AW$82&amp;"C"&amp;$A163))</f>
        <v>0</v>
      </c>
      <c r="BF163" s="3">
        <f>-IF(RTD("tos.rtd",,BF$2,"."&amp;$D$134&amp;$AW$82&amp;"P"&amp;$A163)="N/A",0,RTD("tos.rtd",,BF$2,"."&amp;$D$134&amp;$AW$82&amp;"P"&amp;$A163))</f>
        <v>-1</v>
      </c>
      <c r="BG163" s="3">
        <f ca="1">+Hoja2!Y164</f>
        <v>-40</v>
      </c>
      <c r="BH163" s="7">
        <f t="shared" ca="1" si="350"/>
        <v>-384</v>
      </c>
      <c r="BI163" s="32" t="str">
        <f t="shared" ca="1" si="409"/>
        <v/>
      </c>
      <c r="BJ163" s="3">
        <f ca="1">IF($BP$1=1,DX163,IF(RTD("tos.rtd",,BJ$43,"."&amp;$B$134&amp;$AS$82&amp;"C"&amp;$A163)="N/A",0,RTD("tos.rtd",,BJ$43,"."&amp;$B$134&amp;$AS$82&amp;"C"&amp;$A163)))</f>
        <v>2.4765427313341135E-14</v>
      </c>
      <c r="BK163" s="3">
        <f ca="1">IF($BP$1=1,DY163,-IF(RTD("tos.rtd",,BK$43,"."&amp;$B$134&amp;$AS$82&amp;"P"&amp;$A163)="N/A",0,RTD("tos.rtd",,BK$43,"."&amp;$B$134&amp;$AS$82&amp;"P"&amp;$A163)))</f>
        <v>-3.0949005550970425E-4</v>
      </c>
      <c r="BL163" s="3">
        <f ca="1">IF($BP$1=1,DZ163,IF(RTD("tos.rtd",,BL$2,"."&amp;$C$134&amp;$AU$82&amp;"C"&amp;$A163)="N/A",0,RTD("tos.rtd",,BL$2,"."&amp;$C$134&amp;$AU$82&amp;"C"&amp;$A163)))</f>
        <v>3.6809132647371592E-4</v>
      </c>
      <c r="BM163" s="3">
        <f ca="1">IF($BP$1=1,EA163,-IF(RTD("tos.rtd",,BM$2,"."&amp;$C$134&amp;$AU$82&amp;"P"&amp;$A163)="N/A",0,RTD("tos.rtd",,BM$2,"."&amp;$C$134&amp;$AU$82&amp;"P"&amp;$A163)))</f>
        <v>-4.4290886502676647E-4</v>
      </c>
      <c r="BN163" s="3">
        <f ca="1">IF($BP$1=1,EB163,IF(RTD("tos.rtd",,BN$2,"."&amp;$D$134&amp;$AW$82&amp;"C"&amp;$A163)="N/A",0,RTD("tos.rtd",,BN$2,"."&amp;$D$134&amp;$AW$82&amp;"C"&amp;$A163)))</f>
        <v>4.6716122745348395E-4</v>
      </c>
      <c r="BO163" s="3">
        <f ca="1">IF($BP$1=1,EC163,-IF(RTD("tos.rtd",,BO$2,"."&amp;$D$134&amp;$AW$82&amp;"P"&amp;$A163)="N/A",0,RTD("tos.rtd",,BO$2,"."&amp;$D$134&amp;$AW$82&amp;"P"&amp;$A163)))</f>
        <v>-4.6125651984947478E-4</v>
      </c>
      <c r="BQ163" s="3">
        <f t="shared" ca="1" si="425"/>
        <v>-931790.9765404358</v>
      </c>
      <c r="BR163" s="3" t="str">
        <f t="shared" ca="1" si="351"/>
        <v/>
      </c>
      <c r="BS163" s="3">
        <f t="shared" ca="1" si="426"/>
        <v>-130804.03125122019</v>
      </c>
      <c r="BT163" s="3" t="str">
        <f t="shared" ca="1" si="352"/>
        <v/>
      </c>
      <c r="BU163" s="3">
        <f t="shared" ca="1" si="427"/>
        <v>-1464994.7557518587</v>
      </c>
      <c r="BV163" s="3" t="str">
        <f t="shared" ca="1" si="352"/>
        <v>Cruce -</v>
      </c>
      <c r="BX163" s="3">
        <f t="shared" ca="1" si="382"/>
        <v>-27984.42644174763</v>
      </c>
      <c r="BY163" s="3" t="str">
        <f t="shared" ca="1" si="383"/>
        <v/>
      </c>
      <c r="BZ163" s="3">
        <f t="shared" ca="1" si="384"/>
        <v>-1202.6516481265453</v>
      </c>
      <c r="CA163" s="3" t="str">
        <f t="shared" ca="1" si="383"/>
        <v/>
      </c>
      <c r="CB163" s="3">
        <f t="shared" ca="1" si="385"/>
        <v>-125.24719137707058</v>
      </c>
      <c r="CC163" s="3" t="str">
        <f t="shared" ca="1" si="383"/>
        <v/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</v>
      </c>
      <c r="CF163" s="3">
        <f>IF(RTD("tos.rtd",,CF$2,"."&amp;$C$134&amp;$AU$82&amp;"C"&amp;$A163)="N/A",0,RTD("tos.rtd",,CF$2,"."&amp;$C$134&amp;$AU$82&amp;"C"&amp;$A163))</f>
        <v>0.98</v>
      </c>
      <c r="CG163" s="3">
        <f>-IF(RTD("tos.rtd",,CG$2,"."&amp;$C$134&amp;$AU$82&amp;"P"&amp;$A163)="N/A",0,RTD("tos.rtd",,CG$2,"."&amp;$C$134&amp;$AU$82&amp;"P"&amp;$A163))</f>
        <v>0.15</v>
      </c>
      <c r="CH163" s="3">
        <f>IF(RTD("tos.rtd",,CH$2,"."&amp;$D$134&amp;$AW$82&amp;"C"&amp;$A163)="N/A",0,RTD("tos.rtd",,CH$2,"."&amp;$D$134&amp;$AW$82&amp;"C"&amp;$A163))</f>
        <v>0.71</v>
      </c>
      <c r="CI163" s="3">
        <f>-IF(RTD("tos.rtd",,CI$2,"."&amp;$D$134&amp;$AW$82&amp;"P"&amp;$A163)="N/A",0,RTD("tos.rtd",,CI$2,"."&amp;$D$134&amp;$AW$82&amp;"P"&amp;$A163))</f>
        <v>0.31</v>
      </c>
      <c r="CK163" s="3">
        <f t="shared" si="420"/>
        <v>11600</v>
      </c>
      <c r="CL163" s="3"/>
      <c r="CM163" s="3">
        <f t="shared" si="421"/>
        <v>46</v>
      </c>
      <c r="CN163" s="3"/>
      <c r="CO163" s="3">
        <f t="shared" si="422"/>
        <v>1339</v>
      </c>
      <c r="CP163" s="3">
        <f t="shared" si="343"/>
        <v>12985</v>
      </c>
      <c r="CQ163" s="3">
        <f t="shared" si="353"/>
        <v>-333</v>
      </c>
      <c r="CR163" s="3"/>
      <c r="CS163" s="3">
        <f t="shared" si="354"/>
        <v>-10</v>
      </c>
      <c r="CT163" s="3"/>
      <c r="CU163" s="3">
        <f t="shared" si="355"/>
        <v>-1</v>
      </c>
      <c r="CV163" s="3"/>
      <c r="CW163" s="3">
        <f t="shared" ca="1" si="356"/>
        <v>-2527589.7635435145</v>
      </c>
      <c r="CY163" s="3">
        <f t="shared" ca="1" si="357"/>
        <v>-29312.325281251247</v>
      </c>
      <c r="CZ163" s="70" t="str">
        <f t="shared" ca="1" si="386"/>
        <v/>
      </c>
      <c r="DA163" s="3">
        <f>IF(RTD("tos.rtd",,DA$43,"."&amp;$B$134&amp;$AS$82&amp;"C"&amp;$A163)="N/A",0,RTD("tos.rtd",,DA$43,"."&amp;$B$134&amp;$AS$82&amp;"C"&amp;$A163))</f>
        <v>497.95</v>
      </c>
      <c r="DB163" s="3">
        <f>IF(RTD("tos.rtd",,DB$43,"."&amp;$B$134&amp;$AS$82&amp;"P"&amp;$A163)="N/A",0,RTD("tos.rtd",,DB$43,"."&amp;$B$134&amp;$AS$82&amp;"P"&amp;$A163))</f>
        <v>0.21</v>
      </c>
      <c r="DC163" s="3">
        <f>IF(RTD("tos.rtd",,DC$43,"."&amp;$B$134&amp;$AS$82&amp;"C"&amp;$A163)="N/A",0,RTD("tos.rtd",,DC$43,"."&amp;$B$134&amp;$AS$82&amp;"C"&amp;$A163))</f>
        <v>584</v>
      </c>
      <c r="DD163" s="3">
        <f>IF(RTD("tos.rtd",,DD$43,"."&amp;$B$134&amp;$AS$82&amp;"P"&amp;$A163)="N/A",0,RTD("tos.rtd",,DD$43,"."&amp;$B$134&amp;$AS$82&amp;"P"&amp;$A163))</f>
        <v>0.05</v>
      </c>
      <c r="DE163" s="3">
        <f>IF(RTD("tos.rtd",,DE$43,"."&amp;$B$134&amp;$AS$82&amp;"C"&amp;$A163)="N/A",0,RTD("tos.rtd",,DE$43,"."&amp;$B$134&amp;$AS$82&amp;"C"&amp;$A163))</f>
        <v>504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387"/>
        <v>-492.25</v>
      </c>
      <c r="DH163" s="3">
        <f t="shared" si="388"/>
        <v>0</v>
      </c>
      <c r="DI163" s="3">
        <f t="shared" si="389"/>
        <v>0</v>
      </c>
      <c r="DJ163" s="3">
        <f t="shared" si="358"/>
        <v>0</v>
      </c>
      <c r="DK163" s="3">
        <f t="shared" si="359"/>
        <v>0</v>
      </c>
      <c r="DL163" s="3">
        <f t="shared" si="390"/>
        <v>0</v>
      </c>
      <c r="DM163" s="3">
        <f t="shared" si="391"/>
        <v>0</v>
      </c>
      <c r="DN163" s="64" t="str">
        <f t="shared" si="360"/>
        <v>UNKNOWN</v>
      </c>
      <c r="DO163" s="64" t="str">
        <f t="shared" si="361"/>
        <v>UNKNOWN</v>
      </c>
      <c r="DP163" s="3">
        <f t="shared" si="362"/>
        <v>0</v>
      </c>
      <c r="DQ163" s="3">
        <f t="shared" si="363"/>
        <v>0</v>
      </c>
      <c r="DR163" s="3">
        <f t="shared" ca="1" si="364"/>
        <v>0</v>
      </c>
      <c r="DS163" s="3">
        <f t="shared" si="365"/>
        <v>0</v>
      </c>
      <c r="DT163" s="3">
        <f t="shared" si="392"/>
        <v>0</v>
      </c>
      <c r="DU163" s="3">
        <f t="shared" si="393"/>
        <v>0</v>
      </c>
      <c r="DV163" s="3">
        <f t="shared" si="366"/>
        <v>0</v>
      </c>
      <c r="DW163" s="3">
        <f t="shared" si="367"/>
        <v>26</v>
      </c>
      <c r="DX163" s="3">
        <f t="shared" ca="1" si="368"/>
        <v>2.4765427313341135E-14</v>
      </c>
      <c r="DY163" s="3">
        <f t="shared" ca="1" si="369"/>
        <v>-3.0949005550970425E-4</v>
      </c>
      <c r="DZ163" s="3">
        <f t="shared" ca="1" si="370"/>
        <v>3.6809132647371592E-4</v>
      </c>
      <c r="EA163" s="3">
        <f t="shared" ca="1" si="371"/>
        <v>-4.4290886502676647E-4</v>
      </c>
      <c r="EB163" s="3">
        <f t="shared" ca="1" si="372"/>
        <v>4.6716122745348395E-4</v>
      </c>
      <c r="EC163" s="3">
        <f t="shared" ca="1" si="373"/>
        <v>-4.6125651984947478E-4</v>
      </c>
      <c r="ED163" s="63">
        <f t="shared" si="394"/>
        <v>26</v>
      </c>
      <c r="EE163" s="59">
        <f t="shared" si="374"/>
        <v>0.25</v>
      </c>
      <c r="EF163" s="59">
        <f t="shared" si="375"/>
        <v>1.0503</v>
      </c>
      <c r="EG163" s="59">
        <f t="shared" si="376"/>
        <v>0.12720000000000001</v>
      </c>
      <c r="EH163" s="59">
        <f t="shared" si="377"/>
        <v>0.2487</v>
      </c>
      <c r="EI163" s="59">
        <f t="shared" si="378"/>
        <v>0.1956</v>
      </c>
      <c r="EJ163" s="59">
        <f t="shared" si="379"/>
        <v>0.21779999999999999</v>
      </c>
      <c r="EK163" s="63">
        <f t="shared" ca="1" si="395"/>
        <v>-3682417.0905225095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105.03%</v>
      </c>
      <c r="EN163" s="3" t="str">
        <f>RTD("tos.rtd",,EN$2,"."&amp;$C$134&amp;$AU$82&amp;"C"&amp;$A163)</f>
        <v>12.72%</v>
      </c>
      <c r="EO163" s="3" t="str">
        <f>RTD("tos.rtd",,EO$2,"."&amp;$C$134&amp;$AU$82&amp;"P"&amp;$A163)</f>
        <v>24.87%</v>
      </c>
      <c r="EP163" s="3" t="str">
        <f>RTD("tos.rtd",,EP$2,"."&amp;$D$134&amp;$AW$82&amp;"C"&amp;$A163)</f>
        <v>19.56%</v>
      </c>
      <c r="EQ163" s="3" t="str">
        <f>RTD("tos.rtd",,EQ$2,"."&amp;$D$134&amp;$AW$82&amp;"P"&amp;$A163)</f>
        <v>21.78%</v>
      </c>
      <c r="ES163" s="63" t="str">
        <f t="shared" si="380"/>
        <v>20900,26.00</v>
      </c>
      <c r="ET163" s="63" t="str">
        <f t="shared" ca="1" si="381"/>
        <v>20900,-29.31</v>
      </c>
      <c r="EU163" s="68">
        <v>588</v>
      </c>
      <c r="EV163" s="68" t="s">
        <v>1324</v>
      </c>
      <c r="EW163" s="68">
        <v>514.41</v>
      </c>
      <c r="EX163" s="68" t="s">
        <v>1325</v>
      </c>
      <c r="EY163" s="68">
        <v>5890.75</v>
      </c>
      <c r="EZ163" s="68" t="s">
        <v>1326</v>
      </c>
      <c r="FA163" s="68">
        <v>21115.25</v>
      </c>
      <c r="FB163" s="68" t="s">
        <v>1327</v>
      </c>
      <c r="FC163" s="68" t="s">
        <v>1328</v>
      </c>
      <c r="FD163" s="68" t="s">
        <v>1329</v>
      </c>
      <c r="FE163" s="68" t="s">
        <v>1330</v>
      </c>
      <c r="FF163" s="68" t="s">
        <v>1331</v>
      </c>
    </row>
    <row r="164" spans="1:162" ht="11.1" customHeight="1" thickBot="1" x14ac:dyDescent="0.25">
      <c r="A164" s="2">
        <f t="shared" si="396"/>
        <v>20875</v>
      </c>
      <c r="B164" s="3">
        <f t="shared" si="428"/>
        <v>10</v>
      </c>
      <c r="C164" s="3">
        <f t="shared" si="429"/>
        <v>7</v>
      </c>
      <c r="D164" s="3">
        <f t="shared" si="430"/>
        <v>23</v>
      </c>
      <c r="E164" s="3">
        <f t="shared" si="413"/>
        <v>40</v>
      </c>
      <c r="F164" s="14">
        <f t="shared" si="423"/>
        <v>20962.823861445147</v>
      </c>
      <c r="G164" s="5">
        <f t="shared" si="415"/>
        <v>508.49039956058857</v>
      </c>
      <c r="AM164" s="1">
        <v>0</v>
      </c>
      <c r="AN164" s="1">
        <v>-30</v>
      </c>
      <c r="AO164" s="1">
        <v>20875</v>
      </c>
      <c r="AP164" s="1">
        <v>0</v>
      </c>
      <c r="AQ164" s="1">
        <v>-85</v>
      </c>
      <c r="AS164" s="54">
        <f>IF(RTD("tos.rtd",,AS$83,"."&amp;$B$134&amp;$AS$82&amp;"C"&amp;$A164)="N/A",0,RTD("tos.rtd",,AS$83,"."&amp;$B$134&amp;$AS$82&amp;"C"&amp;$A164))</f>
        <v>5</v>
      </c>
      <c r="AT164" s="3">
        <f>-IF(RTD("tos.rtd",,AT$83,"."&amp;$B$134&amp;$AS$82&amp;"P"&amp;$A164)="N/A",0,RTD("tos.rtd",,AT$83,"."&amp;$B$134&amp;$AS$82&amp;"P"&amp;$A164))</f>
        <v>-5</v>
      </c>
      <c r="AU164" s="54">
        <f>IF(RTD("tos.rtd",,AU$2,"."&amp;$C$134&amp;$AU$134&amp;"C"&amp;$A164)="N/A",0,RTD("tos.rtd",,AU$2,"."&amp;$C$134&amp;$AU$134&amp;"C"&amp;$A164))</f>
        <v>0</v>
      </c>
      <c r="AV164" s="3">
        <f>-IF(RTD("tos.rtd",,AV$2,"."&amp;$C$134&amp;$AU$134&amp;"P"&amp;$A164)="N/A",0,RTD("tos.rtd",,AV$2,"."&amp;$C$134&amp;$AU$134&amp;"P"&amp;$A164))</f>
        <v>-7</v>
      </c>
      <c r="AW164" s="54">
        <f>IF(RTD("tos.rtd",,AW$2,"."&amp;$D$134&amp;$AW$134&amp;"C"&amp;$A164)="N/A",0,RTD("tos.rtd",,AW$2,"."&amp;$D$134&amp;$AW$134&amp;"C"&amp;$A164))</f>
        <v>17</v>
      </c>
      <c r="AX164" s="3">
        <f>-IF(RTD("tos.rtd",,AX$2,"."&amp;$D$134&amp;$AW$134&amp;"P"&amp;$A164)="N/A",0,RTD("tos.rtd",,AX$2,"."&amp;$D$134&amp;$AW$134&amp;"P"&amp;$A164))</f>
        <v>-6</v>
      </c>
      <c r="AY164" s="76">
        <f t="shared" si="424"/>
        <v>4</v>
      </c>
      <c r="AZ164" s="8">
        <f t="shared" si="349"/>
        <v>20875</v>
      </c>
      <c r="BA164" s="54">
        <f>IF(RTD("tos.rtd",,BA$43,"."&amp;$B$134&amp;$AS$82&amp;"C"&amp;$A164)="N/A",0,RTD("tos.rtd",,BA$43,"."&amp;$B$134&amp;$AS$82&amp;"C"&amp;$A164))</f>
        <v>0</v>
      </c>
      <c r="BB164" s="3">
        <f>-IF(RTD("tos.rtd",,BB$43,"."&amp;$B$134&amp;$AS$82&amp;"P"&amp;$A164)="N/A",0,RTD("tos.rtd",,BB$43,"."&amp;$B$134&amp;$AS$82&amp;"P"&amp;$A164))</f>
        <v>-85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-13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-1</v>
      </c>
      <c r="BG164" s="3">
        <f ca="1">+Hoja2!Y165</f>
        <v>-3</v>
      </c>
      <c r="BH164" s="7">
        <f t="shared" ca="1" si="350"/>
        <v>-102</v>
      </c>
      <c r="BI164" s="32" t="str">
        <f t="shared" ca="1" si="409"/>
        <v/>
      </c>
      <c r="BJ164" s="3">
        <f ca="1">IF($BP$1=1,DX164,IF(RTD("tos.rtd",,BJ$43,"."&amp;$B$134&amp;$AS$82&amp;"C"&amp;$A164)="N/A",0,RTD("tos.rtd",,BJ$43,"."&amp;$B$134&amp;$AS$82&amp;"C"&amp;$A164)))</f>
        <v>1.5681196784508294E-15</v>
      </c>
      <c r="BK164" s="3">
        <f ca="1">IF($BP$1=1,DY164,-IF(RTD("tos.rtd",,BK$43,"."&amp;$B$134&amp;$AS$82&amp;"P"&amp;$A164)="N/A",0,RTD("tos.rtd",,BK$43,"."&amp;$B$134&amp;$AS$82&amp;"P"&amp;$A164)))</f>
        <v>-4.401966270769538E-4</v>
      </c>
      <c r="BL164" s="3">
        <f ca="1">IF($BP$1=1,DZ164,IF(RTD("tos.rtd",,BL$2,"."&amp;$C$134&amp;$AU$82&amp;"C"&amp;$A164)="N/A",0,RTD("tos.rtd",,BL$2,"."&amp;$C$134&amp;$AU$82&amp;"C"&amp;$A164)))</f>
        <v>4.2834360382327261E-4</v>
      </c>
      <c r="BM164" s="3">
        <f ca="1">IF($BP$1=1,EA164,-IF(RTD("tos.rtd",,BM$2,"."&amp;$C$134&amp;$AU$82&amp;"P"&amp;$A164)="N/A",0,RTD("tos.rtd",,BM$2,"."&amp;$C$134&amp;$AU$82&amp;"P"&amp;$A164)))</f>
        <v>-4.2834360382327261E-4</v>
      </c>
      <c r="BN164" s="3">
        <f ca="1">IF($BP$1=1,EB164,IF(RTD("tos.rtd",,BN$2,"."&amp;$D$134&amp;$AW$82&amp;"C"&amp;$A164)="N/A",0,RTD("tos.rtd",,BN$2,"."&amp;$D$134&amp;$AW$82&amp;"C"&amp;$A164)))</f>
        <v>4.4393838160312297E-4</v>
      </c>
      <c r="BO164" s="3">
        <f ca="1">IF($BP$1=1,EC164,-IF(RTD("tos.rtd",,BO$2,"."&amp;$D$134&amp;$AW$82&amp;"P"&amp;$A164)="N/A",0,RTD("tos.rtd",,BO$2,"."&amp;$D$134&amp;$AW$82&amp;"P"&amp;$A164)))</f>
        <v>-4.4242491746403738E-4</v>
      </c>
      <c r="BQ164" s="3">
        <f t="shared" ca="1" si="425"/>
        <v>-77959.597951360236</v>
      </c>
      <c r="BR164" s="3" t="str">
        <f t="shared" ca="1" si="351"/>
        <v/>
      </c>
      <c r="BS164" s="3">
        <f t="shared" ca="1" si="426"/>
        <v>-106204.56932018333</v>
      </c>
      <c r="BT164" s="3" t="str">
        <f t="shared" ca="1" si="352"/>
        <v/>
      </c>
      <c r="BU164" s="3">
        <f t="shared" ca="1" si="427"/>
        <v>173290.6369879978</v>
      </c>
      <c r="BV164" s="3" t="str">
        <f t="shared" ca="1" si="352"/>
        <v>Cruce +</v>
      </c>
      <c r="BX164" s="3">
        <f t="shared" ca="1" si="382"/>
        <v>-10159.939317732405</v>
      </c>
      <c r="BY164" s="3" t="str">
        <f t="shared" ca="1" si="383"/>
        <v/>
      </c>
      <c r="BZ164" s="3">
        <f t="shared" ca="1" si="384"/>
        <v>-1512.0324660758549</v>
      </c>
      <c r="CA164" s="3" t="str">
        <f t="shared" ca="1" si="383"/>
        <v/>
      </c>
      <c r="CB164" s="3">
        <f t="shared" ca="1" si="385"/>
        <v>-120.13375621375738</v>
      </c>
      <c r="CC164" s="3" t="str">
        <f t="shared" ca="1" si="383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0.06</v>
      </c>
      <c r="CF164" s="3">
        <f>IF(RTD("tos.rtd",,CF$2,"."&amp;$C$134&amp;$AU$82&amp;"C"&amp;$A164)="N/A",0,RTD("tos.rtd",,CF$2,"."&amp;$C$134&amp;$AU$82&amp;"C"&amp;$A164))</f>
        <v>1</v>
      </c>
      <c r="CG164" s="3">
        <f>-IF(RTD("tos.rtd",,CG$2,"."&amp;$C$134&amp;$AU$82&amp;"P"&amp;$A164)="N/A",0,RTD("tos.rtd",,CG$2,"."&amp;$C$134&amp;$AU$82&amp;"P"&amp;$A164))</f>
        <v>0.14000000000000001</v>
      </c>
      <c r="CH164" s="3">
        <f>IF(RTD("tos.rtd",,CH$2,"."&amp;$D$134&amp;$AW$82&amp;"C"&amp;$A164)="N/A",0,RTD("tos.rtd",,CH$2,"."&amp;$D$134&amp;$AW$82&amp;"C"&amp;$A164))</f>
        <v>0.71</v>
      </c>
      <c r="CI164" s="3">
        <f>-IF(RTD("tos.rtd",,CI$2,"."&amp;$D$134&amp;$AW$82&amp;"P"&amp;$A164)="N/A",0,RTD("tos.rtd",,CI$2,"."&amp;$D$134&amp;$AW$82&amp;"P"&amp;$A164))</f>
        <v>0.3</v>
      </c>
      <c r="CK164" s="3">
        <f t="shared" si="420"/>
        <v>470</v>
      </c>
      <c r="CL164" s="3"/>
      <c r="CM164" s="3">
        <f t="shared" si="421"/>
        <v>-98.000000000000014</v>
      </c>
      <c r="CN164" s="3"/>
      <c r="CO164" s="3">
        <f t="shared" si="422"/>
        <v>1027</v>
      </c>
      <c r="CP164" s="3">
        <f t="shared" si="343"/>
        <v>1399</v>
      </c>
      <c r="CQ164" s="3">
        <f t="shared" si="353"/>
        <v>-85</v>
      </c>
      <c r="CR164" s="3"/>
      <c r="CS164" s="3">
        <f t="shared" si="354"/>
        <v>-13</v>
      </c>
      <c r="CT164" s="3"/>
      <c r="CU164" s="3">
        <f t="shared" si="355"/>
        <v>-1</v>
      </c>
      <c r="CV164" s="3"/>
      <c r="CW164" s="3">
        <f t="shared" ca="1" si="356"/>
        <v>-10873.530283545784</v>
      </c>
      <c r="CY164" s="3">
        <f t="shared" ca="1" si="357"/>
        <v>-11792.105540022018</v>
      </c>
      <c r="CZ164" s="70" t="str">
        <f t="shared" ca="1" si="386"/>
        <v/>
      </c>
      <c r="DA164" s="3">
        <f>IF(RTD("tos.rtd",,DA$43,"."&amp;$B$134&amp;$AS$82&amp;"C"&amp;$A164)="N/A",0,RTD("tos.rtd",,DA$43,"."&amp;$B$134&amp;$AS$82&amp;"C"&amp;$A164))</f>
        <v>487.33</v>
      </c>
      <c r="DB164" s="3">
        <f>IF(RTD("tos.rtd",,DB$43,"."&amp;$B$134&amp;$AS$82&amp;"P"&amp;$A164)="N/A",0,RTD("tos.rtd",,DB$43,"."&amp;$B$134&amp;$AS$82&amp;"P"&amp;$A164))</f>
        <v>0.2</v>
      </c>
      <c r="DC164" s="3">
        <f>IF(RTD("tos.rtd",,DC$43,"."&amp;$B$134&amp;$AS$82&amp;"C"&amp;$A164)="N/A",0,RTD("tos.rtd",,DC$43,"."&amp;$B$134&amp;$AS$82&amp;"C"&amp;$A164))</f>
        <v>610</v>
      </c>
      <c r="DD164" s="3">
        <f>IF(RTD("tos.rtd",,DD$43,"."&amp;$B$134&amp;$AS$82&amp;"P"&amp;$A164)="N/A",0,RTD("tos.rtd",,DD$43,"."&amp;$B$134&amp;$AS$82&amp;"P"&amp;$A164))</f>
        <v>20</v>
      </c>
      <c r="DE164" s="3">
        <f>IF(RTD("tos.rtd",,DE$43,"."&amp;$B$134&amp;$AS$82&amp;"C"&amp;$A164)="N/A",0,RTD("tos.rtd",,DE$43,"."&amp;$B$134&amp;$AS$82&amp;"C"&amp;$A164))</f>
        <v>530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387"/>
        <v>-517.25</v>
      </c>
      <c r="DH164" s="3">
        <f t="shared" si="388"/>
        <v>0</v>
      </c>
      <c r="DI164" s="3">
        <f t="shared" si="389"/>
        <v>0</v>
      </c>
      <c r="DJ164" s="3">
        <f t="shared" si="358"/>
        <v>0</v>
      </c>
      <c r="DK164" s="3">
        <f t="shared" si="359"/>
        <v>0</v>
      </c>
      <c r="DL164" s="3">
        <f t="shared" si="390"/>
        <v>0</v>
      </c>
      <c r="DM164" s="3">
        <f t="shared" si="391"/>
        <v>0</v>
      </c>
      <c r="DN164" s="64" t="str">
        <f t="shared" si="360"/>
        <v>UNKNOWN</v>
      </c>
      <c r="DO164" s="64" t="str">
        <f t="shared" si="361"/>
        <v>UNKNOWN</v>
      </c>
      <c r="DP164" s="3">
        <f t="shared" si="362"/>
        <v>0</v>
      </c>
      <c r="DQ164" s="3">
        <f t="shared" si="363"/>
        <v>0</v>
      </c>
      <c r="DR164" s="3">
        <f t="shared" ca="1" si="364"/>
        <v>0</v>
      </c>
      <c r="DS164" s="3">
        <f t="shared" si="365"/>
        <v>0</v>
      </c>
      <c r="DT164" s="3">
        <f t="shared" si="392"/>
        <v>0</v>
      </c>
      <c r="DU164" s="3">
        <f t="shared" si="393"/>
        <v>0</v>
      </c>
      <c r="DV164" s="3">
        <f t="shared" si="366"/>
        <v>0</v>
      </c>
      <c r="DW164" s="3">
        <f t="shared" si="367"/>
        <v>-30</v>
      </c>
      <c r="DX164" s="3">
        <f t="shared" ca="1" si="368"/>
        <v>1.5681196784508294E-15</v>
      </c>
      <c r="DY164" s="3">
        <f t="shared" ca="1" si="369"/>
        <v>-4.401966270769538E-4</v>
      </c>
      <c r="DZ164" s="3">
        <f t="shared" ca="1" si="370"/>
        <v>4.2834360382327261E-4</v>
      </c>
      <c r="EA164" s="3">
        <f t="shared" ca="1" si="371"/>
        <v>-4.2834360382327261E-4</v>
      </c>
      <c r="EB164" s="3">
        <f t="shared" ca="1" si="372"/>
        <v>4.4393838160312297E-4</v>
      </c>
      <c r="EC164" s="3">
        <f t="shared" ca="1" si="373"/>
        <v>-4.4242491746403738E-4</v>
      </c>
      <c r="ED164" s="63">
        <f t="shared" si="394"/>
        <v>-30</v>
      </c>
      <c r="EE164" s="59">
        <f t="shared" si="374"/>
        <v>0.25</v>
      </c>
      <c r="EF164" s="59">
        <f t="shared" si="375"/>
        <v>2.3281999999999998</v>
      </c>
      <c r="EG164" s="59">
        <f t="shared" si="376"/>
        <v>0.25</v>
      </c>
      <c r="EH164" s="59">
        <f t="shared" si="377"/>
        <v>0.25</v>
      </c>
      <c r="EI164" s="59">
        <f t="shared" si="378"/>
        <v>0.1953</v>
      </c>
      <c r="EJ164" s="59">
        <f t="shared" si="379"/>
        <v>0.21870000000000001</v>
      </c>
      <c r="EK164" s="63">
        <f t="shared" ca="1" si="395"/>
        <v>6043393.8166281069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232.82%</v>
      </c>
      <c r="EN164" s="3" t="str">
        <f>RTD("tos.rtd",,EN$2,"."&amp;$C$134&amp;$AU$82&amp;"C"&amp;$A164)</f>
        <v>--</v>
      </c>
      <c r="EO164" s="3" t="str">
        <f>RTD("tos.rtd",,EO$2,"."&amp;$C$134&amp;$AU$82&amp;"P"&amp;$A164)</f>
        <v>25.00%</v>
      </c>
      <c r="EP164" s="3" t="str">
        <f>RTD("tos.rtd",,EP$2,"."&amp;$D$134&amp;$AW$82&amp;"C"&amp;$A164)</f>
        <v>19.53%</v>
      </c>
      <c r="EQ164" s="3" t="str">
        <f>RTD("tos.rtd",,EQ$2,"."&amp;$D$134&amp;$AW$82&amp;"P"&amp;$A164)</f>
        <v>21.87%</v>
      </c>
      <c r="ES164" s="63" t="str">
        <f t="shared" si="380"/>
        <v>20875,-30.00</v>
      </c>
      <c r="ET164" s="63" t="str">
        <f t="shared" ca="1" si="381"/>
        <v>20875,-11.79</v>
      </c>
      <c r="EU164" s="68">
        <v>588.11</v>
      </c>
      <c r="EV164" s="68" t="s">
        <v>1332</v>
      </c>
      <c r="EW164" s="68">
        <v>514.48</v>
      </c>
      <c r="EX164" s="68" t="s">
        <v>1333</v>
      </c>
      <c r="EY164" s="68">
        <v>5891.25</v>
      </c>
      <c r="EZ164" s="68" t="s">
        <v>1334</v>
      </c>
      <c r="FA164" s="68">
        <v>21118</v>
      </c>
      <c r="FB164" s="68" t="s">
        <v>1335</v>
      </c>
      <c r="FC164" s="68" t="s">
        <v>1336</v>
      </c>
      <c r="FD164" s="68" t="s">
        <v>1337</v>
      </c>
      <c r="FE164" s="68" t="s">
        <v>1338</v>
      </c>
      <c r="FF164" s="68" t="s">
        <v>1339</v>
      </c>
    </row>
    <row r="165" spans="1:162" ht="11.1" customHeight="1" thickBot="1" x14ac:dyDescent="0.25">
      <c r="A165" s="2">
        <f t="shared" si="396"/>
        <v>20850</v>
      </c>
      <c r="B165" s="3">
        <f t="shared" si="428"/>
        <v>44</v>
      </c>
      <c r="C165" s="3">
        <f t="shared" si="429"/>
        <v>4</v>
      </c>
      <c r="D165" s="3">
        <f t="shared" si="430"/>
        <v>99</v>
      </c>
      <c r="E165" s="3">
        <f t="shared" si="413"/>
        <v>147</v>
      </c>
      <c r="F165" s="4">
        <f t="shared" si="423"/>
        <v>20937.718683167968</v>
      </c>
      <c r="G165" s="5">
        <f t="shared" si="415"/>
        <v>507.88142902219266</v>
      </c>
      <c r="AM165" s="1">
        <v>0</v>
      </c>
      <c r="AN165" s="1">
        <v>-474</v>
      </c>
      <c r="AO165" s="1">
        <v>20850</v>
      </c>
      <c r="AP165" s="1">
        <v>0</v>
      </c>
      <c r="AQ165" s="1">
        <v>-645</v>
      </c>
      <c r="AS165" s="54">
        <f>IF(RTD("tos.rtd",,AS$83,"."&amp;$B$134&amp;$AS$82&amp;"C"&amp;$A165)="N/A",0,RTD("tos.rtd",,AS$83,"."&amp;$B$134&amp;$AS$82&amp;"C"&amp;$A165))</f>
        <v>35</v>
      </c>
      <c r="AT165" s="3">
        <f>-IF(RTD("tos.rtd",,AT$83,"."&amp;$B$134&amp;$AS$82&amp;"P"&amp;$A165)="N/A",0,RTD("tos.rtd",,AT$83,"."&amp;$B$134&amp;$AS$82&amp;"P"&amp;$A165))</f>
        <v>-9</v>
      </c>
      <c r="AU165" s="54">
        <f>IF(RTD("tos.rtd",,AU$2,"."&amp;$C$134&amp;$AU$134&amp;"C"&amp;$A165)="N/A",0,RTD("tos.rtd",,AU$2,"."&amp;$C$134&amp;$AU$134&amp;"C"&amp;$A165))</f>
        <v>2</v>
      </c>
      <c r="AV165" s="3">
        <f>-IF(RTD("tos.rtd",,AV$2,"."&amp;$C$134&amp;$AU$134&amp;"P"&amp;$A165)="N/A",0,RTD("tos.rtd",,AV$2,"."&amp;$C$134&amp;$AU$134&amp;"P"&amp;$A165))</f>
        <v>-2</v>
      </c>
      <c r="AW165" s="54">
        <f>IF(RTD("tos.rtd",,AW$2,"."&amp;$D$134&amp;$AW$134&amp;"C"&amp;$A165)="N/A",0,RTD("tos.rtd",,AW$2,"."&amp;$D$134&amp;$AW$134&amp;"C"&amp;$A165))</f>
        <v>51</v>
      </c>
      <c r="AX165" s="3">
        <f>-IF(RTD("tos.rtd",,AX$2,"."&amp;$D$134&amp;$AW$134&amp;"P"&amp;$A165)="N/A",0,RTD("tos.rtd",,AX$2,"."&amp;$D$134&amp;$AW$134&amp;"P"&amp;$A165))</f>
        <v>-48</v>
      </c>
      <c r="AY165" s="76">
        <f t="shared" si="424"/>
        <v>29</v>
      </c>
      <c r="AZ165" s="8">
        <f t="shared" si="349"/>
        <v>20850</v>
      </c>
      <c r="BA165" s="54">
        <f>IF(RTD("tos.rtd",,BA$43,"."&amp;$B$134&amp;$AS$82&amp;"C"&amp;$A165)="N/A",0,RTD("tos.rtd",,BA$43,"."&amp;$B$134&amp;$AS$82&amp;"C"&amp;$A165))</f>
        <v>0</v>
      </c>
      <c r="BB165" s="3">
        <f>-IF(RTD("tos.rtd",,BB$43,"."&amp;$B$134&amp;$AS$82&amp;"P"&amp;$A165)="N/A",0,RTD("tos.rtd",,BB$43,"."&amp;$B$134&amp;$AS$82&amp;"P"&amp;$A165))</f>
        <v>-645</v>
      </c>
      <c r="BC165" s="54">
        <f>IF(RTD("tos.rtd",,BC$2,"."&amp;$C$134&amp;$AU$82&amp;"C"&amp;$A165)="N/A",0,RTD("tos.rtd",,BC$2,"."&amp;$C$134&amp;$AU$82&amp;"C"&amp;$A165))</f>
        <v>0</v>
      </c>
      <c r="BD165" s="3">
        <f>-IF(RTD("tos.rtd",,BD$2,"."&amp;$C$134&amp;$AU$82&amp;"P"&amp;$A165)="N/A",0,RTD("tos.rtd",,BD$2,"."&amp;$C$134&amp;$AU$82&amp;"P"&amp;$A165))</f>
        <v>-5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0</v>
      </c>
      <c r="BG165" s="3">
        <f ca="1">+Hoja2!Y166</f>
        <v>-4</v>
      </c>
      <c r="BH165" s="7">
        <f t="shared" ca="1" si="350"/>
        <v>-654</v>
      </c>
      <c r="BI165" s="32" t="str">
        <f t="shared" ca="1" si="409"/>
        <v/>
      </c>
      <c r="BJ165" s="3">
        <f ca="1">IF($BP$1=1,DX165,IF(RTD("tos.rtd",,BJ$43,"."&amp;$B$134&amp;$AS$82&amp;"C"&amp;$A165)="N/A",0,RTD("tos.rtd",,BJ$43,"."&amp;$B$134&amp;$AS$82&amp;"C"&amp;$A165)))</f>
        <v>8.6163963375096584E-17</v>
      </c>
      <c r="BK165" s="3">
        <f ca="1">IF($BP$1=1,DY165,-IF(RTD("tos.rtd",,BK$43,"."&amp;$B$134&amp;$AS$82&amp;"P"&amp;$A165)="N/A",0,RTD("tos.rtd",,BK$43,"."&amp;$B$134&amp;$AS$82&amp;"P"&amp;$A165)))</f>
        <v>-4.2127865017627624E-4</v>
      </c>
      <c r="BL165" s="3">
        <f ca="1">IF($BP$1=1,DZ165,IF(RTD("tos.rtd",,BL$2,"."&amp;$C$134&amp;$AU$82&amp;"C"&amp;$A165)="N/A",0,RTD("tos.rtd",,BL$2,"."&amp;$C$134&amp;$AU$82&amp;"C"&amp;$A165)))</f>
        <v>4.1447626794896564E-4</v>
      </c>
      <c r="BM165" s="3">
        <f ca="1">IF($BP$1=1,EA165,-IF(RTD("tos.rtd",,BM$2,"."&amp;$C$134&amp;$AU$82&amp;"P"&amp;$A165)="N/A",0,RTD("tos.rtd",,BM$2,"."&amp;$C$134&amp;$AU$82&amp;"P"&amp;$A165)))</f>
        <v>-4.1387929581309806E-4</v>
      </c>
      <c r="BN165" s="3">
        <f ca="1">IF($BP$1=1,EB165,IF(RTD("tos.rtd",,BN$2,"."&amp;$D$134&amp;$AW$82&amp;"C"&amp;$A165)="N/A",0,RTD("tos.rtd",,BN$2,"."&amp;$D$134&amp;$AW$82&amp;"C"&amp;$A165)))</f>
        <v>4.214840950915835E-4</v>
      </c>
      <c r="BO165" s="3">
        <f ca="1">IF($BP$1=1,EC165,-IF(RTD("tos.rtd",,BO$2,"."&amp;$D$134&amp;$AW$82&amp;"P"&amp;$A165)="N/A",0,RTD("tos.rtd",,BO$2,"."&amp;$D$134&amp;$AW$82&amp;"P"&amp;$A165)))</f>
        <v>-4.2379514901951887E-4</v>
      </c>
      <c r="BQ165" s="3">
        <f t="shared" ca="1" si="425"/>
        <v>-134296.54366172725</v>
      </c>
      <c r="BR165" s="3" t="str">
        <f t="shared" ca="1" si="351"/>
        <v/>
      </c>
      <c r="BS165" s="3">
        <f t="shared" ca="1" si="426"/>
        <v>42.289926671728608</v>
      </c>
      <c r="BT165" s="3" t="str">
        <f t="shared" ca="1" si="352"/>
        <v>Cruce +</v>
      </c>
      <c r="BU165" s="3">
        <f t="shared" ca="1" si="427"/>
        <v>40858.14482633071</v>
      </c>
      <c r="BV165" s="3" t="str">
        <f t="shared" ca="1" si="352"/>
        <v/>
      </c>
      <c r="BX165" s="3">
        <f t="shared" ca="1" si="382"/>
        <v>-73782.716809301623</v>
      </c>
      <c r="BY165" s="3" t="str">
        <f t="shared" ca="1" si="383"/>
        <v/>
      </c>
      <c r="BZ165" s="3">
        <f t="shared" ca="1" si="384"/>
        <v>-561.91313443793399</v>
      </c>
      <c r="CA165" s="3" t="str">
        <f t="shared" ca="1" si="383"/>
        <v/>
      </c>
      <c r="CB165" s="3">
        <f t="shared" ca="1" si="385"/>
        <v>0</v>
      </c>
      <c r="CC165" s="3" t="str">
        <f t="shared" ca="1" si="383"/>
        <v/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0.06</v>
      </c>
      <c r="CF165" s="3">
        <f>IF(RTD("tos.rtd",,CF$2,"."&amp;$C$134&amp;$AU$82&amp;"C"&amp;$A165)="N/A",0,RTD("tos.rtd",,CF$2,"."&amp;$C$134&amp;$AU$82&amp;"C"&amp;$A165))</f>
        <v>1</v>
      </c>
      <c r="CG165" s="3">
        <f>-IF(RTD("tos.rtd",,CG$2,"."&amp;$C$134&amp;$AU$82&amp;"P"&amp;$A165)="N/A",0,RTD("tos.rtd",,CG$2,"."&amp;$C$134&amp;$AU$82&amp;"P"&amp;$A165))</f>
        <v>0.13</v>
      </c>
      <c r="CH165" s="3">
        <f>IF(RTD("tos.rtd",,CH$2,"."&amp;$D$134&amp;$AW$82&amp;"C"&amp;$A165)="N/A",0,RTD("tos.rtd",,CH$2,"."&amp;$D$134&amp;$AW$82&amp;"C"&amp;$A165))</f>
        <v>0.72</v>
      </c>
      <c r="CI165" s="3">
        <f>-IF(RTD("tos.rtd",,CI$2,"."&amp;$D$134&amp;$AW$82&amp;"P"&amp;$A165)="N/A",0,RTD("tos.rtd",,CI$2,"."&amp;$D$134&amp;$AW$82&amp;"P"&amp;$A165))</f>
        <v>0.3</v>
      </c>
      <c r="CK165" s="3">
        <f t="shared" si="420"/>
        <v>3446</v>
      </c>
      <c r="CL165" s="3"/>
      <c r="CM165" s="3">
        <f t="shared" si="421"/>
        <v>174</v>
      </c>
      <c r="CN165" s="3"/>
      <c r="CO165" s="3">
        <f t="shared" si="422"/>
        <v>2232</v>
      </c>
      <c r="CP165" s="3">
        <f t="shared" si="343"/>
        <v>5852</v>
      </c>
      <c r="CQ165" s="3">
        <f t="shared" si="353"/>
        <v>-645</v>
      </c>
      <c r="CR165" s="3"/>
      <c r="CS165" s="3">
        <f t="shared" si="354"/>
        <v>-5</v>
      </c>
      <c r="CT165" s="3"/>
      <c r="CU165" s="3">
        <f t="shared" si="355"/>
        <v>0</v>
      </c>
      <c r="CV165" s="3"/>
      <c r="CW165" s="3">
        <f t="shared" ca="1" si="356"/>
        <v>-93396.108908724796</v>
      </c>
      <c r="CY165" s="3">
        <f t="shared" ca="1" si="357"/>
        <v>-74344.62994373955</v>
      </c>
      <c r="CZ165" s="70" t="str">
        <f t="shared" ca="1" si="386"/>
        <v/>
      </c>
      <c r="DA165" s="3">
        <f>IF(RTD("tos.rtd",,DA$43,"."&amp;$B$134&amp;$AS$82&amp;"C"&amp;$A165)="N/A",0,RTD("tos.rtd",,DA$43,"."&amp;$B$134&amp;$AS$82&amp;"C"&amp;$A165))</f>
        <v>159.25</v>
      </c>
      <c r="DB165" s="3">
        <f>IF(RTD("tos.rtd",,DB$43,"."&amp;$B$134&amp;$AS$82&amp;"P"&amp;$A165)="N/A",0,RTD("tos.rtd",,DB$43,"."&amp;$B$134&amp;$AS$82&amp;"P"&amp;$A165))</f>
        <v>0.1</v>
      </c>
      <c r="DC165" s="3">
        <f>IF(RTD("tos.rtd",,DC$43,"."&amp;$B$134&amp;$AS$82&amp;"C"&amp;$A165)="N/A",0,RTD("tos.rtd",,DC$43,"."&amp;$B$134&amp;$AS$82&amp;"C"&amp;$A165))</f>
        <v>634</v>
      </c>
      <c r="DD165" s="3">
        <f>IF(RTD("tos.rtd",,DD$43,"."&amp;$B$134&amp;$AS$82&amp;"P"&amp;$A165)="N/A",0,RTD("tos.rtd",,DD$43,"."&amp;$B$134&amp;$AS$82&amp;"P"&amp;$A165))</f>
        <v>20</v>
      </c>
      <c r="DE165" s="3">
        <f>IF(RTD("tos.rtd",,DE$43,"."&amp;$B$134&amp;$AS$82&amp;"C"&amp;$A165)="N/A",0,RTD("tos.rtd",,DE$43,"."&amp;$B$134&amp;$AS$82&amp;"C"&amp;$A165))</f>
        <v>554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387"/>
        <v>-542.25</v>
      </c>
      <c r="DH165" s="3">
        <f t="shared" si="388"/>
        <v>0</v>
      </c>
      <c r="DI165" s="3">
        <f t="shared" si="389"/>
        <v>0</v>
      </c>
      <c r="DJ165" s="3">
        <f t="shared" si="358"/>
        <v>0</v>
      </c>
      <c r="DK165" s="3">
        <f t="shared" si="359"/>
        <v>0</v>
      </c>
      <c r="DL165" s="3">
        <f t="shared" si="390"/>
        <v>0</v>
      </c>
      <c r="DM165" s="3">
        <f t="shared" si="391"/>
        <v>0</v>
      </c>
      <c r="DN165" s="64" t="str">
        <f t="shared" si="360"/>
        <v>UNKNOWN</v>
      </c>
      <c r="DO165" s="64" t="str">
        <f t="shared" si="361"/>
        <v>UNKNOWN</v>
      </c>
      <c r="DP165" s="3">
        <f t="shared" si="362"/>
        <v>0</v>
      </c>
      <c r="DQ165" s="3">
        <f t="shared" si="363"/>
        <v>0</v>
      </c>
      <c r="DR165" s="3">
        <f t="shared" ca="1" si="364"/>
        <v>0</v>
      </c>
      <c r="DS165" s="3">
        <f t="shared" si="365"/>
        <v>0</v>
      </c>
      <c r="DT165" s="3">
        <f t="shared" si="392"/>
        <v>0</v>
      </c>
      <c r="DU165" s="3">
        <f t="shared" si="393"/>
        <v>0</v>
      </c>
      <c r="DV165" s="3">
        <f t="shared" si="366"/>
        <v>0</v>
      </c>
      <c r="DW165" s="3">
        <f t="shared" si="367"/>
        <v>-474</v>
      </c>
      <c r="DX165" s="3">
        <f t="shared" ca="1" si="368"/>
        <v>8.6163963375096584E-17</v>
      </c>
      <c r="DY165" s="3">
        <f t="shared" ca="1" si="369"/>
        <v>-4.2127865017627624E-4</v>
      </c>
      <c r="DZ165" s="3">
        <f t="shared" ca="1" si="370"/>
        <v>4.1447626794896564E-4</v>
      </c>
      <c r="EA165" s="3">
        <f t="shared" ca="1" si="371"/>
        <v>-4.1387929581309806E-4</v>
      </c>
      <c r="EB165" s="3">
        <f t="shared" ca="1" si="372"/>
        <v>4.214840950915835E-4</v>
      </c>
      <c r="EC165" s="3">
        <f t="shared" ca="1" si="373"/>
        <v>-4.2379514901951887E-4</v>
      </c>
      <c r="ED165" s="63">
        <f t="shared" si="394"/>
        <v>-474</v>
      </c>
      <c r="EE165" s="59">
        <f t="shared" si="374"/>
        <v>0.25</v>
      </c>
      <c r="EF165" s="59">
        <f t="shared" si="375"/>
        <v>2.4087000000000001</v>
      </c>
      <c r="EG165" s="59">
        <f t="shared" si="376"/>
        <v>0.25</v>
      </c>
      <c r="EH165" s="59">
        <f t="shared" si="377"/>
        <v>0.25130000000000002</v>
      </c>
      <c r="EI165" s="59">
        <f t="shared" si="378"/>
        <v>0.1971</v>
      </c>
      <c r="EJ165" s="59">
        <f t="shared" si="379"/>
        <v>0.2195</v>
      </c>
      <c r="EK165" s="63">
        <f t="shared" ca="1" si="395"/>
        <v>91382013.401709124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240.87%</v>
      </c>
      <c r="EN165" s="3" t="str">
        <f>RTD("tos.rtd",,EN$2,"."&amp;$C$134&amp;$AU$82&amp;"C"&amp;$A165)</f>
        <v>--</v>
      </c>
      <c r="EO165" s="3" t="str">
        <f>RTD("tos.rtd",,EO$2,"."&amp;$C$134&amp;$AU$82&amp;"P"&amp;$A165)</f>
        <v>25.13%</v>
      </c>
      <c r="EP165" s="3" t="str">
        <f>RTD("tos.rtd",,EP$2,"."&amp;$D$134&amp;$AW$82&amp;"C"&amp;$A165)</f>
        <v>19.71%</v>
      </c>
      <c r="EQ165" s="3" t="str">
        <f>RTD("tos.rtd",,EQ$2,"."&amp;$D$134&amp;$AW$82&amp;"P"&amp;$A165)</f>
        <v>21.95%</v>
      </c>
      <c r="ES165" s="63" t="str">
        <f t="shared" si="380"/>
        <v>20850,-474.00</v>
      </c>
      <c r="ET165" s="63" t="str">
        <f t="shared" ca="1" si="381"/>
        <v>20850,-74.34</v>
      </c>
      <c r="EU165" s="68">
        <v>588.08000000000004</v>
      </c>
      <c r="EV165" s="68" t="s">
        <v>1340</v>
      </c>
      <c r="EW165" s="68">
        <v>514.49</v>
      </c>
      <c r="EX165" s="68" t="s">
        <v>1341</v>
      </c>
      <c r="EY165" s="68">
        <v>5891</v>
      </c>
      <c r="EZ165" s="68" t="s">
        <v>1342</v>
      </c>
      <c r="FA165" s="68">
        <v>21117.25</v>
      </c>
      <c r="FB165" s="68" t="s">
        <v>1343</v>
      </c>
      <c r="FC165" s="68" t="s">
        <v>1344</v>
      </c>
      <c r="FD165" s="68" t="s">
        <v>1345</v>
      </c>
      <c r="FE165" s="68" t="s">
        <v>1346</v>
      </c>
      <c r="FF165" s="68" t="s">
        <v>1347</v>
      </c>
    </row>
    <row r="166" spans="1:162" ht="11.1" customHeight="1" thickBot="1" x14ac:dyDescent="0.25">
      <c r="A166" s="2">
        <f t="shared" si="396"/>
        <v>20825</v>
      </c>
      <c r="B166" s="3">
        <f t="shared" si="428"/>
        <v>6</v>
      </c>
      <c r="C166" s="3">
        <f t="shared" si="429"/>
        <v>13</v>
      </c>
      <c r="D166" s="3">
        <f t="shared" si="430"/>
        <v>168</v>
      </c>
      <c r="E166" s="3">
        <f t="shared" si="413"/>
        <v>187</v>
      </c>
      <c r="F166" s="4">
        <f t="shared" si="423"/>
        <v>20912.613504890789</v>
      </c>
      <c r="G166" s="5">
        <f t="shared" si="415"/>
        <v>507.27245848379675</v>
      </c>
      <c r="AM166" s="1">
        <v>0</v>
      </c>
      <c r="AN166" s="1">
        <v>2</v>
      </c>
      <c r="AO166" s="1">
        <v>20825</v>
      </c>
      <c r="AP166" s="1">
        <v>0</v>
      </c>
      <c r="AQ166" s="1">
        <v>-40</v>
      </c>
      <c r="AS166" s="54">
        <f>IF(RTD("tos.rtd",,AS$83,"."&amp;$B$134&amp;$AS$82&amp;"C"&amp;$A166)="N/A",0,RTD("tos.rtd",,AS$83,"."&amp;$B$134&amp;$AS$82&amp;"C"&amp;$A166))</f>
        <v>4</v>
      </c>
      <c r="AT166" s="3">
        <f>-IF(RTD("tos.rtd",,AT$83,"."&amp;$B$134&amp;$AS$82&amp;"P"&amp;$A166)="N/A",0,RTD("tos.rtd",,AT$83,"."&amp;$B$134&amp;$AS$82&amp;"P"&amp;$A166))</f>
        <v>-2</v>
      </c>
      <c r="AU166" s="54">
        <f>IF(RTD("tos.rtd",,AU$2,"."&amp;$C$134&amp;$AU$134&amp;"C"&amp;$A166)="N/A",0,RTD("tos.rtd",,AU$2,"."&amp;$C$134&amp;$AU$134&amp;"C"&amp;$A166))</f>
        <v>5</v>
      </c>
      <c r="AV166" s="3">
        <f>-IF(RTD("tos.rtd",,AV$2,"."&amp;$C$134&amp;$AU$134&amp;"P"&amp;$A166)="N/A",0,RTD("tos.rtd",,AV$2,"."&amp;$C$134&amp;$AU$134&amp;"P"&amp;$A166))</f>
        <v>-8</v>
      </c>
      <c r="AW166" s="54">
        <f>IF(RTD("tos.rtd",,AW$2,"."&amp;$D$134&amp;$AW$134&amp;"C"&amp;$A166)="N/A",0,RTD("tos.rtd",,AW$2,"."&amp;$D$134&amp;$AW$134&amp;"C"&amp;$A166))</f>
        <v>85</v>
      </c>
      <c r="AX166" s="3">
        <f>-IF(RTD("tos.rtd",,AX$2,"."&amp;$D$134&amp;$AW$134&amp;"P"&amp;$A166)="N/A",0,RTD("tos.rtd",,AX$2,"."&amp;$D$134&amp;$AW$134&amp;"P"&amp;$A166))</f>
        <v>-83</v>
      </c>
      <c r="AY166" s="76">
        <f t="shared" si="424"/>
        <v>1</v>
      </c>
      <c r="AZ166" s="8">
        <f t="shared" si="349"/>
        <v>20825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-40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-1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0</v>
      </c>
      <c r="BG166" s="3">
        <f ca="1">+Hoja2!Y167</f>
        <v>-23</v>
      </c>
      <c r="BH166" s="7">
        <f t="shared" ca="1" si="350"/>
        <v>-64</v>
      </c>
      <c r="BI166" s="32" t="str">
        <f t="shared" ca="1" si="409"/>
        <v/>
      </c>
      <c r="BJ166" s="3">
        <f ca="1">IF($BP$1=1,DX166,IF(RTD("tos.rtd",,BJ$43,"."&amp;$B$134&amp;$AS$82&amp;"C"&amp;$A166)="N/A",0,RTD("tos.rtd",,BJ$43,"."&amp;$B$134&amp;$AS$82&amp;"C"&amp;$A166)))</f>
        <v>4.1064375714708629E-18</v>
      </c>
      <c r="BK166" s="3">
        <f ca="1">IF($BP$1=1,DY166,-IF(RTD("tos.rtd",,BK$43,"."&amp;$B$134&amp;$AS$82&amp;"P"&amp;$A166)="N/A",0,RTD("tos.rtd",,BK$43,"."&amp;$B$134&amp;$AS$82&amp;"P"&amp;$A166)))</f>
        <v>-4.0381993942798427E-4</v>
      </c>
      <c r="BL166" s="3">
        <f ca="1">IF($BP$1=1,DZ166,IF(RTD("tos.rtd",,BL$2,"."&amp;$C$134&amp;$AU$82&amp;"C"&amp;$A166)="N/A",0,RTD("tos.rtd",,BL$2,"."&amp;$C$134&amp;$AU$82&amp;"C"&amp;$A166)))</f>
        <v>4.0043760310962763E-4</v>
      </c>
      <c r="BM166" s="3">
        <f ca="1">IF($BP$1=1,EA166,-IF(RTD("tos.rtd",,BM$2,"."&amp;$C$134&amp;$AU$82&amp;"P"&amp;$A166)="N/A",0,RTD("tos.rtd",,BM$2,"."&amp;$C$134&amp;$AU$82&amp;"P"&amp;$A166)))</f>
        <v>-3.9954953107617226E-4</v>
      </c>
      <c r="BN166" s="3">
        <f ca="1">IF($BP$1=1,EB166,IF(RTD("tos.rtd",,BN$2,"."&amp;$D$134&amp;$AW$82&amp;"C"&amp;$A166)="N/A",0,RTD("tos.rtd",,BN$2,"."&amp;$D$134&amp;$AW$82&amp;"C"&amp;$A166)))</f>
        <v>4.0069259849894693E-4</v>
      </c>
      <c r="BO166" s="3">
        <f ca="1">IF($BP$1=1,EC166,-IF(RTD("tos.rtd",,BO$2,"."&amp;$D$134&amp;$AW$82&amp;"P"&amp;$A166)="N/A",0,RTD("tos.rtd",,BO$2,"."&amp;$D$134&amp;$AW$82&amp;"P"&amp;$A166)))</f>
        <v>-4.0537938484721636E-4</v>
      </c>
      <c r="BQ166" s="3">
        <f t="shared" ca="1" si="425"/>
        <v>-28606.88900022515</v>
      </c>
      <c r="BR166" s="3" t="str">
        <f t="shared" ca="1" si="351"/>
        <v/>
      </c>
      <c r="BS166" s="3">
        <f t="shared" ca="1" si="426"/>
        <v>-42299.276274879216</v>
      </c>
      <c r="BT166" s="3" t="str">
        <f t="shared" ca="1" si="352"/>
        <v>Cruce -</v>
      </c>
      <c r="BU166" s="3">
        <f t="shared" ca="1" si="427"/>
        <v>14606.713225377025</v>
      </c>
      <c r="BV166" s="3" t="str">
        <f t="shared" ca="1" si="352"/>
        <v/>
      </c>
      <c r="BX166" s="3">
        <f t="shared" ca="1" si="382"/>
        <v>-4386.0464673253018</v>
      </c>
      <c r="BY166" s="3" t="str">
        <f t="shared" ca="1" si="383"/>
        <v/>
      </c>
      <c r="BZ166" s="3">
        <f t="shared" ca="1" si="384"/>
        <v>-108.4915972562228</v>
      </c>
      <c r="CA166" s="3" t="str">
        <f t="shared" ca="1" si="383"/>
        <v/>
      </c>
      <c r="CB166" s="3">
        <f t="shared" ca="1" si="385"/>
        <v>0</v>
      </c>
      <c r="CC166" s="3" t="str">
        <f t="shared" ca="1" si="383"/>
        <v/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0.06</v>
      </c>
      <c r="CF166" s="3">
        <f>IF(RTD("tos.rtd",,CF$2,"."&amp;$C$134&amp;$AU$82&amp;"C"&amp;$A166)="N/A",0,RTD("tos.rtd",,CF$2,"."&amp;$C$134&amp;$AU$82&amp;"C"&amp;$A166))</f>
        <v>1</v>
      </c>
      <c r="CG166" s="3">
        <f>-IF(RTD("tos.rtd",,CG$2,"."&amp;$C$134&amp;$AU$82&amp;"P"&amp;$A166)="N/A",0,RTD("tos.rtd",,CG$2,"."&amp;$C$134&amp;$AU$82&amp;"P"&amp;$A166))</f>
        <v>0.13</v>
      </c>
      <c r="CH166" s="3">
        <f>IF(RTD("tos.rtd",,CH$2,"."&amp;$D$134&amp;$AW$82&amp;"C"&amp;$A166)="N/A",0,RTD("tos.rtd",,CH$2,"."&amp;$D$134&amp;$AW$82&amp;"C"&amp;$A166))</f>
        <v>0.72</v>
      </c>
      <c r="CI166" s="3">
        <f>-IF(RTD("tos.rtd",,CI$2,"."&amp;$D$134&amp;$AW$82&amp;"P"&amp;$A166)="N/A",0,RTD("tos.rtd",,CI$2,"."&amp;$D$134&amp;$AW$82&amp;"P"&amp;$A166))</f>
        <v>0.28999999999999998</v>
      </c>
      <c r="CK166" s="3">
        <f t="shared" si="420"/>
        <v>388</v>
      </c>
      <c r="CL166" s="3"/>
      <c r="CM166" s="3">
        <f t="shared" si="421"/>
        <v>396</v>
      </c>
      <c r="CN166" s="3"/>
      <c r="CO166" s="3">
        <f t="shared" si="422"/>
        <v>3713.0000000000005</v>
      </c>
      <c r="CP166" s="3">
        <f t="shared" si="343"/>
        <v>4497</v>
      </c>
      <c r="CQ166" s="3">
        <f t="shared" si="353"/>
        <v>-40</v>
      </c>
      <c r="CR166" s="3"/>
      <c r="CS166" s="3">
        <f t="shared" si="354"/>
        <v>-1</v>
      </c>
      <c r="CT166" s="3"/>
      <c r="CU166" s="3">
        <f t="shared" si="355"/>
        <v>0</v>
      </c>
      <c r="CV166" s="3"/>
      <c r="CW166" s="3">
        <f t="shared" ca="1" si="356"/>
        <v>-56299.452049727348</v>
      </c>
      <c r="CY166" s="3">
        <f t="shared" ca="1" si="357"/>
        <v>-4494.5380645815248</v>
      </c>
      <c r="CZ166" s="70" t="str">
        <f t="shared" ca="1" si="386"/>
        <v/>
      </c>
      <c r="DA166" s="3">
        <f>IF(RTD("tos.rtd",,DA$43,"."&amp;$B$134&amp;$AS$82&amp;"C"&amp;$A166)="N/A",0,RTD("tos.rtd",,DA$43,"."&amp;$B$134&amp;$AS$82&amp;"C"&amp;$A166))</f>
        <v>42.9</v>
      </c>
      <c r="DB166" s="3">
        <f>IF(RTD("tos.rtd",,DB$43,"."&amp;$B$134&amp;$AS$82&amp;"P"&amp;$A166)="N/A",0,RTD("tos.rtd",,DB$43,"."&amp;$B$134&amp;$AS$82&amp;"P"&amp;$A166))</f>
        <v>0.33</v>
      </c>
      <c r="DC166" s="3">
        <f>IF(RTD("tos.rtd",,DC$43,"."&amp;$B$134&amp;$AS$82&amp;"C"&amp;$A166)="N/A",0,RTD("tos.rtd",,DC$43,"."&amp;$B$134&amp;$AS$82&amp;"C"&amp;$A166))</f>
        <v>660</v>
      </c>
      <c r="DD166" s="3">
        <f>IF(RTD("tos.rtd",,DD$43,"."&amp;$B$134&amp;$AS$82&amp;"P"&amp;$A166)="N/A",0,RTD("tos.rtd",,DD$43,"."&amp;$B$134&amp;$AS$82&amp;"P"&amp;$A166))</f>
        <v>20</v>
      </c>
      <c r="DE166" s="3">
        <f>IF(RTD("tos.rtd",,DE$43,"."&amp;$B$134&amp;$AS$82&amp;"C"&amp;$A166)="N/A",0,RTD("tos.rtd",,DE$43,"."&amp;$B$134&amp;$AS$82&amp;"C"&amp;$A166))</f>
        <v>580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387"/>
        <v>-567.25</v>
      </c>
      <c r="DH166" s="3">
        <f t="shared" si="388"/>
        <v>0</v>
      </c>
      <c r="DI166" s="3">
        <f t="shared" si="389"/>
        <v>0</v>
      </c>
      <c r="DJ166" s="3">
        <f t="shared" si="358"/>
        <v>0</v>
      </c>
      <c r="DK166" s="3">
        <f t="shared" si="359"/>
        <v>0</v>
      </c>
      <c r="DL166" s="3">
        <f t="shared" si="390"/>
        <v>0</v>
      </c>
      <c r="DM166" s="3">
        <f t="shared" si="391"/>
        <v>0</v>
      </c>
      <c r="DN166" s="64" t="str">
        <f t="shared" si="360"/>
        <v>UNKNOWN</v>
      </c>
      <c r="DO166" s="64" t="str">
        <f t="shared" si="361"/>
        <v>UNKNOWN</v>
      </c>
      <c r="DP166" s="3">
        <f t="shared" si="362"/>
        <v>0</v>
      </c>
      <c r="DQ166" s="3">
        <f t="shared" si="363"/>
        <v>0</v>
      </c>
      <c r="DR166" s="3">
        <f t="shared" ca="1" si="364"/>
        <v>0</v>
      </c>
      <c r="DS166" s="3">
        <f t="shared" si="365"/>
        <v>0</v>
      </c>
      <c r="DT166" s="3">
        <f t="shared" si="392"/>
        <v>0</v>
      </c>
      <c r="DU166" s="3">
        <f t="shared" si="393"/>
        <v>0</v>
      </c>
      <c r="DV166" s="3">
        <f t="shared" si="366"/>
        <v>0</v>
      </c>
      <c r="DW166" s="3">
        <f t="shared" si="367"/>
        <v>2</v>
      </c>
      <c r="DX166" s="3">
        <f t="shared" ca="1" si="368"/>
        <v>4.1064375714708629E-18</v>
      </c>
      <c r="DY166" s="3">
        <f t="shared" ca="1" si="369"/>
        <v>-4.0381993942798427E-4</v>
      </c>
      <c r="DZ166" s="3">
        <f t="shared" ca="1" si="370"/>
        <v>4.0043760310962763E-4</v>
      </c>
      <c r="EA166" s="3">
        <f t="shared" ca="1" si="371"/>
        <v>-3.9954953107617226E-4</v>
      </c>
      <c r="EB166" s="3">
        <f t="shared" ca="1" si="372"/>
        <v>4.0069259849894693E-4</v>
      </c>
      <c r="EC166" s="3">
        <f t="shared" ca="1" si="373"/>
        <v>-4.0537938484721636E-4</v>
      </c>
      <c r="ED166" s="63">
        <f t="shared" si="394"/>
        <v>2</v>
      </c>
      <c r="EE166" s="59">
        <f t="shared" si="374"/>
        <v>0.25</v>
      </c>
      <c r="EF166" s="59">
        <f t="shared" si="375"/>
        <v>2.4889000000000001</v>
      </c>
      <c r="EG166" s="59">
        <f t="shared" si="376"/>
        <v>0.25</v>
      </c>
      <c r="EH166" s="59">
        <f t="shared" si="377"/>
        <v>0.25259999999999999</v>
      </c>
      <c r="EI166" s="59">
        <f t="shared" si="378"/>
        <v>0.2006</v>
      </c>
      <c r="EJ166" s="59">
        <f t="shared" si="379"/>
        <v>0.2203</v>
      </c>
      <c r="EK166" s="63">
        <f t="shared" ca="1" si="395"/>
        <v>-369598.91328193306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248.89%</v>
      </c>
      <c r="EN166" s="3" t="str">
        <f>RTD("tos.rtd",,EN$2,"."&amp;$C$134&amp;$AU$82&amp;"C"&amp;$A166)</f>
        <v>--</v>
      </c>
      <c r="EO166" s="3" t="str">
        <f>RTD("tos.rtd",,EO$2,"."&amp;$C$134&amp;$AU$82&amp;"P"&amp;$A166)</f>
        <v>25.26%</v>
      </c>
      <c r="EP166" s="3" t="str">
        <f>RTD("tos.rtd",,EP$2,"."&amp;$D$134&amp;$AW$82&amp;"C"&amp;$A166)</f>
        <v>20.06%</v>
      </c>
      <c r="EQ166" s="3" t="str">
        <f>RTD("tos.rtd",,EQ$2,"."&amp;$D$134&amp;$AW$82&amp;"P"&amp;$A166)</f>
        <v>22.03%</v>
      </c>
      <c r="ES166" s="63" t="str">
        <f t="shared" si="380"/>
        <v>20825,02.00</v>
      </c>
      <c r="ET166" s="63" t="str">
        <f t="shared" ca="1" si="381"/>
        <v>20825,-04.49</v>
      </c>
      <c r="EU166" s="68">
        <v>588.1</v>
      </c>
      <c r="EV166" s="68" t="s">
        <v>1348</v>
      </c>
      <c r="EW166" s="68">
        <v>514.55999999999995</v>
      </c>
      <c r="EX166" s="68" t="s">
        <v>1349</v>
      </c>
      <c r="EY166" s="68">
        <v>5891.25</v>
      </c>
      <c r="EZ166" s="68" t="s">
        <v>1350</v>
      </c>
      <c r="FA166" s="68">
        <v>21120.75</v>
      </c>
      <c r="FB166" s="68" t="s">
        <v>1351</v>
      </c>
      <c r="FC166" s="68" t="s">
        <v>1352</v>
      </c>
      <c r="FD166" s="68" t="s">
        <v>1353</v>
      </c>
      <c r="FE166" s="68" t="s">
        <v>1354</v>
      </c>
      <c r="FF166" s="68" t="s">
        <v>1355</v>
      </c>
    </row>
    <row r="167" spans="1:162" ht="11.1" customHeight="1" thickBot="1" x14ac:dyDescent="0.25">
      <c r="A167" s="2">
        <f t="shared" si="396"/>
        <v>20800</v>
      </c>
      <c r="B167" s="3">
        <f t="shared" ref="B167:B181" si="431">+IF($A$1="ABS",AS167-AT167,AS167+AT167)</f>
        <v>131</v>
      </c>
      <c r="C167" s="3">
        <f t="shared" ref="C167:C181" si="432">+IF($A$1="ABS",AU167-AV167,AU167+AV167)</f>
        <v>18</v>
      </c>
      <c r="D167" s="3">
        <f t="shared" ref="D167:D181" si="433">+IF($A$1="ABS",AW167-AX167,AW167+AX167)</f>
        <v>808</v>
      </c>
      <c r="E167" s="3">
        <f t="shared" ref="E167:E181" si="434">SUM(B167:D167)</f>
        <v>957</v>
      </c>
      <c r="F167" s="4">
        <f t="shared" ref="F167:F181" si="435">+$F$136/$A$136*A167</f>
        <v>20887.50832661361</v>
      </c>
      <c r="G167" s="5">
        <f t="shared" ref="G167:G181" si="436">+$G$136/$A$136*A167</f>
        <v>506.66348794540085</v>
      </c>
      <c r="AM167" s="1">
        <v>0</v>
      </c>
      <c r="AN167" s="1">
        <v>5</v>
      </c>
      <c r="AO167" s="1">
        <v>20800</v>
      </c>
      <c r="AP167" s="1">
        <v>5</v>
      </c>
      <c r="AQ167" s="1">
        <v>-233</v>
      </c>
      <c r="AS167" s="54">
        <f>IF(RTD("tos.rtd",,AS$83,"."&amp;$B$134&amp;$AS$82&amp;"C"&amp;$A167)="N/A",0,RTD("tos.rtd",,AS$83,"."&amp;$B$134&amp;$AS$82&amp;"C"&amp;$A167))</f>
        <v>45</v>
      </c>
      <c r="AT167" s="3">
        <f>-IF(RTD("tos.rtd",,AT$83,"."&amp;$B$134&amp;$AS$82&amp;"P"&amp;$A167)="N/A",0,RTD("tos.rtd",,AT$83,"."&amp;$B$134&amp;$AS$82&amp;"P"&amp;$A167))</f>
        <v>-86</v>
      </c>
      <c r="AU167" s="54">
        <f>IF(RTD("tos.rtd",,AU$2,"."&amp;$C$134&amp;$AU$134&amp;"C"&amp;$A167)="N/A",0,RTD("tos.rtd",,AU$2,"."&amp;$C$134&amp;$AU$134&amp;"C"&amp;$A167))</f>
        <v>3</v>
      </c>
      <c r="AV167" s="3">
        <f>-IF(RTD("tos.rtd",,AV$2,"."&amp;$C$134&amp;$AU$134&amp;"P"&amp;$A167)="N/A",0,RTD("tos.rtd",,AV$2,"."&amp;$C$134&amp;$AU$134&amp;"P"&amp;$A167))</f>
        <v>-15</v>
      </c>
      <c r="AW167" s="54">
        <f>IF(RTD("tos.rtd",,AW$2,"."&amp;$D$134&amp;$AW$134&amp;"C"&amp;$A167)="N/A",0,RTD("tos.rtd",,AW$2,"."&amp;$D$134&amp;$AW$134&amp;"C"&amp;$A167))</f>
        <v>602</v>
      </c>
      <c r="AX167" s="3">
        <f>-IF(RTD("tos.rtd",,AX$2,"."&amp;$D$134&amp;$AW$134&amp;"P"&amp;$A167)="N/A",0,RTD("tos.rtd",,AX$2,"."&amp;$D$134&amp;$AW$134&amp;"P"&amp;$A167))</f>
        <v>-206</v>
      </c>
      <c r="AY167" s="76">
        <f t="shared" ref="AY167:AY181" si="437">SUM(AS167:AX167)</f>
        <v>343</v>
      </c>
      <c r="AZ167" s="8">
        <f t="shared" si="349"/>
        <v>20800</v>
      </c>
      <c r="BA167" s="54">
        <f>IF(RTD("tos.rtd",,BA$43,"."&amp;$B$134&amp;$AS$82&amp;"C"&amp;$A167)="N/A",0,RTD("tos.rtd",,BA$43,"."&amp;$B$134&amp;$AS$82&amp;"C"&amp;$A167))</f>
        <v>5</v>
      </c>
      <c r="BB167" s="3">
        <f>-IF(RTD("tos.rtd",,BB$43,"."&amp;$B$134&amp;$AS$82&amp;"P"&amp;$A167)="N/A",0,RTD("tos.rtd",,BB$43,"."&amp;$B$134&amp;$AS$82&amp;"P"&amp;$A167))</f>
        <v>-233</v>
      </c>
      <c r="BC167" s="54">
        <f>IF(RTD("tos.rtd",,BC$2,"."&amp;$C$134&amp;$AU$82&amp;"C"&amp;$A167)="N/A",0,RTD("tos.rtd",,BC$2,"."&amp;$C$134&amp;$AU$82&amp;"C"&amp;$A167))</f>
        <v>0</v>
      </c>
      <c r="BD167" s="3">
        <f>-IF(RTD("tos.rtd",,BD$2,"."&amp;$C$134&amp;$AU$82&amp;"P"&amp;$A167)="N/A",0,RTD("tos.rtd",,BD$2,"."&amp;$C$134&amp;$AU$82&amp;"P"&amp;$A167))</f>
        <v>-14</v>
      </c>
      <c r="BE167" s="54">
        <f>IF(RTD("tos.rtd",,BE$2,"."&amp;$D$134&amp;$AW$82&amp;"C"&amp;$A167)="N/A",0,RTD("tos.rtd",,BE$2,"."&amp;$D$134&amp;$AW$82&amp;"C"&amp;$A167))</f>
        <v>0</v>
      </c>
      <c r="BF167" s="3">
        <f>-IF(RTD("tos.rtd",,BF$2,"."&amp;$D$134&amp;$AW$82&amp;"P"&amp;$A167)="N/A",0,RTD("tos.rtd",,BF$2,"."&amp;$D$134&amp;$AW$82&amp;"P"&amp;$A167))</f>
        <v>-50</v>
      </c>
      <c r="BG167" s="3">
        <f ca="1">+Hoja2!Y168</f>
        <v>-66</v>
      </c>
      <c r="BH167" s="7">
        <f t="shared" ca="1" si="350"/>
        <v>-358</v>
      </c>
      <c r="BI167" s="32" t="str">
        <f t="shared" ca="1" si="409"/>
        <v/>
      </c>
      <c r="BJ167" s="3">
        <f ca="1">IF($BP$1=1,DX167,IF(RTD("tos.rtd",,BJ$43,"."&amp;$B$134&amp;$AS$82&amp;"C"&amp;$A167)="N/A",0,RTD("tos.rtd",,BJ$43,"."&amp;$B$134&amp;$AS$82&amp;"C"&amp;$A167)))</f>
        <v>1.6965900734883152E-19</v>
      </c>
      <c r="BK167" s="3">
        <f ca="1">IF($BP$1=1,DY167,-IF(RTD("tos.rtd",,BK$43,"."&amp;$B$134&amp;$AS$82&amp;"P"&amp;$A167)="N/A",0,RTD("tos.rtd",,BK$43,"."&amp;$B$134&amp;$AS$82&amp;"P"&amp;$A167)))</f>
        <v>-2.5417554293334405E-4</v>
      </c>
      <c r="BL167" s="3">
        <f ca="1">IF($BP$1=1,DZ167,IF(RTD("tos.rtd",,BL$2,"."&amp;$C$134&amp;$AU$82&amp;"C"&amp;$A167)="N/A",0,RTD("tos.rtd",,BL$2,"."&amp;$C$134&amp;$AU$82&amp;"C"&amp;$A167)))</f>
        <v>3.8627396464718691E-4</v>
      </c>
      <c r="BM167" s="3">
        <f ca="1">IF($BP$1=1,EA167,-IF(RTD("tos.rtd",,BM$2,"."&amp;$C$134&amp;$AU$82&amp;"P"&amp;$A167)="N/A",0,RTD("tos.rtd",,BM$2,"."&amp;$C$134&amp;$AU$82&amp;"P"&amp;$A167)))</f>
        <v>-3.8540943624473356E-4</v>
      </c>
      <c r="BN167" s="3">
        <f ca="1">IF($BP$1=1,EB167,IF(RTD("tos.rtd",,BN$2,"."&amp;$D$134&amp;$AW$82&amp;"C"&amp;$A167)="N/A",0,RTD("tos.rtd",,BN$2,"."&amp;$D$134&amp;$AW$82&amp;"C"&amp;$A167)))</f>
        <v>3.7738801740541911E-4</v>
      </c>
      <c r="BO167" s="3">
        <f ca="1">IF($BP$1=1,EC167,-IF(RTD("tos.rtd",,BO$2,"."&amp;$D$134&amp;$AW$82&amp;"P"&amp;$A167)="N/A",0,RTD("tos.rtd",,BO$2,"."&amp;$D$134&amp;$AW$82&amp;"P"&amp;$A167)))</f>
        <v>-3.8724760922612957E-4</v>
      </c>
      <c r="BQ167" s="3">
        <f t="shared" ref="BQ167:BQ181" ca="1" si="438">+$A$84*$A$84*AS167*BJ167-$A$84*$A$84*AT167*BK167</f>
        <v>-774256.9047069276</v>
      </c>
      <c r="BR167" s="3" t="str">
        <f t="shared" ca="1" si="351"/>
        <v/>
      </c>
      <c r="BS167" s="3">
        <f t="shared" ref="BS167:BS181" ca="1" si="439">+$A$84*$A$84*AU167*BL167-$A$84*$A$84*AV167*BM167</f>
        <v>-163724.1902055135</v>
      </c>
      <c r="BT167" s="3" t="str">
        <f t="shared" ca="1" si="352"/>
        <v/>
      </c>
      <c r="BU167" s="3">
        <f t="shared" ref="BU167:BU181" ca="1" si="440">+$A$84*$A$84*AW167*BN167-$A$84*$A$84*AX167*BO167</f>
        <v>5221476.3141677724</v>
      </c>
      <c r="BV167" s="3" t="str">
        <f t="shared" ca="1" si="352"/>
        <v/>
      </c>
      <c r="BX167" s="3">
        <f t="shared" ca="1" si="382"/>
        <v>-16081.078010411671</v>
      </c>
      <c r="BY167" s="3" t="str">
        <f t="shared" ca="1" si="383"/>
        <v/>
      </c>
      <c r="BZ167" s="3">
        <f t="shared" ca="1" si="384"/>
        <v>-1465.1289744343587</v>
      </c>
      <c r="CA167" s="3" t="str">
        <f t="shared" ca="1" si="383"/>
        <v/>
      </c>
      <c r="CB167" s="3">
        <f t="shared" ca="1" si="385"/>
        <v>-5257.5598756724357</v>
      </c>
      <c r="CC167" s="3" t="str">
        <f t="shared" ca="1" si="383"/>
        <v/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0.21</v>
      </c>
      <c r="CF167" s="3">
        <f>IF(RTD("tos.rtd",,CF$2,"."&amp;$C$134&amp;$AU$82&amp;"C"&amp;$A167)="N/A",0,RTD("tos.rtd",,CF$2,"."&amp;$C$134&amp;$AU$82&amp;"C"&amp;$A167))</f>
        <v>1</v>
      </c>
      <c r="CG167" s="3">
        <f>-IF(RTD("tos.rtd",,CG$2,"."&amp;$C$134&amp;$AU$82&amp;"P"&amp;$A167)="N/A",0,RTD("tos.rtd",,CG$2,"."&amp;$C$134&amp;$AU$82&amp;"P"&amp;$A167))</f>
        <v>0.12</v>
      </c>
      <c r="CH167" s="3">
        <f>IF(RTD("tos.rtd",,CH$2,"."&amp;$D$134&amp;$AW$82&amp;"C"&amp;$A167)="N/A",0,RTD("tos.rtd",,CH$2,"."&amp;$D$134&amp;$AW$82&amp;"C"&amp;$A167))</f>
        <v>0.73</v>
      </c>
      <c r="CI167" s="3">
        <f>-IF(RTD("tos.rtd",,CI$2,"."&amp;$D$134&amp;$AW$82&amp;"P"&amp;$A167)="N/A",0,RTD("tos.rtd",,CI$2,"."&amp;$D$134&amp;$AW$82&amp;"P"&amp;$A167))</f>
        <v>0.28999999999999998</v>
      </c>
      <c r="CK167" s="3">
        <f t="shared" si="420"/>
        <v>2694</v>
      </c>
      <c r="CL167" s="3"/>
      <c r="CM167" s="3">
        <f t="shared" si="421"/>
        <v>120.00000000000003</v>
      </c>
      <c r="CN167" s="3"/>
      <c r="CO167" s="3">
        <f t="shared" si="422"/>
        <v>37972</v>
      </c>
      <c r="CP167" s="3">
        <f t="shared" si="343"/>
        <v>40786</v>
      </c>
      <c r="CQ167" s="3">
        <f t="shared" si="353"/>
        <v>-228</v>
      </c>
      <c r="CR167" s="3"/>
      <c r="CS167" s="3">
        <f t="shared" si="354"/>
        <v>-14</v>
      </c>
      <c r="CT167" s="3"/>
      <c r="CU167" s="3">
        <f t="shared" si="355"/>
        <v>-50</v>
      </c>
      <c r="CV167" s="3"/>
      <c r="CW167" s="3">
        <f t="shared" ca="1" si="356"/>
        <v>4283495.219255331</v>
      </c>
      <c r="CY167" s="3">
        <f t="shared" ca="1" si="357"/>
        <v>-22803.766860518466</v>
      </c>
      <c r="CZ167" s="70" t="str">
        <f t="shared" ca="1" si="386"/>
        <v/>
      </c>
      <c r="DA167" s="3">
        <f>IF(RTD("tos.rtd",,DA$43,"."&amp;$B$134&amp;$AS$82&amp;"C"&amp;$A167)="N/A",0,RTD("tos.rtd",,DA$43,"."&amp;$B$134&amp;$AS$82&amp;"C"&amp;$A167))</f>
        <v>585.85</v>
      </c>
      <c r="DB167" s="3">
        <f>IF(RTD("tos.rtd",,DB$43,"."&amp;$B$134&amp;$AS$82&amp;"P"&amp;$A167)="N/A",0,RTD("tos.rtd",,DB$43,"."&amp;$B$134&amp;$AS$82&amp;"P"&amp;$A167))</f>
        <v>0.05</v>
      </c>
      <c r="DC167" s="3">
        <f>IF(RTD("tos.rtd",,DC$43,"."&amp;$B$134&amp;$AS$82&amp;"C"&amp;$A167)="N/A",0,RTD("tos.rtd",,DC$43,"."&amp;$B$134&amp;$AS$82&amp;"C"&amp;$A167))</f>
        <v>684</v>
      </c>
      <c r="DD167" s="3">
        <f>IF(RTD("tos.rtd",,DD$43,"."&amp;$B$134&amp;$AS$82&amp;"P"&amp;$A167)="N/A",0,RTD("tos.rtd",,DD$43,"."&amp;$B$134&amp;$AS$82&amp;"P"&amp;$A167))</f>
        <v>200</v>
      </c>
      <c r="DE167" s="3">
        <f>IF(RTD("tos.rtd",,DE$43,"."&amp;$B$134&amp;$AS$82&amp;"C"&amp;$A167)="N/A",0,RTD("tos.rtd",,DE$43,"."&amp;$B$134&amp;$AS$82&amp;"C"&amp;$A167))</f>
        <v>604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387"/>
        <v>-592.25</v>
      </c>
      <c r="DH167" s="3">
        <f t="shared" si="388"/>
        <v>0</v>
      </c>
      <c r="DI167" s="3">
        <f t="shared" si="389"/>
        <v>0</v>
      </c>
      <c r="DJ167" s="3">
        <f t="shared" si="358"/>
        <v>0</v>
      </c>
      <c r="DK167" s="3">
        <f t="shared" si="359"/>
        <v>0</v>
      </c>
      <c r="DL167" s="3">
        <f t="shared" si="390"/>
        <v>0</v>
      </c>
      <c r="DM167" s="3">
        <f t="shared" si="391"/>
        <v>0</v>
      </c>
      <c r="DN167" s="64" t="str">
        <f t="shared" si="360"/>
        <v>UNKNOWN</v>
      </c>
      <c r="DO167" s="64" t="str">
        <f t="shared" si="361"/>
        <v>UNKNOWN</v>
      </c>
      <c r="DP167" s="3">
        <f t="shared" si="362"/>
        <v>0</v>
      </c>
      <c r="DQ167" s="3">
        <f t="shared" si="363"/>
        <v>0</v>
      </c>
      <c r="DR167" s="3">
        <f t="shared" ca="1" si="364"/>
        <v>0</v>
      </c>
      <c r="DS167" s="3">
        <f t="shared" si="365"/>
        <v>0</v>
      </c>
      <c r="DT167" s="3">
        <f t="shared" si="392"/>
        <v>0</v>
      </c>
      <c r="DU167" s="3">
        <f t="shared" si="393"/>
        <v>0</v>
      </c>
      <c r="DV167" s="3">
        <f t="shared" si="366"/>
        <v>0</v>
      </c>
      <c r="DW167" s="3">
        <f t="shared" si="367"/>
        <v>5</v>
      </c>
      <c r="DX167" s="3">
        <f t="shared" ca="1" si="368"/>
        <v>1.6965900734883152E-19</v>
      </c>
      <c r="DY167" s="3">
        <f t="shared" ca="1" si="369"/>
        <v>-2.5417554293334405E-4</v>
      </c>
      <c r="DZ167" s="3">
        <f t="shared" ca="1" si="370"/>
        <v>3.8627396464718691E-4</v>
      </c>
      <c r="EA167" s="3">
        <f t="shared" ca="1" si="371"/>
        <v>-3.8540943624473356E-4</v>
      </c>
      <c r="EB167" s="3">
        <f t="shared" ca="1" si="372"/>
        <v>3.7738801740541911E-4</v>
      </c>
      <c r="EC167" s="3">
        <f t="shared" ca="1" si="373"/>
        <v>-3.8724760922612957E-4</v>
      </c>
      <c r="ED167" s="63">
        <f t="shared" si="394"/>
        <v>5</v>
      </c>
      <c r="EE167" s="59">
        <f t="shared" si="374"/>
        <v>0.25</v>
      </c>
      <c r="EF167" s="59">
        <f t="shared" si="375"/>
        <v>5.1306000000000003</v>
      </c>
      <c r="EG167" s="59">
        <f t="shared" si="376"/>
        <v>0.25</v>
      </c>
      <c r="EH167" s="59">
        <f t="shared" si="377"/>
        <v>0.25380000000000003</v>
      </c>
      <c r="EI167" s="59">
        <f t="shared" si="378"/>
        <v>0.19819999999999999</v>
      </c>
      <c r="EJ167" s="59">
        <f t="shared" si="379"/>
        <v>0.22120000000000001</v>
      </c>
      <c r="EK167" s="63">
        <f t="shared" ca="1" si="395"/>
        <v>-581589.68440290901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513.06%</v>
      </c>
      <c r="EN167" s="3" t="str">
        <f>RTD("tos.rtd",,EN$2,"."&amp;$C$134&amp;$AU$82&amp;"C"&amp;$A167)</f>
        <v>--</v>
      </c>
      <c r="EO167" s="3" t="str">
        <f>RTD("tos.rtd",,EO$2,"."&amp;$C$134&amp;$AU$82&amp;"P"&amp;$A167)</f>
        <v>25.38%</v>
      </c>
      <c r="EP167" s="3" t="str">
        <f>RTD("tos.rtd",,EP$2,"."&amp;$D$134&amp;$AW$82&amp;"C"&amp;$A167)</f>
        <v>19.82%</v>
      </c>
      <c r="EQ167" s="3" t="str">
        <f>RTD("tos.rtd",,EQ$2,"."&amp;$D$134&amp;$AW$82&amp;"P"&amp;$A167)</f>
        <v>22.12%</v>
      </c>
      <c r="ES167" s="63" t="str">
        <f t="shared" si="380"/>
        <v>20800,05.00</v>
      </c>
      <c r="ET167" s="63" t="str">
        <f t="shared" ca="1" si="381"/>
        <v>20800,-22.80</v>
      </c>
      <c r="EU167" s="68">
        <v>588.13</v>
      </c>
      <c r="EV167" s="68" t="s">
        <v>1356</v>
      </c>
      <c r="EW167" s="68">
        <v>514.54999999999995</v>
      </c>
      <c r="EX167" s="68" t="s">
        <v>1357</v>
      </c>
      <c r="EY167" s="68">
        <v>5891.75</v>
      </c>
      <c r="EZ167" s="68" t="s">
        <v>1358</v>
      </c>
      <c r="FA167" s="68">
        <v>21120.25</v>
      </c>
      <c r="FB167" s="68" t="s">
        <v>1359</v>
      </c>
      <c r="FC167" s="68" t="s">
        <v>1360</v>
      </c>
      <c r="FD167" s="68" t="s">
        <v>1361</v>
      </c>
      <c r="FE167" s="68" t="s">
        <v>1362</v>
      </c>
      <c r="FF167" s="68" t="s">
        <v>1363</v>
      </c>
    </row>
    <row r="168" spans="1:162" ht="11.1" customHeight="1" thickBot="1" x14ac:dyDescent="0.25">
      <c r="A168" s="2">
        <f t="shared" si="396"/>
        <v>20775</v>
      </c>
      <c r="B168" s="3">
        <f t="shared" ref="B168:B175" si="441">+IF($A$1="ABS",AS168-AT168,AS168+AT168)</f>
        <v>7</v>
      </c>
      <c r="C168" s="3">
        <f t="shared" ref="C168:C175" si="442">+IF($A$1="ABS",AU168-AV168,AU168+AV168)</f>
        <v>9</v>
      </c>
      <c r="D168" s="3">
        <f t="shared" ref="D168:D175" si="443">+IF($A$1="ABS",AW168-AX168,AW168+AX168)</f>
        <v>83</v>
      </c>
      <c r="E168" s="3">
        <f t="shared" ref="E168:E175" si="444">SUM(B168:D168)</f>
        <v>99</v>
      </c>
      <c r="F168" s="4">
        <f t="shared" ref="F168:F175" si="445">+$F$136/$A$136*A168</f>
        <v>20862.403148336431</v>
      </c>
      <c r="G168" s="5">
        <f t="shared" ref="G168:G175" si="446">+$G$136/$A$136*A168</f>
        <v>506.05451740700494</v>
      </c>
      <c r="AM168" s="1">
        <v>0</v>
      </c>
      <c r="AN168" s="1">
        <v>-23</v>
      </c>
      <c r="AO168" s="1">
        <v>20775</v>
      </c>
      <c r="AP168" s="1">
        <v>0</v>
      </c>
      <c r="AQ168" s="1">
        <v>-72</v>
      </c>
      <c r="AS168" s="54">
        <f>IF(RTD("tos.rtd",,AS$83,"."&amp;$B$134&amp;$AS$82&amp;"C"&amp;$A168)="N/A",0,RTD("tos.rtd",,AS$83,"."&amp;$B$134&amp;$AS$82&amp;"C"&amp;$A168))</f>
        <v>4</v>
      </c>
      <c r="AT168" s="3">
        <f>-IF(RTD("tos.rtd",,AT$83,"."&amp;$B$134&amp;$AS$82&amp;"P"&amp;$A168)="N/A",0,RTD("tos.rtd",,AT$83,"."&amp;$B$134&amp;$AS$82&amp;"P"&amp;$A168))</f>
        <v>-3</v>
      </c>
      <c r="AU168" s="54">
        <f>IF(RTD("tos.rtd",,AU$2,"."&amp;$C$134&amp;$AU$134&amp;"C"&amp;$A168)="N/A",0,RTD("tos.rtd",,AU$2,"."&amp;$C$134&amp;$AU$134&amp;"C"&amp;$A168))</f>
        <v>7</v>
      </c>
      <c r="AV168" s="3">
        <f>-IF(RTD("tos.rtd",,AV$2,"."&amp;$C$134&amp;$AU$134&amp;"P"&amp;$A168)="N/A",0,RTD("tos.rtd",,AV$2,"."&amp;$C$134&amp;$AU$134&amp;"P"&amp;$A168))</f>
        <v>-2</v>
      </c>
      <c r="AW168" s="54">
        <f>IF(RTD("tos.rtd",,AW$2,"."&amp;$D$134&amp;$AW$134&amp;"C"&amp;$A168)="N/A",0,RTD("tos.rtd",,AW$2,"."&amp;$D$134&amp;$AW$134&amp;"C"&amp;$A168))</f>
        <v>43</v>
      </c>
      <c r="AX168" s="3">
        <f>-IF(RTD("tos.rtd",,AX$2,"."&amp;$D$134&amp;$AW$134&amp;"P"&amp;$A168)="N/A",0,RTD("tos.rtd",,AX$2,"."&amp;$D$134&amp;$AW$134&amp;"P"&amp;$A168))</f>
        <v>-40</v>
      </c>
      <c r="AY168" s="76">
        <f t="shared" ref="AY168:AY175" si="447">SUM(AS168:AX168)</f>
        <v>9</v>
      </c>
      <c r="AZ168" s="8">
        <f t="shared" si="349"/>
        <v>20775</v>
      </c>
      <c r="BA168" s="54">
        <f>IF(RTD("tos.rtd",,BA$43,"."&amp;$B$134&amp;$AS$82&amp;"C"&amp;$A168)="N/A",0,RTD("tos.rtd",,BA$43,"."&amp;$B$134&amp;$AS$82&amp;"C"&amp;$A168))</f>
        <v>0</v>
      </c>
      <c r="BB168" s="3">
        <f>-IF(RTD("tos.rtd",,BB$43,"."&amp;$B$134&amp;$AS$82&amp;"P"&amp;$A168)="N/A",0,RTD("tos.rtd",,BB$43,"."&amp;$B$134&amp;$AS$82&amp;"P"&amp;$A168))</f>
        <v>-72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-1</v>
      </c>
      <c r="BE168" s="54">
        <f>IF(RTD("tos.rtd",,BE$2,"."&amp;$D$134&amp;$AW$82&amp;"C"&amp;$A168)="N/A",0,RTD("tos.rtd",,BE$2,"."&amp;$D$134&amp;$AW$82&amp;"C"&amp;$A168))</f>
        <v>0</v>
      </c>
      <c r="BF168" s="3">
        <f>-IF(RTD("tos.rtd",,BF$2,"."&amp;$D$134&amp;$AW$82&amp;"P"&amp;$A168)="N/A",0,RTD("tos.rtd",,BF$2,"."&amp;$D$134&amp;$AW$82&amp;"P"&amp;$A168))</f>
        <v>-1</v>
      </c>
      <c r="BG168" s="3">
        <f ca="1">+Hoja2!Y169</f>
        <v>1</v>
      </c>
      <c r="BH168" s="7">
        <f t="shared" ca="1" si="350"/>
        <v>-73</v>
      </c>
      <c r="BI168" s="32" t="str">
        <f t="shared" ca="1" si="409"/>
        <v/>
      </c>
      <c r="BJ168" s="3">
        <f ca="1">IF($BP$1=1,DX168,IF(RTD("tos.rtd",,BJ$43,"."&amp;$B$134&amp;$AS$82&amp;"C"&amp;$A168)="N/A",0,RTD("tos.rtd",,BJ$43,"."&amp;$B$134&amp;$AS$82&amp;"C"&amp;$A168)))</f>
        <v>6.0734971385784112E-21</v>
      </c>
      <c r="BK168" s="3">
        <f ca="1">IF($BP$1=1,DY168,-IF(RTD("tos.rtd",,BK$43,"."&amp;$B$134&amp;$AS$82&amp;"P"&amp;$A168)="N/A",0,RTD("tos.rtd",,BK$43,"."&amp;$B$134&amp;$AS$82&amp;"P"&amp;$A168)))</f>
        <v>-3.7267251079435327E-4</v>
      </c>
      <c r="BL168" s="3">
        <f ca="1">IF($BP$1=1,DZ168,IF(RTD("tos.rtd",,BL$2,"."&amp;$C$134&amp;$AU$82&amp;"C"&amp;$A168)="N/A",0,RTD("tos.rtd",,BL$2,"."&amp;$C$134&amp;$AU$82&amp;"C"&amp;$A168)))</f>
        <v>3.7203089579721063E-4</v>
      </c>
      <c r="BM168" s="3">
        <f ca="1">IF($BP$1=1,EA168,-IF(RTD("tos.rtd",,BM$2,"."&amp;$C$134&amp;$AU$82&amp;"P"&amp;$A168)="N/A",0,RTD("tos.rtd",,BM$2,"."&amp;$C$134&amp;$AU$82&amp;"P"&amp;$A168)))</f>
        <v>-3.7141305092954977E-4</v>
      </c>
      <c r="BN168" s="3">
        <f ca="1">IF($BP$1=1,EB168,IF(RTD("tos.rtd",,BN$2,"."&amp;$D$134&amp;$AW$82&amp;"C"&amp;$A168)="N/A",0,RTD("tos.rtd",,BN$2,"."&amp;$D$134&amp;$AW$82&amp;"C"&amp;$A168)))</f>
        <v>3.5845935552708996E-4</v>
      </c>
      <c r="BO168" s="3">
        <f ca="1">IF($BP$1=1,EC168,-IF(RTD("tos.rtd",,BO$2,"."&amp;$D$134&amp;$AW$82&amp;"P"&amp;$A168)="N/A",0,RTD("tos.rtd",,BO$2,"."&amp;$D$134&amp;$AW$82&amp;"P"&amp;$A168)))</f>
        <v>-3.6942317456618439E-4</v>
      </c>
      <c r="BQ168" s="3">
        <f t="shared" ref="BQ168:BQ175" ca="1" si="448">+$A$84*$A$84*AS168*BJ168-$A$84*$A$84*AT168*BK168</f>
        <v>-39600.574818683759</v>
      </c>
      <c r="BR168" s="3" t="str">
        <f t="shared" ca="1" si="351"/>
        <v/>
      </c>
      <c r="BS168" s="3">
        <f t="shared" ref="BS168:BS175" ca="1" si="449">+$A$84*$A$84*AU168*BL168-$A$84*$A$84*AV168*BM168</f>
        <v>65931.09545079802</v>
      </c>
      <c r="BT168" s="3" t="str">
        <f t="shared" ca="1" si="352"/>
        <v>Cruce +</v>
      </c>
      <c r="BU168" s="3">
        <f t="shared" ref="BU168:BU175" ca="1" si="450">+$A$84*$A$84*AW168*BN168-$A$84*$A$84*AX168*BO168</f>
        <v>22556.576625433343</v>
      </c>
      <c r="BV168" s="3" t="str">
        <f t="shared" ca="1" si="352"/>
        <v/>
      </c>
      <c r="BX168" s="3">
        <f t="shared" ca="1" si="382"/>
        <v>-7285.9356899452569</v>
      </c>
      <c r="BY168" s="3" t="str">
        <f t="shared" ca="1" si="383"/>
        <v/>
      </c>
      <c r="BZ168" s="3">
        <f t="shared" ca="1" si="384"/>
        <v>-100.8515640817298</v>
      </c>
      <c r="CA168" s="3" t="str">
        <f t="shared" ca="1" si="383"/>
        <v/>
      </c>
      <c r="CB168" s="3">
        <f t="shared" ca="1" si="385"/>
        <v>-100.31124342505819</v>
      </c>
      <c r="CC168" s="3" t="str">
        <f t="shared" ca="1" si="383"/>
        <v/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0.05</v>
      </c>
      <c r="CF168" s="3">
        <f>IF(RTD("tos.rtd",,CF$2,"."&amp;$C$134&amp;$AU$82&amp;"C"&amp;$A168)="N/A",0,RTD("tos.rtd",,CF$2,"."&amp;$C$134&amp;$AU$82&amp;"C"&amp;$A168))</f>
        <v>1</v>
      </c>
      <c r="CG168" s="3">
        <f>-IF(RTD("tos.rtd",,CG$2,"."&amp;$C$134&amp;$AU$82&amp;"P"&amp;$A168)="N/A",0,RTD("tos.rtd",,CG$2,"."&amp;$C$134&amp;$AU$82&amp;"P"&amp;$A168))</f>
        <v>0.11</v>
      </c>
      <c r="CH168" s="3">
        <f>IF(RTD("tos.rtd",,CH$2,"."&amp;$D$134&amp;$AW$82&amp;"C"&amp;$A168)="N/A",0,RTD("tos.rtd",,CH$2,"."&amp;$D$134&amp;$AW$82&amp;"C"&amp;$A168))</f>
        <v>0.74</v>
      </c>
      <c r="CI168" s="3">
        <f>-IF(RTD("tos.rtd",,CI$2,"."&amp;$D$134&amp;$AW$82&amp;"P"&amp;$A168)="N/A",0,RTD("tos.rtd",,CI$2,"."&amp;$D$134&amp;$AW$82&amp;"P"&amp;$A168))</f>
        <v>0.28000000000000003</v>
      </c>
      <c r="CK168" s="3">
        <f t="shared" ref="CK168:CK175" si="451">+AS168*CD168*100+AT168*CE168*100</f>
        <v>385</v>
      </c>
      <c r="CL168" s="3"/>
      <c r="CM168" s="3">
        <f t="shared" ref="CM168:CM175" si="452">+AU168*CF168*100+AV168*CG168*100</f>
        <v>678</v>
      </c>
      <c r="CN168" s="3"/>
      <c r="CO168" s="3">
        <f t="shared" ref="CO168:CO175" si="453">+AW168*CH168*100+AX168*CI168*100</f>
        <v>2062</v>
      </c>
      <c r="CP168" s="3">
        <f t="shared" si="343"/>
        <v>3125</v>
      </c>
      <c r="CQ168" s="3">
        <f t="shared" si="353"/>
        <v>-72</v>
      </c>
      <c r="CR168" s="3"/>
      <c r="CS168" s="3">
        <f t="shared" si="354"/>
        <v>-1</v>
      </c>
      <c r="CT168" s="3"/>
      <c r="CU168" s="3">
        <f t="shared" si="355"/>
        <v>-1</v>
      </c>
      <c r="CV168" s="3"/>
      <c r="CW168" s="3">
        <f t="shared" ca="1" si="356"/>
        <v>48887.097257547604</v>
      </c>
      <c r="CY168" s="3">
        <f t="shared" ca="1" si="357"/>
        <v>-7487.0984974520443</v>
      </c>
      <c r="CZ168" s="70" t="str">
        <f t="shared" ca="1" si="386"/>
        <v/>
      </c>
      <c r="DA168" s="3">
        <f>IF(RTD("tos.rtd",,DA$43,"."&amp;$B$134&amp;$AS$82&amp;"C"&amp;$A168)="N/A",0,RTD("tos.rtd",,DA$43,"."&amp;$B$134&amp;$AS$82&amp;"C"&amp;$A168))</f>
        <v>577.64</v>
      </c>
      <c r="DB168" s="3">
        <f>IF(RTD("tos.rtd",,DB$43,"."&amp;$B$134&amp;$AS$82&amp;"P"&amp;$A168)="N/A",0,RTD("tos.rtd",,DB$43,"."&amp;$B$134&amp;$AS$82&amp;"P"&amp;$A168))</f>
        <v>0.85</v>
      </c>
      <c r="DC168" s="3">
        <f>IF(RTD("tos.rtd",,DC$43,"."&amp;$B$134&amp;$AS$82&amp;"C"&amp;$A168)="N/A",0,RTD("tos.rtd",,DC$43,"."&amp;$B$134&amp;$AS$82&amp;"C"&amp;$A168))</f>
        <v>710</v>
      </c>
      <c r="DD168" s="3">
        <f>IF(RTD("tos.rtd",,DD$43,"."&amp;$B$134&amp;$AS$82&amp;"P"&amp;$A168)="N/A",0,RTD("tos.rtd",,DD$43,"."&amp;$B$134&amp;$AS$82&amp;"P"&amp;$A168))</f>
        <v>20</v>
      </c>
      <c r="DE168" s="3">
        <f>IF(RTD("tos.rtd",,DE$43,"."&amp;$B$134&amp;$AS$82&amp;"C"&amp;$A168)="N/A",0,RTD("tos.rtd",,DE$43,"."&amp;$B$134&amp;$AS$82&amp;"C"&amp;$A168))</f>
        <v>630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387"/>
        <v>-617.25</v>
      </c>
      <c r="DH168" s="3">
        <f t="shared" si="388"/>
        <v>0</v>
      </c>
      <c r="DI168" s="3">
        <f t="shared" si="389"/>
        <v>0</v>
      </c>
      <c r="DJ168" s="3">
        <f t="shared" si="358"/>
        <v>0</v>
      </c>
      <c r="DK168" s="3">
        <f t="shared" si="359"/>
        <v>0</v>
      </c>
      <c r="DL168" s="3">
        <f t="shared" si="390"/>
        <v>0</v>
      </c>
      <c r="DM168" s="3">
        <f t="shared" si="391"/>
        <v>0</v>
      </c>
      <c r="DN168" s="64" t="str">
        <f t="shared" si="360"/>
        <v>UNKNOWN</v>
      </c>
      <c r="DO168" s="64" t="str">
        <f t="shared" si="361"/>
        <v>UNKNOWN</v>
      </c>
      <c r="DP168" s="3">
        <f t="shared" si="362"/>
        <v>0</v>
      </c>
      <c r="DQ168" s="3">
        <f t="shared" si="363"/>
        <v>0</v>
      </c>
      <c r="DR168" s="3">
        <f t="shared" ca="1" si="364"/>
        <v>0</v>
      </c>
      <c r="DS168" s="3">
        <f t="shared" si="365"/>
        <v>0</v>
      </c>
      <c r="DT168" s="3">
        <f t="shared" si="392"/>
        <v>0</v>
      </c>
      <c r="DU168" s="3">
        <f t="shared" si="393"/>
        <v>0</v>
      </c>
      <c r="DV168" s="3">
        <f t="shared" si="366"/>
        <v>0</v>
      </c>
      <c r="DW168" s="3">
        <f t="shared" si="367"/>
        <v>-23</v>
      </c>
      <c r="DX168" s="3">
        <f t="shared" ca="1" si="368"/>
        <v>6.0734971385784112E-21</v>
      </c>
      <c r="DY168" s="3">
        <f t="shared" ca="1" si="369"/>
        <v>-3.7267251079435327E-4</v>
      </c>
      <c r="DZ168" s="3">
        <f t="shared" ca="1" si="370"/>
        <v>3.7203089579721063E-4</v>
      </c>
      <c r="EA168" s="3">
        <f t="shared" ca="1" si="371"/>
        <v>-3.7141305092954977E-4</v>
      </c>
      <c r="EB168" s="3">
        <f t="shared" ca="1" si="372"/>
        <v>3.5845935552708996E-4</v>
      </c>
      <c r="EC168" s="3">
        <f t="shared" ca="1" si="373"/>
        <v>-3.6942317456618439E-4</v>
      </c>
      <c r="ED168" s="63">
        <f t="shared" si="394"/>
        <v>-23</v>
      </c>
      <c r="EE168" s="59">
        <f t="shared" si="374"/>
        <v>0.25</v>
      </c>
      <c r="EF168" s="59">
        <f t="shared" si="375"/>
        <v>2.6482000000000001</v>
      </c>
      <c r="EG168" s="59">
        <f t="shared" si="376"/>
        <v>0.25</v>
      </c>
      <c r="EH168" s="59">
        <f t="shared" si="377"/>
        <v>0.25519999999999998</v>
      </c>
      <c r="EI168" s="59">
        <f t="shared" si="378"/>
        <v>0.2016</v>
      </c>
      <c r="EJ168" s="59">
        <f t="shared" si="379"/>
        <v>0.222</v>
      </c>
      <c r="EK168" s="63">
        <f t="shared" ca="1" si="395"/>
        <v>3922546.7289694673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264.82%</v>
      </c>
      <c r="EN168" s="3" t="str">
        <f>RTD("tos.rtd",,EN$2,"."&amp;$C$134&amp;$AU$82&amp;"C"&amp;$A168)</f>
        <v>--</v>
      </c>
      <c r="EO168" s="3" t="str">
        <f>RTD("tos.rtd",,EO$2,"."&amp;$C$134&amp;$AU$82&amp;"P"&amp;$A168)</f>
        <v>25.52%</v>
      </c>
      <c r="EP168" s="3" t="str">
        <f>RTD("tos.rtd",,EP$2,"."&amp;$D$134&amp;$AW$82&amp;"C"&amp;$A168)</f>
        <v>20.16%</v>
      </c>
      <c r="EQ168" s="3" t="str">
        <f>RTD("tos.rtd",,EQ$2,"."&amp;$D$134&amp;$AW$82&amp;"P"&amp;$A168)</f>
        <v>22.20%</v>
      </c>
      <c r="ES168" s="63" t="str">
        <f t="shared" si="380"/>
        <v>20775,-23.00</v>
      </c>
      <c r="ET168" s="63" t="str">
        <f t="shared" ca="1" si="381"/>
        <v>20775,-07.49</v>
      </c>
      <c r="EU168" s="68">
        <v>588.28</v>
      </c>
      <c r="EV168" s="68" t="s">
        <v>1364</v>
      </c>
      <c r="EW168" s="68">
        <v>514.65</v>
      </c>
      <c r="EX168" s="68" t="s">
        <v>1365</v>
      </c>
      <c r="EY168" s="68">
        <v>5892.75</v>
      </c>
      <c r="EZ168" s="68" t="s">
        <v>1366</v>
      </c>
      <c r="FA168" s="68">
        <v>21124.5</v>
      </c>
      <c r="FB168" s="68" t="s">
        <v>1367</v>
      </c>
      <c r="FC168" s="68" t="s">
        <v>1368</v>
      </c>
      <c r="FD168" s="68" t="s">
        <v>1369</v>
      </c>
      <c r="FE168" s="68" t="s">
        <v>1370</v>
      </c>
      <c r="FF168" s="68" t="s">
        <v>1371</v>
      </c>
    </row>
    <row r="169" spans="1:162" ht="11.1" customHeight="1" thickBot="1" x14ac:dyDescent="0.25">
      <c r="A169" s="2">
        <f t="shared" si="396"/>
        <v>20750</v>
      </c>
      <c r="B169" s="3">
        <f t="shared" si="441"/>
        <v>45</v>
      </c>
      <c r="C169" s="3">
        <f t="shared" si="442"/>
        <v>11</v>
      </c>
      <c r="D169" s="3">
        <f t="shared" si="443"/>
        <v>49</v>
      </c>
      <c r="E169" s="3">
        <f t="shared" si="444"/>
        <v>105</v>
      </c>
      <c r="F169" s="4">
        <f t="shared" si="445"/>
        <v>20837.297970059248</v>
      </c>
      <c r="G169" s="5">
        <f t="shared" si="446"/>
        <v>505.44554686860903</v>
      </c>
      <c r="AM169" s="1">
        <v>0</v>
      </c>
      <c r="AN169" s="1">
        <v>-55</v>
      </c>
      <c r="AO169" s="1">
        <v>20750</v>
      </c>
      <c r="AP169" s="1">
        <v>1</v>
      </c>
      <c r="AQ169" s="1">
        <v>-169</v>
      </c>
      <c r="AS169" s="54">
        <f>IF(RTD("tos.rtd",,AS$83,"."&amp;$B$134&amp;$AS$82&amp;"C"&amp;$A169)="N/A",0,RTD("tos.rtd",,AS$83,"."&amp;$B$134&amp;$AS$82&amp;"C"&amp;$A169))</f>
        <v>6</v>
      </c>
      <c r="AT169" s="3">
        <f>-IF(RTD("tos.rtd",,AT$83,"."&amp;$B$134&amp;$AS$82&amp;"P"&amp;$A169)="N/A",0,RTD("tos.rtd",,AT$83,"."&amp;$B$134&amp;$AS$82&amp;"P"&amp;$A169))</f>
        <v>-39</v>
      </c>
      <c r="AU169" s="54">
        <f>IF(RTD("tos.rtd",,AU$2,"."&amp;$C$134&amp;$AU$134&amp;"C"&amp;$A169)="N/A",0,RTD("tos.rtd",,AU$2,"."&amp;$C$134&amp;$AU$134&amp;"C"&amp;$A169))</f>
        <v>6</v>
      </c>
      <c r="AV169" s="3">
        <f>-IF(RTD("tos.rtd",,AV$2,"."&amp;$C$134&amp;$AU$134&amp;"P"&amp;$A169)="N/A",0,RTD("tos.rtd",,AV$2,"."&amp;$C$134&amp;$AU$134&amp;"P"&amp;$A169))</f>
        <v>-5</v>
      </c>
      <c r="AW169" s="54">
        <f>IF(RTD("tos.rtd",,AW$2,"."&amp;$D$134&amp;$AW$134&amp;"C"&amp;$A169)="N/A",0,RTD("tos.rtd",,AW$2,"."&amp;$D$134&amp;$AW$134&amp;"C"&amp;$A169))</f>
        <v>44</v>
      </c>
      <c r="AX169" s="3">
        <f>-IF(RTD("tos.rtd",,AX$2,"."&amp;$D$134&amp;$AW$134&amp;"P"&amp;$A169)="N/A",0,RTD("tos.rtd",,AX$2,"."&amp;$D$134&amp;$AW$134&amp;"P"&amp;$A169))</f>
        <v>-5</v>
      </c>
      <c r="AY169" s="76">
        <f t="shared" si="447"/>
        <v>7</v>
      </c>
      <c r="AZ169" s="8">
        <f t="shared" si="349"/>
        <v>20750</v>
      </c>
      <c r="BA169" s="54">
        <f>IF(RTD("tos.rtd",,BA$43,"."&amp;$B$134&amp;$AS$82&amp;"C"&amp;$A169)="N/A",0,RTD("tos.rtd",,BA$43,"."&amp;$B$134&amp;$AS$82&amp;"C"&amp;$A169))</f>
        <v>1</v>
      </c>
      <c r="BB169" s="3">
        <f>-IF(RTD("tos.rtd",,BB$43,"."&amp;$B$134&amp;$AS$82&amp;"P"&amp;$A169)="N/A",0,RTD("tos.rtd",,BB$43,"."&amp;$B$134&amp;$AS$82&amp;"P"&amp;$A169))</f>
        <v>-169</v>
      </c>
      <c r="BC169" s="54">
        <f>IF(RTD("tos.rtd",,BC$2,"."&amp;$C$134&amp;$AU$82&amp;"C"&amp;$A169)="N/A",0,RTD("tos.rtd",,BC$2,"."&amp;$C$134&amp;$AU$82&amp;"C"&amp;$A169))</f>
        <v>0</v>
      </c>
      <c r="BD169" s="3">
        <f>-IF(RTD("tos.rtd",,BD$2,"."&amp;$C$134&amp;$AU$82&amp;"P"&amp;$A169)="N/A",0,RTD("tos.rtd",,BD$2,"."&amp;$C$134&amp;$AU$82&amp;"P"&amp;$A169))</f>
        <v>-4</v>
      </c>
      <c r="BE169" s="54">
        <f>IF(RTD("tos.rtd",,BE$2,"."&amp;$D$134&amp;$AW$82&amp;"C"&amp;$A169)="N/A",0,RTD("tos.rtd",,BE$2,"."&amp;$D$134&amp;$AW$82&amp;"C"&amp;$A169))</f>
        <v>0</v>
      </c>
      <c r="BF169" s="3">
        <f>-IF(RTD("tos.rtd",,BF$2,"."&amp;$D$134&amp;$AW$82&amp;"P"&amp;$A169)="N/A",0,RTD("tos.rtd",,BF$2,"."&amp;$D$134&amp;$AW$82&amp;"P"&amp;$A169))</f>
        <v>-2</v>
      </c>
      <c r="BG169" s="3">
        <f ca="1">+Hoja2!Y170</f>
        <v>-46</v>
      </c>
      <c r="BH169" s="7">
        <f t="shared" ca="1" si="350"/>
        <v>-220</v>
      </c>
      <c r="BI169" s="32" t="str">
        <f t="shared" ca="1" si="409"/>
        <v/>
      </c>
      <c r="BJ169" s="3">
        <f ca="1">IF($BP$1=1,DX169,IF(RTD("tos.rtd",,BJ$43,"."&amp;$B$134&amp;$AS$82&amp;"C"&amp;$A169)="N/A",0,RTD("tos.rtd",,BJ$43,"."&amp;$B$134&amp;$AS$82&amp;"C"&amp;$A169)))</f>
        <v>1.8829034433602415E-22</v>
      </c>
      <c r="BK169" s="3">
        <f ca="1">IF($BP$1=1,DY169,-IF(RTD("tos.rtd",,BK$43,"."&amp;$B$134&amp;$AS$82&amp;"P"&amp;$A169)="N/A",0,RTD("tos.rtd",,BK$43,"."&amp;$B$134&amp;$AS$82&amp;"P"&amp;$A169)))</f>
        <v>-3.5881617946488688E-4</v>
      </c>
      <c r="BL169" s="3">
        <f ca="1">IF($BP$1=1,DZ169,IF(RTD("tos.rtd",,BL$2,"."&amp;$C$134&amp;$AU$82&amp;"C"&amp;$A169)="N/A",0,RTD("tos.rtd",,BL$2,"."&amp;$C$134&amp;$AU$82&amp;"C"&amp;$A169)))</f>
        <v>3.5775288292960494E-4</v>
      </c>
      <c r="BM169" s="3">
        <f ca="1">IF($BP$1=1,EA169,-IF(RTD("tos.rtd",,BM$2,"."&amp;$C$134&amp;$AU$82&amp;"P"&amp;$A169)="N/A",0,RTD("tos.rtd",,BM$2,"."&amp;$C$134&amp;$AU$82&amp;"P"&amp;$A169)))</f>
        <v>-3.5765883491684655E-4</v>
      </c>
      <c r="BN169" s="3">
        <f ca="1">IF($BP$1=1,EB169,IF(RTD("tos.rtd",,BN$2,"."&amp;$D$134&amp;$AW$82&amp;"C"&amp;$A169)="N/A",0,RTD("tos.rtd",,BN$2,"."&amp;$D$134&amp;$AW$82&amp;"C"&amp;$A169)))</f>
        <v>3.3549454878843899E-4</v>
      </c>
      <c r="BO169" s="3">
        <f ca="1">IF($BP$1=1,EC169,-IF(RTD("tos.rtd",,BO$2,"."&amp;$D$134&amp;$AW$82&amp;"P"&amp;$A169)="N/A",0,RTD("tos.rtd",,BO$2,"."&amp;$D$134&amp;$AW$82&amp;"P"&amp;$A169)))</f>
        <v>-3.519956688726597E-4</v>
      </c>
      <c r="BQ169" s="3">
        <f t="shared" ca="1" si="448"/>
        <v>-495666.42331617489</v>
      </c>
      <c r="BR169" s="3" t="str">
        <f t="shared" ca="1" si="351"/>
        <v/>
      </c>
      <c r="BS169" s="3">
        <f t="shared" ca="1" si="449"/>
        <v>12688.389200521189</v>
      </c>
      <c r="BT169" s="3" t="str">
        <f t="shared" ca="1" si="352"/>
        <v/>
      </c>
      <c r="BU169" s="3">
        <f t="shared" ca="1" si="450"/>
        <v>460527.69131609827</v>
      </c>
      <c r="BV169" s="3" t="str">
        <f t="shared" ca="1" si="352"/>
        <v/>
      </c>
      <c r="BX169" s="3">
        <f t="shared" ca="1" si="382"/>
        <v>-16465.851718576589</v>
      </c>
      <c r="BY169" s="3" t="str">
        <f t="shared" ca="1" si="383"/>
        <v/>
      </c>
      <c r="BZ169" s="3">
        <f t="shared" ca="1" si="384"/>
        <v>-388.46726380495522</v>
      </c>
      <c r="CA169" s="3" t="str">
        <f t="shared" ca="1" si="383"/>
        <v/>
      </c>
      <c r="CB169" s="3">
        <f t="shared" ca="1" si="385"/>
        <v>-191.15813871891083</v>
      </c>
      <c r="CC169" s="3" t="str">
        <f t="shared" ca="1" si="383"/>
        <v/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0.05</v>
      </c>
      <c r="CF169" s="3">
        <f>IF(RTD("tos.rtd",,CF$2,"."&amp;$C$134&amp;$AU$82&amp;"C"&amp;$A169)="N/A",0,RTD("tos.rtd",,CF$2,"."&amp;$C$134&amp;$AU$82&amp;"C"&amp;$A169))</f>
        <v>1</v>
      </c>
      <c r="CG169" s="3">
        <f>-IF(RTD("tos.rtd",,CG$2,"."&amp;$C$134&amp;$AU$82&amp;"P"&amp;$A169)="N/A",0,RTD("tos.rtd",,CG$2,"."&amp;$C$134&amp;$AU$82&amp;"P"&amp;$A169))</f>
        <v>0.1</v>
      </c>
      <c r="CH169" s="3">
        <f>IF(RTD("tos.rtd",,CH$2,"."&amp;$D$134&amp;$AW$82&amp;"C"&amp;$A169)="N/A",0,RTD("tos.rtd",,CH$2,"."&amp;$D$134&amp;$AW$82&amp;"C"&amp;$A169))</f>
        <v>0.74</v>
      </c>
      <c r="CI169" s="3">
        <f>-IF(RTD("tos.rtd",,CI$2,"."&amp;$D$134&amp;$AW$82&amp;"P"&amp;$A169)="N/A",0,RTD("tos.rtd",,CI$2,"."&amp;$D$134&amp;$AW$82&amp;"P"&amp;$A169))</f>
        <v>0.28000000000000003</v>
      </c>
      <c r="CK169" s="3">
        <f t="shared" si="451"/>
        <v>405</v>
      </c>
      <c r="CL169" s="3"/>
      <c r="CM169" s="3">
        <f t="shared" si="452"/>
        <v>550</v>
      </c>
      <c r="CN169" s="3"/>
      <c r="CO169" s="3">
        <f t="shared" si="453"/>
        <v>3116</v>
      </c>
      <c r="CP169" s="3">
        <f t="shared" si="343"/>
        <v>4071</v>
      </c>
      <c r="CQ169" s="3">
        <f t="shared" si="353"/>
        <v>-168</v>
      </c>
      <c r="CR169" s="3"/>
      <c r="CS169" s="3">
        <f t="shared" si="354"/>
        <v>-4</v>
      </c>
      <c r="CT169" s="3"/>
      <c r="CU169" s="3">
        <f t="shared" si="355"/>
        <v>-2</v>
      </c>
      <c r="CV169" s="3"/>
      <c r="CW169" s="3">
        <f t="shared" ca="1" si="356"/>
        <v>-22450.342799555452</v>
      </c>
      <c r="CY169" s="3">
        <f t="shared" ca="1" si="357"/>
        <v>-17045.477121100455</v>
      </c>
      <c r="CZ169" s="70" t="str">
        <f t="shared" ca="1" si="386"/>
        <v/>
      </c>
      <c r="DA169" s="3">
        <f>IF(RTD("tos.rtd",,DA$43,"."&amp;$B$134&amp;$AS$82&amp;"C"&amp;$A169)="N/A",0,RTD("tos.rtd",,DA$43,"."&amp;$B$134&amp;$AS$82&amp;"C"&amp;$A169))</f>
        <v>712.37</v>
      </c>
      <c r="DB169" s="3">
        <f>IF(RTD("tos.rtd",,DB$43,"."&amp;$B$134&amp;$AS$82&amp;"P"&amp;$A169)="N/A",0,RTD("tos.rtd",,DB$43,"."&amp;$B$134&amp;$AS$82&amp;"P"&amp;$A169))</f>
        <v>0.48</v>
      </c>
      <c r="DC169" s="3">
        <f>IF(RTD("tos.rtd",,DC$43,"."&amp;$B$134&amp;$AS$82&amp;"C"&amp;$A169)="N/A",0,RTD("tos.rtd",,DC$43,"."&amp;$B$134&amp;$AS$82&amp;"C"&amp;$A169))</f>
        <v>734</v>
      </c>
      <c r="DD169" s="3">
        <f>IF(RTD("tos.rtd",,DD$43,"."&amp;$B$134&amp;$AS$82&amp;"P"&amp;$A169)="N/A",0,RTD("tos.rtd",,DD$43,"."&amp;$B$134&amp;$AS$82&amp;"P"&amp;$A169))</f>
        <v>19.899999999999999</v>
      </c>
      <c r="DE169" s="3">
        <f>IF(RTD("tos.rtd",,DE$43,"."&amp;$B$134&amp;$AS$82&amp;"C"&amp;$A169)="N/A",0,RTD("tos.rtd",,DE$43,"."&amp;$B$134&amp;$AS$82&amp;"C"&amp;$A169))</f>
        <v>654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387"/>
        <v>-642.25</v>
      </c>
      <c r="DH169" s="3">
        <f t="shared" si="388"/>
        <v>0</v>
      </c>
      <c r="DI169" s="3">
        <f t="shared" si="389"/>
        <v>0</v>
      </c>
      <c r="DJ169" s="3">
        <f t="shared" si="358"/>
        <v>0</v>
      </c>
      <c r="DK169" s="3">
        <f t="shared" si="359"/>
        <v>0</v>
      </c>
      <c r="DL169" s="3">
        <f t="shared" si="390"/>
        <v>0</v>
      </c>
      <c r="DM169" s="3">
        <f t="shared" si="391"/>
        <v>0</v>
      </c>
      <c r="DN169" s="64" t="str">
        <f t="shared" si="360"/>
        <v>UNKNOWN</v>
      </c>
      <c r="DO169" s="64" t="str">
        <f t="shared" si="361"/>
        <v>UNKNOWN</v>
      </c>
      <c r="DP169" s="3">
        <f t="shared" si="362"/>
        <v>0</v>
      </c>
      <c r="DQ169" s="3">
        <f t="shared" si="363"/>
        <v>0</v>
      </c>
      <c r="DR169" s="3">
        <f t="shared" ca="1" si="364"/>
        <v>0</v>
      </c>
      <c r="DS169" s="3">
        <f t="shared" si="365"/>
        <v>0</v>
      </c>
      <c r="DT169" s="3">
        <f t="shared" si="392"/>
        <v>0</v>
      </c>
      <c r="DU169" s="3">
        <f t="shared" si="393"/>
        <v>0</v>
      </c>
      <c r="DV169" s="3">
        <f t="shared" si="366"/>
        <v>0</v>
      </c>
      <c r="DW169" s="3">
        <f t="shared" si="367"/>
        <v>-55</v>
      </c>
      <c r="DX169" s="3">
        <f t="shared" ref="DX169:DX189" ca="1" si="454">(EXP(-POWER((LN($A$136/$A169)+($EC$1+POWER($EE169,2)/2)*($EM$1/$DY$1))/($EE169*SQRT($EM$1/$DY$1)),2)/2)/SQRT(2*PI())/($A$136*$EE169*SQRT($EM$1/$DY$1)))</f>
        <v>1.8829034433602415E-22</v>
      </c>
      <c r="DY169" s="3">
        <f t="shared" ref="DY169:DY189" ca="1" si="455">-(EXP(-POWER((LN($A$136/$A169)+($EC$1+POWER($EF169,2)/2)*($EM$1/$DY$1))/($EF169*SQRT($EM$1/$DY$1)),2)/2)/SQRT(2*PI())/($A$136*$EF169*SQRT($EM$1/$DY$1)))</f>
        <v>-3.5881617946488688E-4</v>
      </c>
      <c r="DZ169" s="3">
        <f t="shared" ref="DZ169:DZ189" ca="1" si="456">(EXP(-POWER((LN($A$136/$A169)+($EC$1+POWER($EG169,2)/2)*($EO$1/$DY$1))/($EG169*SQRT($EO$1/$DY$1)),2)/2)/SQRT(2*PI())/($A$136*$EG169*SQRT($EO$1/$DY$1)))</f>
        <v>3.5775288292960494E-4</v>
      </c>
      <c r="EA169" s="3">
        <f t="shared" ref="EA169:EA189" ca="1" si="457">-(EXP(-POWER((LN($A$136/$A169)+($EC$1+POWER($EH169,2)/2)*($EO$1/$DY$1))/($EH169*SQRT($EO$1/$DY$1)),2)/2)/SQRT(2*PI())/($A$136*$EH169*SQRT($EO$1/$DY$1)))</f>
        <v>-3.5765883491684655E-4</v>
      </c>
      <c r="EB169" s="3">
        <f t="shared" ref="EB169:EB189" ca="1" si="458">(EXP(-POWER((LN($A$136/$A169)+($EC$1+POWER($EI169,2)/2)*($EO$1/$DY$1))/($EI169*SQRT($EO$1/$DY$1)),2)/2)/SQRT(2*PI())/($A$136*$EI169*SQRT($EO$1/$DY$1)))</f>
        <v>3.3549454878843899E-4</v>
      </c>
      <c r="EC169" s="3">
        <f t="shared" ref="EC169:EC189" ca="1" si="459">-(EXP(-POWER((LN($A$136/$A169)+($EC$1+POWER($EJ169,2)/2)*($EO$1/$DY$1))/($EJ169*SQRT($EO$1/$DY$1)),2)/2)/SQRT(2*PI())/($A$136*$EJ169*SQRT($EO$1/$DY$1)))</f>
        <v>-3.519956688726597E-4</v>
      </c>
      <c r="ED169" s="63">
        <f t="shared" si="394"/>
        <v>-55</v>
      </c>
      <c r="EE169" s="59">
        <f t="shared" si="374"/>
        <v>0.25</v>
      </c>
      <c r="EF169" s="59">
        <f t="shared" si="375"/>
        <v>2.7244999999999999</v>
      </c>
      <c r="EG169" s="59">
        <f t="shared" si="376"/>
        <v>0.25</v>
      </c>
      <c r="EH169" s="59">
        <f t="shared" si="377"/>
        <v>0.25650000000000001</v>
      </c>
      <c r="EI169" s="59">
        <f t="shared" si="378"/>
        <v>0.19939999999999999</v>
      </c>
      <c r="EJ169" s="59">
        <f t="shared" si="379"/>
        <v>0.22289999999999999</v>
      </c>
      <c r="EK169" s="63">
        <f t="shared" ca="1" si="395"/>
        <v>9031245.287482433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272.45%</v>
      </c>
      <c r="EN169" s="3" t="str">
        <f>RTD("tos.rtd",,EN$2,"."&amp;$C$134&amp;$AU$82&amp;"C"&amp;$A169)</f>
        <v>--</v>
      </c>
      <c r="EO169" s="3" t="str">
        <f>RTD("tos.rtd",,EO$2,"."&amp;$C$134&amp;$AU$82&amp;"P"&amp;$A169)</f>
        <v>25.65%</v>
      </c>
      <c r="EP169" s="3" t="str">
        <f>RTD("tos.rtd",,EP$2,"."&amp;$D$134&amp;$AW$82&amp;"C"&amp;$A169)</f>
        <v>19.94%</v>
      </c>
      <c r="EQ169" s="3" t="str">
        <f>RTD("tos.rtd",,EQ$2,"."&amp;$D$134&amp;$AW$82&amp;"P"&amp;$A169)</f>
        <v>22.29%</v>
      </c>
      <c r="ES169" s="63" t="str">
        <f t="shared" si="380"/>
        <v>20750,-55.00</v>
      </c>
      <c r="ET169" s="63" t="str">
        <f t="shared" ca="1" si="381"/>
        <v>20750,-17.05</v>
      </c>
      <c r="EU169" s="68">
        <v>588.12</v>
      </c>
      <c r="EV169" s="68" t="s">
        <v>1372</v>
      </c>
      <c r="EW169" s="68">
        <v>514.5</v>
      </c>
      <c r="EX169" s="68" t="s">
        <v>1373</v>
      </c>
      <c r="EY169" s="68">
        <v>5891.5</v>
      </c>
      <c r="EZ169" s="68" t="s">
        <v>1374</v>
      </c>
      <c r="FA169" s="68">
        <v>21117</v>
      </c>
      <c r="FB169" s="68" t="s">
        <v>1375</v>
      </c>
      <c r="FC169" s="68" t="s">
        <v>1376</v>
      </c>
      <c r="FD169" s="68" t="s">
        <v>1377</v>
      </c>
      <c r="FE169" s="68" t="s">
        <v>1378</v>
      </c>
      <c r="FF169" s="68" t="s">
        <v>1379</v>
      </c>
    </row>
    <row r="170" spans="1:162" ht="11.1" customHeight="1" thickBot="1" x14ac:dyDescent="0.25">
      <c r="A170" s="2">
        <f t="shared" si="396"/>
        <v>20725</v>
      </c>
      <c r="B170" s="3">
        <f t="shared" si="441"/>
        <v>7</v>
      </c>
      <c r="C170" s="3">
        <f t="shared" si="442"/>
        <v>9</v>
      </c>
      <c r="D170" s="3">
        <f t="shared" si="443"/>
        <v>13</v>
      </c>
      <c r="E170" s="3">
        <f t="shared" si="444"/>
        <v>29</v>
      </c>
      <c r="F170" s="4">
        <f t="shared" si="445"/>
        <v>20812.192791782069</v>
      </c>
      <c r="G170" s="5">
        <f t="shared" si="446"/>
        <v>504.83657633021312</v>
      </c>
      <c r="AM170" s="1">
        <v>0</v>
      </c>
      <c r="AN170" s="1">
        <v>-1</v>
      </c>
      <c r="AO170" s="1">
        <v>20725</v>
      </c>
      <c r="AP170" s="1">
        <v>0</v>
      </c>
      <c r="AQ170" s="1">
        <v>-1</v>
      </c>
      <c r="AS170" s="54">
        <f>IF(RTD("tos.rtd",,AS$83,"."&amp;$B$134&amp;$AS$82&amp;"C"&amp;$A170)="N/A",0,RTD("tos.rtd",,AS$83,"."&amp;$B$134&amp;$AS$82&amp;"C"&amp;$A170))</f>
        <v>5</v>
      </c>
      <c r="AT170" s="3">
        <f>-IF(RTD("tos.rtd",,AT$83,"."&amp;$B$134&amp;$AS$82&amp;"P"&amp;$A170)="N/A",0,RTD("tos.rtd",,AT$83,"."&amp;$B$134&amp;$AS$82&amp;"P"&amp;$A170))</f>
        <v>-2</v>
      </c>
      <c r="AU170" s="54">
        <f>IF(RTD("tos.rtd",,AU$2,"."&amp;$C$134&amp;$AU$134&amp;"C"&amp;$A170)="N/A",0,RTD("tos.rtd",,AU$2,"."&amp;$C$134&amp;$AU$134&amp;"C"&amp;$A170))</f>
        <v>8</v>
      </c>
      <c r="AV170" s="3">
        <f>-IF(RTD("tos.rtd",,AV$2,"."&amp;$C$134&amp;$AU$134&amp;"P"&amp;$A170)="N/A",0,RTD("tos.rtd",,AV$2,"."&amp;$C$134&amp;$AU$134&amp;"P"&amp;$A170))</f>
        <v>-1</v>
      </c>
      <c r="AW170" s="54">
        <f>IF(RTD("tos.rtd",,AW$2,"."&amp;$D$134&amp;$AW$134&amp;"C"&amp;$A170)="N/A",0,RTD("tos.rtd",,AW$2,"."&amp;$D$134&amp;$AW$134&amp;"C"&amp;$A170))</f>
        <v>12</v>
      </c>
      <c r="AX170" s="3">
        <f>-IF(RTD("tos.rtd",,AX$2,"."&amp;$D$134&amp;$AW$134&amp;"P"&amp;$A170)="N/A",0,RTD("tos.rtd",,AX$2,"."&amp;$D$134&amp;$AW$134&amp;"P"&amp;$A170))</f>
        <v>-1</v>
      </c>
      <c r="AY170" s="76">
        <f t="shared" si="447"/>
        <v>21</v>
      </c>
      <c r="AZ170" s="8">
        <f t="shared" si="349"/>
        <v>20725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-1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-2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-1</v>
      </c>
      <c r="BG170" s="3">
        <f ca="1">+Hoja2!Y171</f>
        <v>-69</v>
      </c>
      <c r="BH170" s="7">
        <f t="shared" ca="1" si="350"/>
        <v>-73</v>
      </c>
      <c r="BI170" s="32" t="str">
        <f t="shared" ca="1" si="409"/>
        <v/>
      </c>
      <c r="BJ170" s="3">
        <f ca="1">IF($BP$1=1,DX170,IF(RTD("tos.rtd",,BJ$43,"."&amp;$B$134&amp;$AS$82&amp;"C"&amp;$A170)="N/A",0,RTD("tos.rtd",,BJ$43,"."&amp;$B$134&amp;$AS$82&amp;"C"&amp;$A170)))</f>
        <v>5.0526671664807631E-24</v>
      </c>
      <c r="BK170" s="3">
        <f ca="1">IF($BP$1=1,DY170,-IF(RTD("tos.rtd",,BK$43,"."&amp;$B$134&amp;$AS$82&amp;"P"&amp;$A170)="N/A",0,RTD("tos.rtd",,BK$43,"."&amp;$B$134&amp;$AS$82&amp;"P"&amp;$A170)))</f>
        <v>-3.457116705919116E-4</v>
      </c>
      <c r="BL170" s="3">
        <f ca="1">IF($BP$1=1,DZ170,IF(RTD("tos.rtd",,BL$2,"."&amp;$C$134&amp;$AU$82&amp;"C"&amp;$A170)="N/A",0,RTD("tos.rtd",,BL$2,"."&amp;$C$134&amp;$AU$82&amp;"C"&amp;$A170)))</f>
        <v>3.4348312527575792E-4</v>
      </c>
      <c r="BM170" s="3">
        <f ca="1">IF($BP$1=1,EA170,-IF(RTD("tos.rtd",,BM$2,"."&amp;$C$134&amp;$AU$82&amp;"P"&amp;$A170)="N/A",0,RTD("tos.rtd",,BM$2,"."&amp;$C$134&amp;$AU$82&amp;"P"&amp;$A170)))</f>
        <v>-3.4414026753545765E-4</v>
      </c>
      <c r="BN170" s="3">
        <f ca="1">IF($BP$1=1,EB170,IF(RTD("tos.rtd",,BN$2,"."&amp;$D$134&amp;$AW$82&amp;"C"&amp;$A170)="N/A",0,RTD("tos.rtd",,BN$2,"."&amp;$D$134&amp;$AW$82&amp;"C"&amp;$A170)))</f>
        <v>3.186269334214672E-4</v>
      </c>
      <c r="BO170" s="3">
        <f ca="1">IF($BP$1=1,EC170,-IF(RTD("tos.rtd",,BO$2,"."&amp;$D$134&amp;$AW$82&amp;"P"&amp;$A170)="N/A",0,RTD("tos.rtd",,BO$2,"."&amp;$D$134&amp;$AW$82&amp;"P"&amp;$A170)))</f>
        <v>-3.3492553120396289E-4</v>
      </c>
      <c r="BQ170" s="3">
        <f t="shared" ca="1" si="448"/>
        <v>-24490.458298602949</v>
      </c>
      <c r="BR170" s="3" t="str">
        <f t="shared" ca="1" si="351"/>
        <v/>
      </c>
      <c r="BS170" s="3">
        <f t="shared" ca="1" si="449"/>
        <v>85140.776814070647</v>
      </c>
      <c r="BT170" s="3" t="str">
        <f t="shared" ca="1" si="352"/>
        <v/>
      </c>
      <c r="BU170" s="3">
        <f t="shared" ca="1" si="450"/>
        <v>123567.35832474526</v>
      </c>
      <c r="BV170" s="3" t="str">
        <f t="shared" ca="1" si="352"/>
        <v/>
      </c>
      <c r="BX170" s="3">
        <f t="shared" ca="1" si="382"/>
        <v>-93.872745217871724</v>
      </c>
      <c r="BY170" s="3" t="str">
        <f t="shared" ca="1" si="383"/>
        <v/>
      </c>
      <c r="BZ170" s="3">
        <f t="shared" ca="1" si="384"/>
        <v>-186.89210924383562</v>
      </c>
      <c r="CA170" s="3" t="str">
        <f t="shared" ca="1" si="383"/>
        <v/>
      </c>
      <c r="CB170" s="3">
        <f t="shared" ca="1" si="385"/>
        <v>-90.943933144748001</v>
      </c>
      <c r="CC170" s="3" t="str">
        <f t="shared" ca="1" si="383"/>
        <v/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0.05</v>
      </c>
      <c r="CF170" s="3">
        <f>IF(RTD("tos.rtd",,CF$2,"."&amp;$C$134&amp;$AU$82&amp;"C"&amp;$A170)="N/A",0,RTD("tos.rtd",,CF$2,"."&amp;$C$134&amp;$AU$82&amp;"C"&amp;$A170))</f>
        <v>1</v>
      </c>
      <c r="CG170" s="3">
        <f>-IF(RTD("tos.rtd",,CG$2,"."&amp;$C$134&amp;$AU$82&amp;"P"&amp;$A170)="N/A",0,RTD("tos.rtd",,CG$2,"."&amp;$C$134&amp;$AU$82&amp;"P"&amp;$A170))</f>
        <v>0.1</v>
      </c>
      <c r="CH170" s="3">
        <f>IF(RTD("tos.rtd",,CH$2,"."&amp;$D$134&amp;$AW$82&amp;"C"&amp;$A170)="N/A",0,RTD("tos.rtd",,CH$2,"."&amp;$D$134&amp;$AW$82&amp;"C"&amp;$A170))</f>
        <v>0.75</v>
      </c>
      <c r="CI170" s="3">
        <f>-IF(RTD("tos.rtd",,CI$2,"."&amp;$D$134&amp;$AW$82&amp;"P"&amp;$A170)="N/A",0,RTD("tos.rtd",,CI$2,"."&amp;$D$134&amp;$AW$82&amp;"P"&amp;$A170))</f>
        <v>0.27</v>
      </c>
      <c r="CK170" s="3">
        <f t="shared" si="451"/>
        <v>490</v>
      </c>
      <c r="CL170" s="3"/>
      <c r="CM170" s="3">
        <f t="shared" si="452"/>
        <v>790</v>
      </c>
      <c r="CN170" s="3"/>
      <c r="CO170" s="3">
        <f t="shared" si="453"/>
        <v>873</v>
      </c>
      <c r="CP170" s="3">
        <f t="shared" si="343"/>
        <v>2153</v>
      </c>
      <c r="CQ170" s="3">
        <f t="shared" si="353"/>
        <v>-1</v>
      </c>
      <c r="CR170" s="3"/>
      <c r="CS170" s="3">
        <f t="shared" si="354"/>
        <v>-2</v>
      </c>
      <c r="CT170" s="3"/>
      <c r="CU170" s="3">
        <f t="shared" si="355"/>
        <v>-1</v>
      </c>
      <c r="CV170" s="3"/>
      <c r="CW170" s="3">
        <f t="shared" ca="1" si="356"/>
        <v>184217.67684021295</v>
      </c>
      <c r="CY170" s="3">
        <f t="shared" ca="1" si="357"/>
        <v>-371.7087876064553</v>
      </c>
      <c r="CZ170" s="70" t="str">
        <f t="shared" ca="1" si="386"/>
        <v/>
      </c>
      <c r="DA170" s="3">
        <f>IF(RTD("tos.rtd",,DA$43,"."&amp;$B$134&amp;$AS$82&amp;"C"&amp;$A170)="N/A",0,RTD("tos.rtd",,DA$43,"."&amp;$B$134&amp;$AS$82&amp;"C"&amp;$A170))</f>
        <v>647.54999999999995</v>
      </c>
      <c r="DB170" s="3">
        <f>IF(RTD("tos.rtd",,DB$43,"."&amp;$B$134&amp;$AS$82&amp;"P"&amp;$A170)="N/A",0,RTD("tos.rtd",,DB$43,"."&amp;$B$134&amp;$AS$82&amp;"P"&amp;$A170))</f>
        <v>0.64</v>
      </c>
      <c r="DC170" s="3">
        <f>IF(RTD("tos.rtd",,DC$43,"."&amp;$B$134&amp;$AS$82&amp;"C"&amp;$A170)="N/A",0,RTD("tos.rtd",,DC$43,"."&amp;$B$134&amp;$AS$82&amp;"C"&amp;$A170))</f>
        <v>760</v>
      </c>
      <c r="DD170" s="3">
        <f>IF(RTD("tos.rtd",,DD$43,"."&amp;$B$134&amp;$AS$82&amp;"P"&amp;$A170)="N/A",0,RTD("tos.rtd",,DD$43,"."&amp;$B$134&amp;$AS$82&amp;"P"&amp;$A170))</f>
        <v>20</v>
      </c>
      <c r="DE170" s="3">
        <f>IF(RTD("tos.rtd",,DE$43,"."&amp;$B$134&amp;$AS$82&amp;"C"&amp;$A170)="N/A",0,RTD("tos.rtd",,DE$43,"."&amp;$B$134&amp;$AS$82&amp;"C"&amp;$A170))</f>
        <v>680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387"/>
        <v>-667.25</v>
      </c>
      <c r="DH170" s="3">
        <f t="shared" si="388"/>
        <v>0</v>
      </c>
      <c r="DI170" s="3">
        <f t="shared" si="389"/>
        <v>0</v>
      </c>
      <c r="DJ170" s="3">
        <f t="shared" si="358"/>
        <v>0</v>
      </c>
      <c r="DK170" s="3">
        <f t="shared" si="359"/>
        <v>0</v>
      </c>
      <c r="DL170" s="3">
        <f t="shared" si="390"/>
        <v>0</v>
      </c>
      <c r="DM170" s="3">
        <f t="shared" si="391"/>
        <v>0</v>
      </c>
      <c r="DN170" s="64" t="str">
        <f t="shared" si="360"/>
        <v>UNKNOWN</v>
      </c>
      <c r="DO170" s="64" t="str">
        <f t="shared" si="361"/>
        <v>UNKNOWN</v>
      </c>
      <c r="DP170" s="3">
        <f t="shared" si="362"/>
        <v>0</v>
      </c>
      <c r="DQ170" s="3">
        <f t="shared" si="363"/>
        <v>0</v>
      </c>
      <c r="DR170" s="3">
        <f t="shared" ca="1" si="364"/>
        <v>0</v>
      </c>
      <c r="DS170" s="3">
        <f t="shared" si="365"/>
        <v>0</v>
      </c>
      <c r="DT170" s="3">
        <f t="shared" si="392"/>
        <v>0</v>
      </c>
      <c r="DU170" s="3">
        <f t="shared" si="393"/>
        <v>0</v>
      </c>
      <c r="DV170" s="3">
        <f t="shared" si="366"/>
        <v>0</v>
      </c>
      <c r="DW170" s="3">
        <f t="shared" si="367"/>
        <v>-1</v>
      </c>
      <c r="DX170" s="3">
        <f t="shared" ca="1" si="454"/>
        <v>5.0526671664807631E-24</v>
      </c>
      <c r="DY170" s="3">
        <f t="shared" ca="1" si="455"/>
        <v>-3.457116705919116E-4</v>
      </c>
      <c r="DZ170" s="3">
        <f t="shared" ca="1" si="456"/>
        <v>3.4348312527575792E-4</v>
      </c>
      <c r="EA170" s="3">
        <f t="shared" ca="1" si="457"/>
        <v>-3.4414026753545765E-4</v>
      </c>
      <c r="EB170" s="3">
        <f t="shared" ca="1" si="458"/>
        <v>3.186269334214672E-4</v>
      </c>
      <c r="EC170" s="3">
        <f t="shared" ca="1" si="459"/>
        <v>-3.3492553120396289E-4</v>
      </c>
      <c r="ED170" s="63">
        <f t="shared" si="394"/>
        <v>-1</v>
      </c>
      <c r="EE170" s="59">
        <f t="shared" si="374"/>
        <v>0.25</v>
      </c>
      <c r="EF170" s="59">
        <f t="shared" si="375"/>
        <v>2.8062999999999998</v>
      </c>
      <c r="EG170" s="59">
        <f t="shared" si="376"/>
        <v>0.25</v>
      </c>
      <c r="EH170" s="59">
        <f t="shared" si="377"/>
        <v>0.25769999999999998</v>
      </c>
      <c r="EI170" s="59">
        <f t="shared" si="378"/>
        <v>0.2029</v>
      </c>
      <c r="EJ170" s="59">
        <f t="shared" si="379"/>
        <v>0.22370000000000001</v>
      </c>
      <c r="EK170" s="63">
        <f t="shared" ca="1" si="395"/>
        <v>158207.46486744372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280.63%</v>
      </c>
      <c r="EN170" s="3" t="str">
        <f>RTD("tos.rtd",,EN$2,"."&amp;$C$134&amp;$AU$82&amp;"C"&amp;$A170)</f>
        <v>--</v>
      </c>
      <c r="EO170" s="3" t="str">
        <f>RTD("tos.rtd",,EO$2,"."&amp;$C$134&amp;$AU$82&amp;"P"&amp;$A170)</f>
        <v>25.77%</v>
      </c>
      <c r="EP170" s="3" t="str">
        <f>RTD("tos.rtd",,EP$2,"."&amp;$D$134&amp;$AW$82&amp;"C"&amp;$A170)</f>
        <v>20.29%</v>
      </c>
      <c r="EQ170" s="3" t="str">
        <f>RTD("tos.rtd",,EQ$2,"."&amp;$D$134&amp;$AW$82&amp;"P"&amp;$A170)</f>
        <v>22.37%</v>
      </c>
      <c r="ES170" s="63" t="str">
        <f t="shared" si="380"/>
        <v>20725,-01.00</v>
      </c>
      <c r="ET170" s="63" t="str">
        <f t="shared" ca="1" si="381"/>
        <v>20725,-00.37</v>
      </c>
      <c r="EU170" s="68">
        <v>588.30999999999995</v>
      </c>
      <c r="EV170" s="68" t="s">
        <v>1380</v>
      </c>
      <c r="EW170" s="68">
        <v>514.71</v>
      </c>
      <c r="EX170" s="68" t="s">
        <v>1381</v>
      </c>
      <c r="EY170" s="68">
        <v>5893.5</v>
      </c>
      <c r="EZ170" s="68" t="s">
        <v>1382</v>
      </c>
      <c r="FA170" s="68">
        <v>21126.5</v>
      </c>
      <c r="FB170" s="68" t="s">
        <v>1383</v>
      </c>
      <c r="FC170" s="68" t="s">
        <v>1384</v>
      </c>
      <c r="FD170" s="68" t="s">
        <v>1385</v>
      </c>
      <c r="FE170" s="68" t="s">
        <v>1386</v>
      </c>
      <c r="FF170" s="68" t="s">
        <v>1387</v>
      </c>
    </row>
    <row r="171" spans="1:162" ht="11.1" customHeight="1" thickBot="1" x14ac:dyDescent="0.25">
      <c r="A171" s="2">
        <f t="shared" si="396"/>
        <v>20700</v>
      </c>
      <c r="B171" s="3">
        <f t="shared" si="441"/>
        <v>134</v>
      </c>
      <c r="C171" s="3">
        <f t="shared" si="442"/>
        <v>15</v>
      </c>
      <c r="D171" s="3">
        <f t="shared" si="443"/>
        <v>304</v>
      </c>
      <c r="E171" s="3">
        <f t="shared" si="444"/>
        <v>453</v>
      </c>
      <c r="F171" s="4">
        <f t="shared" si="445"/>
        <v>20787.087613504889</v>
      </c>
      <c r="G171" s="5">
        <f t="shared" si="446"/>
        <v>504.22760579181721</v>
      </c>
      <c r="AM171" s="1">
        <v>0</v>
      </c>
      <c r="AN171" s="1">
        <v>-166</v>
      </c>
      <c r="AO171" s="1">
        <v>20700</v>
      </c>
      <c r="AP171" s="1">
        <v>0</v>
      </c>
      <c r="AQ171" s="1">
        <v>-521</v>
      </c>
      <c r="AS171" s="54">
        <f>IF(RTD("tos.rtd",,AS$83,"."&amp;$B$134&amp;$AS$82&amp;"C"&amp;$A171)="N/A",0,RTD("tos.rtd",,AS$83,"."&amp;$B$134&amp;$AS$82&amp;"C"&amp;$A171))</f>
        <v>77</v>
      </c>
      <c r="AT171" s="3">
        <f>-IF(RTD("tos.rtd",,AT$83,"."&amp;$B$134&amp;$AS$82&amp;"P"&amp;$A171)="N/A",0,RTD("tos.rtd",,AT$83,"."&amp;$B$134&amp;$AS$82&amp;"P"&amp;$A171))</f>
        <v>-57</v>
      </c>
      <c r="AU171" s="54">
        <f>IF(RTD("tos.rtd",,AU$2,"."&amp;$C$134&amp;$AU$134&amp;"C"&amp;$A171)="N/A",0,RTD("tos.rtd",,AU$2,"."&amp;$C$134&amp;$AU$134&amp;"C"&amp;$A171))</f>
        <v>4</v>
      </c>
      <c r="AV171" s="3">
        <f>-IF(RTD("tos.rtd",,AV$2,"."&amp;$C$134&amp;$AU$134&amp;"P"&amp;$A171)="N/A",0,RTD("tos.rtd",,AV$2,"."&amp;$C$134&amp;$AU$134&amp;"P"&amp;$A171))</f>
        <v>-11</v>
      </c>
      <c r="AW171" s="54">
        <f>IF(RTD("tos.rtd",,AW$2,"."&amp;$D$134&amp;$AW$134&amp;"C"&amp;$A171)="N/A",0,RTD("tos.rtd",,AW$2,"."&amp;$D$134&amp;$AW$134&amp;"C"&amp;$A171))</f>
        <v>46</v>
      </c>
      <c r="AX171" s="3">
        <f>-IF(RTD("tos.rtd",,AX$2,"."&amp;$D$134&amp;$AW$134&amp;"P"&amp;$A171)="N/A",0,RTD("tos.rtd",,AX$2,"."&amp;$D$134&amp;$AW$134&amp;"P"&amp;$A171))</f>
        <v>-258</v>
      </c>
      <c r="AY171" s="76">
        <f t="shared" si="447"/>
        <v>-199</v>
      </c>
      <c r="AZ171" s="8">
        <f t="shared" si="349"/>
        <v>20700</v>
      </c>
      <c r="BA171" s="54">
        <f>IF(RTD("tos.rtd",,BA$43,"."&amp;$B$134&amp;$AS$82&amp;"C"&amp;$A171)="N/A",0,RTD("tos.rtd",,BA$43,"."&amp;$B$134&amp;$AS$82&amp;"C"&amp;$A171))</f>
        <v>0</v>
      </c>
      <c r="BB171" s="3">
        <f>-IF(RTD("tos.rtd",,BB$43,"."&amp;$B$134&amp;$AS$82&amp;"P"&amp;$A171)="N/A",0,RTD("tos.rtd",,BB$43,"."&amp;$B$134&amp;$AS$82&amp;"P"&amp;$A171))</f>
        <v>-521</v>
      </c>
      <c r="BC171" s="54">
        <f>IF(RTD("tos.rtd",,BC$2,"."&amp;$C$134&amp;$AU$82&amp;"C"&amp;$A171)="N/A",0,RTD("tos.rtd",,BC$2,"."&amp;$C$134&amp;$AU$82&amp;"C"&amp;$A171))</f>
        <v>0</v>
      </c>
      <c r="BD171" s="3">
        <f>-IF(RTD("tos.rtd",,BD$2,"."&amp;$C$134&amp;$AU$82&amp;"P"&amp;$A171)="N/A",0,RTD("tos.rtd",,BD$2,"."&amp;$C$134&amp;$AU$82&amp;"P"&amp;$A171))</f>
        <v>-2</v>
      </c>
      <c r="BE171" s="54">
        <f>IF(RTD("tos.rtd",,BE$2,"."&amp;$D$134&amp;$AW$82&amp;"C"&amp;$A171)="N/A",0,RTD("tos.rtd",,BE$2,"."&amp;$D$134&amp;$AW$82&amp;"C"&amp;$A171))</f>
        <v>0</v>
      </c>
      <c r="BF171" s="3">
        <f>-IF(RTD("tos.rtd",,BF$2,"."&amp;$D$134&amp;$AW$82&amp;"P"&amp;$A171)="N/A",0,RTD("tos.rtd",,BF$2,"."&amp;$D$134&amp;$AW$82&amp;"P"&amp;$A171))</f>
        <v>0</v>
      </c>
      <c r="BG171" s="3">
        <f ca="1">+Hoja2!Y172</f>
        <v>-79</v>
      </c>
      <c r="BH171" s="7">
        <f t="shared" ca="1" si="350"/>
        <v>-602</v>
      </c>
      <c r="BI171" s="32" t="str">
        <f t="shared" ca="1" si="409"/>
        <v/>
      </c>
      <c r="BJ171" s="3">
        <f ca="1">IF($BP$1=1,DX171,IF(RTD("tos.rtd",,BJ$43,"."&amp;$B$134&amp;$AS$82&amp;"C"&amp;$A171)="N/A",0,RTD("tos.rtd",,BJ$43,"."&amp;$B$134&amp;$AS$82&amp;"C"&amp;$A171)))</f>
        <v>1.1729834417024207E-25</v>
      </c>
      <c r="BK171" s="3">
        <f ca="1">IF($BP$1=1,DY171,-IF(RTD("tos.rtd",,BK$43,"."&amp;$B$134&amp;$AS$82&amp;"P"&amp;$A171)="N/A",0,RTD("tos.rtd",,BK$43,"."&amp;$B$134&amp;$AS$82&amp;"P"&amp;$A171)))</f>
        <v>-3.3354993821467873E-4</v>
      </c>
      <c r="BL171" s="3">
        <f ca="1">IF($BP$1=1,DZ171,IF(RTD("tos.rtd",,BL$2,"."&amp;$C$134&amp;$AU$82&amp;"C"&amp;$A171)="N/A",0,RTD("tos.rtd",,BL$2,"."&amp;$C$134&amp;$AU$82&amp;"C"&amp;$A171)))</f>
        <v>3.2926332079718807E-4</v>
      </c>
      <c r="BM171" s="3">
        <f ca="1">IF($BP$1=1,EA171,-IF(RTD("tos.rtd",,BM$2,"."&amp;$C$134&amp;$AU$82&amp;"P"&amp;$A171)="N/A",0,RTD("tos.rtd",,BM$2,"."&amp;$C$134&amp;$AU$82&amp;"P"&amp;$A171)))</f>
        <v>-3.3086400238553502E-4</v>
      </c>
      <c r="BN171" s="3">
        <f ca="1">IF($BP$1=1,EB171,IF(RTD("tos.rtd",,BN$2,"."&amp;$D$134&amp;$AW$82&amp;"C"&amp;$A171)="N/A",0,RTD("tos.rtd",,BN$2,"."&amp;$D$134&amp;$AW$82&amp;"C"&amp;$A171)))</f>
        <v>2.9640634033692052E-4</v>
      </c>
      <c r="BO171" s="3">
        <f ca="1">IF($BP$1=1,EC171,-IF(RTD("tos.rtd",,BO$2,"."&amp;$D$134&amp;$AW$82&amp;"P"&amp;$A171)="N/A",0,RTD("tos.rtd",,BO$2,"."&amp;$D$134&amp;$AW$82&amp;"P"&amp;$A171)))</f>
        <v>-3.1834191234022749E-4</v>
      </c>
      <c r="BQ171" s="3">
        <f t="shared" ca="1" si="448"/>
        <v>-673424.00935819047</v>
      </c>
      <c r="BR171" s="3" t="str">
        <f t="shared" ca="1" si="351"/>
        <v/>
      </c>
      <c r="BS171" s="3">
        <f t="shared" ca="1" si="449"/>
        <v>-82262.023402180785</v>
      </c>
      <c r="BT171" s="3" t="str">
        <f t="shared" ca="1" si="352"/>
        <v>Cruce -</v>
      </c>
      <c r="BU171" s="3">
        <f t="shared" ca="1" si="450"/>
        <v>-2426206.3478677184</v>
      </c>
      <c r="BV171" s="3" t="str">
        <f t="shared" ca="1" si="352"/>
        <v>Cruce -</v>
      </c>
      <c r="BX171" s="3">
        <f t="shared" ca="1" si="382"/>
        <v>-47187.18454461715</v>
      </c>
      <c r="BY171" s="3" t="str">
        <f t="shared" ca="1" si="383"/>
        <v/>
      </c>
      <c r="BZ171" s="3">
        <f t="shared" ca="1" si="384"/>
        <v>-179.6821735553483</v>
      </c>
      <c r="CA171" s="3" t="str">
        <f t="shared" ca="1" si="383"/>
        <v/>
      </c>
      <c r="CB171" s="3">
        <f t="shared" ca="1" si="385"/>
        <v>0</v>
      </c>
      <c r="CC171" s="3" t="str">
        <f t="shared" ca="1" si="383"/>
        <v/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0.05</v>
      </c>
      <c r="CF171" s="3">
        <f>IF(RTD("tos.rtd",,CF$2,"."&amp;$C$134&amp;$AU$82&amp;"C"&amp;$A171)="N/A",0,RTD("tos.rtd",,CF$2,"."&amp;$C$134&amp;$AU$82&amp;"C"&amp;$A171))</f>
        <v>1</v>
      </c>
      <c r="CG171" s="3">
        <f>-IF(RTD("tos.rtd",,CG$2,"."&amp;$C$134&amp;$AU$82&amp;"P"&amp;$A171)="N/A",0,RTD("tos.rtd",,CG$2,"."&amp;$C$134&amp;$AU$82&amp;"P"&amp;$A171))</f>
        <v>0.09</v>
      </c>
      <c r="CH171" s="3">
        <f>IF(RTD("tos.rtd",,CH$2,"."&amp;$D$134&amp;$AW$82&amp;"C"&amp;$A171)="N/A",0,RTD("tos.rtd",,CH$2,"."&amp;$D$134&amp;$AW$82&amp;"C"&amp;$A171))</f>
        <v>0.76</v>
      </c>
      <c r="CI171" s="3">
        <f>-IF(RTD("tos.rtd",,CI$2,"."&amp;$D$134&amp;$AW$82&amp;"P"&amp;$A171)="N/A",0,RTD("tos.rtd",,CI$2,"."&amp;$D$134&amp;$AW$82&amp;"P"&amp;$A171))</f>
        <v>0.27</v>
      </c>
      <c r="CK171" s="3">
        <f t="shared" si="451"/>
        <v>7415</v>
      </c>
      <c r="CL171" s="3"/>
      <c r="CM171" s="3">
        <f t="shared" si="452"/>
        <v>301</v>
      </c>
      <c r="CN171" s="3"/>
      <c r="CO171" s="3">
        <f t="shared" si="453"/>
        <v>-3470.0000000000009</v>
      </c>
      <c r="CP171" s="3">
        <f t="shared" si="343"/>
        <v>4245.9999999999991</v>
      </c>
      <c r="CQ171" s="3">
        <f t="shared" si="353"/>
        <v>-521</v>
      </c>
      <c r="CR171" s="3"/>
      <c r="CS171" s="3">
        <f t="shared" si="354"/>
        <v>-2</v>
      </c>
      <c r="CT171" s="3"/>
      <c r="CU171" s="3">
        <f t="shared" si="355"/>
        <v>0</v>
      </c>
      <c r="CV171" s="3"/>
      <c r="CW171" s="3">
        <f t="shared" ca="1" si="356"/>
        <v>-3181892.3806280894</v>
      </c>
      <c r="CY171" s="3">
        <f t="shared" ca="1" si="357"/>
        <v>-47366.866718172496</v>
      </c>
      <c r="CZ171" s="70" t="str">
        <f t="shared" ca="1" si="386"/>
        <v/>
      </c>
      <c r="DA171" s="3">
        <f>IF(RTD("tos.rtd",,DA$43,"."&amp;$B$134&amp;$AS$82&amp;"C"&amp;$A171)="N/A",0,RTD("tos.rtd",,DA$43,"."&amp;$B$134&amp;$AS$82&amp;"C"&amp;$A171))</f>
        <v>592.5</v>
      </c>
      <c r="DB171" s="3">
        <f>IF(RTD("tos.rtd",,DB$43,"."&amp;$B$134&amp;$AS$82&amp;"P"&amp;$A171)="N/A",0,RTD("tos.rtd",,DB$43,"."&amp;$B$134&amp;$AS$82&amp;"P"&amp;$A171))</f>
        <v>0.05</v>
      </c>
      <c r="DC171" s="3">
        <f>IF(RTD("tos.rtd",,DC$43,"."&amp;$B$134&amp;$AS$82&amp;"C"&amp;$A171)="N/A",0,RTD("tos.rtd",,DC$43,"."&amp;$B$134&amp;$AS$82&amp;"C"&amp;$A171))</f>
        <v>784</v>
      </c>
      <c r="DD171" s="3">
        <f>IF(RTD("tos.rtd",,DD$43,"."&amp;$B$134&amp;$AS$82&amp;"P"&amp;$A171)="N/A",0,RTD("tos.rtd",,DD$43,"."&amp;$B$134&amp;$AS$82&amp;"P"&amp;$A171))</f>
        <v>20</v>
      </c>
      <c r="DE171" s="3">
        <f>IF(RTD("tos.rtd",,DE$43,"."&amp;$B$134&amp;$AS$82&amp;"C"&amp;$A171)="N/A",0,RTD("tos.rtd",,DE$43,"."&amp;$B$134&amp;$AS$82&amp;"C"&amp;$A171))</f>
        <v>704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387"/>
        <v>-692.25</v>
      </c>
      <c r="DH171" s="3">
        <f t="shared" si="388"/>
        <v>0</v>
      </c>
      <c r="DI171" s="3">
        <f t="shared" si="389"/>
        <v>0</v>
      </c>
      <c r="DJ171" s="3">
        <f t="shared" si="358"/>
        <v>0</v>
      </c>
      <c r="DK171" s="3">
        <f t="shared" si="359"/>
        <v>0</v>
      </c>
      <c r="DL171" s="3">
        <f t="shared" si="390"/>
        <v>0</v>
      </c>
      <c r="DM171" s="3">
        <f t="shared" si="391"/>
        <v>0</v>
      </c>
      <c r="DN171" s="64" t="str">
        <f t="shared" si="360"/>
        <v>UNKNOWN</v>
      </c>
      <c r="DO171" s="64" t="str">
        <f t="shared" si="361"/>
        <v>UNKNOWN</v>
      </c>
      <c r="DP171" s="3">
        <f t="shared" si="362"/>
        <v>0</v>
      </c>
      <c r="DQ171" s="3">
        <f t="shared" si="363"/>
        <v>0</v>
      </c>
      <c r="DR171" s="3">
        <f t="shared" ca="1" si="364"/>
        <v>0</v>
      </c>
      <c r="DS171" s="3">
        <f t="shared" si="365"/>
        <v>0</v>
      </c>
      <c r="DT171" s="3">
        <f t="shared" si="392"/>
        <v>0</v>
      </c>
      <c r="DU171" s="3">
        <f t="shared" si="393"/>
        <v>0</v>
      </c>
      <c r="DV171" s="3">
        <f t="shared" si="366"/>
        <v>0</v>
      </c>
      <c r="DW171" s="3">
        <f t="shared" si="367"/>
        <v>-166</v>
      </c>
      <c r="DX171" s="3">
        <f t="shared" ca="1" si="454"/>
        <v>1.1729834417024207E-25</v>
      </c>
      <c r="DY171" s="3">
        <f t="shared" ca="1" si="455"/>
        <v>-3.3354993821467873E-4</v>
      </c>
      <c r="DZ171" s="3">
        <f t="shared" ca="1" si="456"/>
        <v>3.2926332079718807E-4</v>
      </c>
      <c r="EA171" s="3">
        <f t="shared" ca="1" si="457"/>
        <v>-3.3086400238553502E-4</v>
      </c>
      <c r="EB171" s="3">
        <f t="shared" ca="1" si="458"/>
        <v>2.9640634033692052E-4</v>
      </c>
      <c r="EC171" s="3">
        <f t="shared" ca="1" si="459"/>
        <v>-3.1834191234022749E-4</v>
      </c>
      <c r="ED171" s="63">
        <f t="shared" si="394"/>
        <v>-166</v>
      </c>
      <c r="EE171" s="59">
        <f t="shared" si="374"/>
        <v>0.25</v>
      </c>
      <c r="EF171" s="59">
        <f t="shared" si="375"/>
        <v>2.8849</v>
      </c>
      <c r="EG171" s="59">
        <f t="shared" si="376"/>
        <v>0.25</v>
      </c>
      <c r="EH171" s="59">
        <f t="shared" si="377"/>
        <v>0.25890000000000002</v>
      </c>
      <c r="EI171" s="59">
        <f t="shared" si="378"/>
        <v>0.20080000000000001</v>
      </c>
      <c r="EJ171" s="59">
        <f t="shared" si="379"/>
        <v>0.22459999999999999</v>
      </c>
      <c r="EK171" s="63">
        <f t="shared" ca="1" si="395"/>
        <v>25338557.263205849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288.49%</v>
      </c>
      <c r="EN171" s="3" t="str">
        <f>RTD("tos.rtd",,EN$2,"."&amp;$C$134&amp;$AU$82&amp;"C"&amp;$A171)</f>
        <v>--</v>
      </c>
      <c r="EO171" s="3" t="str">
        <f>RTD("tos.rtd",,EO$2,"."&amp;$C$134&amp;$AU$82&amp;"P"&amp;$A171)</f>
        <v>25.89%</v>
      </c>
      <c r="EP171" s="3" t="str">
        <f>RTD("tos.rtd",,EP$2,"."&amp;$D$134&amp;$AW$82&amp;"C"&amp;$A171)</f>
        <v>20.08%</v>
      </c>
      <c r="EQ171" s="3" t="str">
        <f>RTD("tos.rtd",,EQ$2,"."&amp;$D$134&amp;$AW$82&amp;"P"&amp;$A171)</f>
        <v>22.46%</v>
      </c>
      <c r="ES171" s="63" t="str">
        <f t="shared" si="380"/>
        <v>20700,-166.00</v>
      </c>
      <c r="ET171" s="63" t="str">
        <f t="shared" ca="1" si="381"/>
        <v>20700,-47.37</v>
      </c>
      <c r="EU171" s="68">
        <v>588.25</v>
      </c>
      <c r="EV171" s="68" t="s">
        <v>1388</v>
      </c>
      <c r="EW171" s="68">
        <v>514.66999999999996</v>
      </c>
      <c r="EX171" s="68" t="s">
        <v>1389</v>
      </c>
      <c r="EY171" s="68">
        <v>5892.75</v>
      </c>
      <c r="EZ171" s="68" t="s">
        <v>1390</v>
      </c>
      <c r="FA171" s="68">
        <v>21125.25</v>
      </c>
      <c r="FB171" s="68" t="s">
        <v>1391</v>
      </c>
      <c r="FC171" s="68" t="s">
        <v>1392</v>
      </c>
      <c r="FD171" s="68" t="s">
        <v>1393</v>
      </c>
      <c r="FE171" s="68" t="s">
        <v>1394</v>
      </c>
      <c r="FF171" s="68" t="s">
        <v>1395</v>
      </c>
    </row>
    <row r="172" spans="1:162" ht="11.1" customHeight="1" thickBot="1" x14ac:dyDescent="0.25">
      <c r="A172" s="2">
        <f t="shared" si="396"/>
        <v>20675</v>
      </c>
      <c r="B172" s="3">
        <f t="shared" si="441"/>
        <v>3</v>
      </c>
      <c r="C172" s="3">
        <f t="shared" si="442"/>
        <v>8</v>
      </c>
      <c r="D172" s="3">
        <f t="shared" si="443"/>
        <v>28</v>
      </c>
      <c r="E172" s="3">
        <f t="shared" si="444"/>
        <v>39</v>
      </c>
      <c r="F172" s="4">
        <f t="shared" si="445"/>
        <v>20761.98243522771</v>
      </c>
      <c r="G172" s="5">
        <f t="shared" si="446"/>
        <v>503.6186352534213</v>
      </c>
      <c r="AM172" s="1">
        <v>0</v>
      </c>
      <c r="AN172" s="1">
        <v>4</v>
      </c>
      <c r="AO172" s="1">
        <v>20675</v>
      </c>
      <c r="AP172" s="1">
        <v>0</v>
      </c>
      <c r="AQ172" s="1">
        <v>-12</v>
      </c>
      <c r="AS172" s="54">
        <f>IF(RTD("tos.rtd",,AS$83,"."&amp;$B$134&amp;$AS$82&amp;"C"&amp;$A172)="N/A",0,RTD("tos.rtd",,AS$83,"."&amp;$B$134&amp;$AS$82&amp;"C"&amp;$A172))</f>
        <v>0</v>
      </c>
      <c r="AT172" s="3">
        <f>-IF(RTD("tos.rtd",,AT$83,"."&amp;$B$134&amp;$AS$82&amp;"P"&amp;$A172)="N/A",0,RTD("tos.rtd",,AT$83,"."&amp;$B$134&amp;$AS$82&amp;"P"&amp;$A172))</f>
        <v>-3</v>
      </c>
      <c r="AU172" s="54">
        <f>IF(RTD("tos.rtd",,AU$2,"."&amp;$C$134&amp;$AU$134&amp;"C"&amp;$A172)="N/A",0,RTD("tos.rtd",,AU$2,"."&amp;$C$134&amp;$AU$134&amp;"C"&amp;$A172))</f>
        <v>7</v>
      </c>
      <c r="AV172" s="3">
        <f>-IF(RTD("tos.rtd",,AV$2,"."&amp;$C$134&amp;$AU$134&amp;"P"&amp;$A172)="N/A",0,RTD("tos.rtd",,AV$2,"."&amp;$C$134&amp;$AU$134&amp;"P"&amp;$A172))</f>
        <v>-1</v>
      </c>
      <c r="AW172" s="54">
        <f>IF(RTD("tos.rtd",,AW$2,"."&amp;$D$134&amp;$AW$134&amp;"C"&amp;$A172)="N/A",0,RTD("tos.rtd",,AW$2,"."&amp;$D$134&amp;$AW$134&amp;"C"&amp;$A172))</f>
        <v>24</v>
      </c>
      <c r="AX172" s="3">
        <f>-IF(RTD("tos.rtd",,AX$2,"."&amp;$D$134&amp;$AW$134&amp;"P"&amp;$A172)="N/A",0,RTD("tos.rtd",,AX$2,"."&amp;$D$134&amp;$AW$134&amp;"P"&amp;$A172))</f>
        <v>-4</v>
      </c>
      <c r="AY172" s="76">
        <f t="shared" si="447"/>
        <v>23</v>
      </c>
      <c r="AZ172" s="8">
        <f t="shared" si="349"/>
        <v>20675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-12</v>
      </c>
      <c r="BC172" s="54">
        <f>IF(RTD("tos.rtd",,BC$2,"."&amp;$C$134&amp;$AU$82&amp;"C"&amp;$A172)="N/A",0,RTD("tos.rtd",,BC$2,"."&amp;$C$134&amp;$AU$82&amp;"C"&amp;$A172))</f>
        <v>0</v>
      </c>
      <c r="BD172" s="3">
        <f>-IF(RTD("tos.rtd",,BD$2,"."&amp;$C$134&amp;$AU$82&amp;"P"&amp;$A172)="N/A",0,RTD("tos.rtd",,BD$2,"."&amp;$C$134&amp;$AU$82&amp;"P"&amp;$A172))</f>
        <v>-1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>
        <f ca="1">+Hoja2!Y173</f>
        <v>-25</v>
      </c>
      <c r="BH172" s="7">
        <f t="shared" ca="1" si="350"/>
        <v>-38</v>
      </c>
      <c r="BI172" s="32" t="str">
        <f t="shared" ca="1" si="409"/>
        <v/>
      </c>
      <c r="BJ172" s="3">
        <f ca="1">IF($BP$1=1,DX172,IF(RTD("tos.rtd",,BJ$43,"."&amp;$B$134&amp;$AS$82&amp;"C"&amp;$A172)="N/A",0,RTD("tos.rtd",,BJ$43,"."&amp;$B$134&amp;$AS$82&amp;"C"&amp;$A172)))</f>
        <v>2.3545924898280213E-27</v>
      </c>
      <c r="BK172" s="3">
        <f ca="1">IF($BP$1=1,DY172,-IF(RTD("tos.rtd",,BK$43,"."&amp;$B$134&amp;$AS$82&amp;"P"&amp;$A172)="N/A",0,RTD("tos.rtd",,BK$43,"."&amp;$B$134&amp;$AS$82&amp;"P"&amp;$A172)))</f>
        <v>-3.2215785615767421E-4</v>
      </c>
      <c r="BL172" s="3">
        <f ca="1">IF($BP$1=1,DZ172,IF(RTD("tos.rtd",,BL$2,"."&amp;$C$134&amp;$AU$82&amp;"C"&amp;$A172)="N/A",0,RTD("tos.rtd",,BL$2,"."&amp;$C$134&amp;$AU$82&amp;"C"&amp;$A172)))</f>
        <v>3.1513346964194214E-4</v>
      </c>
      <c r="BM172" s="3">
        <f ca="1">IF($BP$1=1,EA172,-IF(RTD("tos.rtd",,BM$2,"."&amp;$C$134&amp;$AU$82&amp;"P"&amp;$A172)="N/A",0,RTD("tos.rtd",,BM$2,"."&amp;$C$134&amp;$AU$82&amp;"P"&amp;$A172)))</f>
        <v>-3.1784875469185314E-4</v>
      </c>
      <c r="BN172" s="3">
        <f ca="1">IF($BP$1=1,EB172,IF(RTD("tos.rtd",,BN$2,"."&amp;$D$134&amp;$AW$82&amp;"C"&amp;$A172)="N/A",0,RTD("tos.rtd",,BN$2,"."&amp;$D$134&amp;$AW$82&amp;"C"&amp;$A172)))</f>
        <v>2.8174135904268058E-4</v>
      </c>
      <c r="BO172" s="3">
        <f ca="1">IF($BP$1=1,EC172,-IF(RTD("tos.rtd",,BO$2,"."&amp;$D$134&amp;$AW$82&amp;"P"&amp;$A172)="N/A",0,RTD("tos.rtd",,BO$2,"."&amp;$D$134&amp;$AW$82&amp;"P"&amp;$A172)))</f>
        <v>-3.0215102690756148E-4</v>
      </c>
      <c r="BQ172" s="3">
        <f t="shared" ca="1" si="448"/>
        <v>-34232.834235628958</v>
      </c>
      <c r="BR172" s="3" t="str">
        <f t="shared" ca="1" si="351"/>
        <v/>
      </c>
      <c r="BS172" s="3">
        <f t="shared" ca="1" si="449"/>
        <v>66876.654649966629</v>
      </c>
      <c r="BT172" s="3" t="str">
        <f t="shared" ca="1" si="352"/>
        <v>Cruce +</v>
      </c>
      <c r="BU172" s="3">
        <f t="shared" ca="1" si="450"/>
        <v>196695.89311339104</v>
      </c>
      <c r="BV172" s="3" t="str">
        <f t="shared" ca="1" si="352"/>
        <v>Cruce +</v>
      </c>
      <c r="BX172" s="3">
        <f t="shared" ca="1" si="382"/>
        <v>-1049.7247824782921</v>
      </c>
      <c r="BY172" s="3" t="str">
        <f t="shared" ca="1" si="383"/>
        <v/>
      </c>
      <c r="BZ172" s="3">
        <f t="shared" ca="1" si="384"/>
        <v>-86.306994253101223</v>
      </c>
      <c r="CA172" s="3" t="str">
        <f t="shared" ca="1" si="383"/>
        <v/>
      </c>
      <c r="CB172" s="3">
        <f t="shared" ca="1" si="385"/>
        <v>0</v>
      </c>
      <c r="CC172" s="3" t="str">
        <f t="shared" ca="1" si="383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0.05</v>
      </c>
      <c r="CF172" s="3">
        <f>IF(RTD("tos.rtd",,CF$2,"."&amp;$C$134&amp;$AU$82&amp;"C"&amp;$A172)="N/A",0,RTD("tos.rtd",,CF$2,"."&amp;$C$134&amp;$AU$82&amp;"C"&amp;$A172))</f>
        <v>1</v>
      </c>
      <c r="CG172" s="3">
        <f>-IF(RTD("tos.rtd",,CG$2,"."&amp;$C$134&amp;$AU$82&amp;"P"&amp;$A172)="N/A",0,RTD("tos.rtd",,CG$2,"."&amp;$C$134&amp;$AU$82&amp;"P"&amp;$A172))</f>
        <v>0.08</v>
      </c>
      <c r="CH172" s="3">
        <f>IF(RTD("tos.rtd",,CH$2,"."&amp;$D$134&amp;$AW$82&amp;"C"&amp;$A172)="N/A",0,RTD("tos.rtd",,CH$2,"."&amp;$D$134&amp;$AW$82&amp;"C"&amp;$A172))</f>
        <v>0.76</v>
      </c>
      <c r="CI172" s="3">
        <f>-IF(RTD("tos.rtd",,CI$2,"."&amp;$D$134&amp;$AW$82&amp;"P"&amp;$A172)="N/A",0,RTD("tos.rtd",,CI$2,"."&amp;$D$134&amp;$AW$82&amp;"P"&amp;$A172))</f>
        <v>0.26</v>
      </c>
      <c r="CK172" s="3">
        <f t="shared" si="451"/>
        <v>-15.000000000000002</v>
      </c>
      <c r="CL172" s="3"/>
      <c r="CM172" s="3">
        <f t="shared" si="452"/>
        <v>692</v>
      </c>
      <c r="CN172" s="3"/>
      <c r="CO172" s="3">
        <f t="shared" si="453"/>
        <v>1720.0000000000002</v>
      </c>
      <c r="CP172" s="3">
        <f t="shared" si="343"/>
        <v>2397</v>
      </c>
      <c r="CQ172" s="3">
        <f t="shared" si="353"/>
        <v>-12</v>
      </c>
      <c r="CR172" s="3"/>
      <c r="CS172" s="3">
        <f t="shared" si="354"/>
        <v>-1</v>
      </c>
      <c r="CT172" s="3"/>
      <c r="CU172" s="3">
        <f t="shared" si="355"/>
        <v>0</v>
      </c>
      <c r="CV172" s="3"/>
      <c r="CW172" s="3">
        <f t="shared" ca="1" si="356"/>
        <v>229339.71352772872</v>
      </c>
      <c r="CY172" s="3">
        <f t="shared" ca="1" si="357"/>
        <v>-1136.0317767313934</v>
      </c>
      <c r="CZ172" s="70" t="str">
        <f t="shared" ca="1" si="386"/>
        <v/>
      </c>
      <c r="DA172" s="3">
        <f>IF(RTD("tos.rtd",,DA$43,"."&amp;$B$134&amp;$AS$82&amp;"C"&amp;$A172)="N/A",0,RTD("tos.rtd",,DA$43,"."&amp;$B$134&amp;$AS$82&amp;"C"&amp;$A172))</f>
        <v>0</v>
      </c>
      <c r="DB172" s="3">
        <f>IF(RTD("tos.rtd",,DB$43,"."&amp;$B$134&amp;$AS$82&amp;"P"&amp;$A172)="N/A",0,RTD("tos.rtd",,DB$43,"."&amp;$B$134&amp;$AS$82&amp;"P"&amp;$A172))</f>
        <v>0.6</v>
      </c>
      <c r="DC172" s="3">
        <f>IF(RTD("tos.rtd",,DC$43,"."&amp;$B$134&amp;$AS$82&amp;"C"&amp;$A172)="N/A",0,RTD("tos.rtd",,DC$43,"."&amp;$B$134&amp;$AS$82&amp;"C"&amp;$A172))</f>
        <v>810</v>
      </c>
      <c r="DD172" s="3">
        <f>IF(RTD("tos.rtd",,DD$43,"."&amp;$B$134&amp;$AS$82&amp;"P"&amp;$A172)="N/A",0,RTD("tos.rtd",,DD$43,"."&amp;$B$134&amp;$AS$82&amp;"P"&amp;$A172))</f>
        <v>20</v>
      </c>
      <c r="DE172" s="3">
        <f>IF(RTD("tos.rtd",,DE$43,"."&amp;$B$134&amp;$AS$82&amp;"C"&amp;$A172)="N/A",0,RTD("tos.rtd",,DE$43,"."&amp;$B$134&amp;$AS$82&amp;"C"&amp;$A172))</f>
        <v>730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387"/>
        <v>-717.25</v>
      </c>
      <c r="DH172" s="3">
        <f t="shared" si="388"/>
        <v>0</v>
      </c>
      <c r="DI172" s="3">
        <f t="shared" si="389"/>
        <v>0</v>
      </c>
      <c r="DJ172" s="3">
        <f t="shared" si="358"/>
        <v>0</v>
      </c>
      <c r="DK172" s="3">
        <f t="shared" si="359"/>
        <v>0</v>
      </c>
      <c r="DL172" s="3">
        <f t="shared" si="390"/>
        <v>0</v>
      </c>
      <c r="DM172" s="3">
        <f t="shared" si="391"/>
        <v>0</v>
      </c>
      <c r="DN172" s="64" t="str">
        <f t="shared" si="360"/>
        <v>UNKNOWN</v>
      </c>
      <c r="DO172" s="64" t="str">
        <f t="shared" si="361"/>
        <v>UNKNOWN</v>
      </c>
      <c r="DP172" s="3">
        <f t="shared" si="362"/>
        <v>0</v>
      </c>
      <c r="DQ172" s="3">
        <f t="shared" si="363"/>
        <v>0</v>
      </c>
      <c r="DR172" s="3">
        <f t="shared" ca="1" si="364"/>
        <v>0</v>
      </c>
      <c r="DS172" s="3">
        <f t="shared" si="365"/>
        <v>0</v>
      </c>
      <c r="DT172" s="3">
        <f t="shared" si="392"/>
        <v>0</v>
      </c>
      <c r="DU172" s="3">
        <f t="shared" si="393"/>
        <v>0</v>
      </c>
      <c r="DV172" s="3">
        <f t="shared" si="366"/>
        <v>0</v>
      </c>
      <c r="DW172" s="3">
        <f t="shared" si="367"/>
        <v>4</v>
      </c>
      <c r="DX172" s="3">
        <f t="shared" ca="1" si="454"/>
        <v>2.3545924898280213E-27</v>
      </c>
      <c r="DY172" s="3">
        <f t="shared" ca="1" si="455"/>
        <v>-3.2215785615767421E-4</v>
      </c>
      <c r="DZ172" s="3">
        <f t="shared" ca="1" si="456"/>
        <v>3.1513346964194214E-4</v>
      </c>
      <c r="EA172" s="3">
        <f t="shared" ca="1" si="457"/>
        <v>-3.1784875469185314E-4</v>
      </c>
      <c r="EB172" s="3">
        <f t="shared" ca="1" si="458"/>
        <v>2.8174135904268058E-4</v>
      </c>
      <c r="EC172" s="3">
        <f t="shared" ca="1" si="459"/>
        <v>-3.0215102690756148E-4</v>
      </c>
      <c r="ED172" s="63">
        <f t="shared" si="394"/>
        <v>4</v>
      </c>
      <c r="EE172" s="59">
        <f t="shared" si="374"/>
        <v>0.25</v>
      </c>
      <c r="EF172" s="59">
        <f t="shared" si="375"/>
        <v>2.9632000000000001</v>
      </c>
      <c r="EG172" s="59">
        <f t="shared" si="376"/>
        <v>0.25</v>
      </c>
      <c r="EH172" s="59">
        <f t="shared" si="377"/>
        <v>0.2601</v>
      </c>
      <c r="EI172" s="59">
        <f t="shared" si="378"/>
        <v>0.20449999999999999</v>
      </c>
      <c r="EJ172" s="59">
        <f t="shared" si="379"/>
        <v>0.22539999999999999</v>
      </c>
      <c r="EK172" s="63">
        <f t="shared" ca="1" si="395"/>
        <v>-589714.28557874891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296.32%</v>
      </c>
      <c r="EN172" s="3" t="str">
        <f>RTD("tos.rtd",,EN$2,"."&amp;$C$134&amp;$AU$82&amp;"C"&amp;$A172)</f>
        <v>--</v>
      </c>
      <c r="EO172" s="3" t="str">
        <f>RTD("tos.rtd",,EO$2,"."&amp;$C$134&amp;$AU$82&amp;"P"&amp;$A172)</f>
        <v>26.01%</v>
      </c>
      <c r="EP172" s="3" t="str">
        <f>RTD("tos.rtd",,EP$2,"."&amp;$D$134&amp;$AW$82&amp;"C"&amp;$A172)</f>
        <v>20.45%</v>
      </c>
      <c r="EQ172" s="3" t="str">
        <f>RTD("tos.rtd",,EQ$2,"."&amp;$D$134&amp;$AW$82&amp;"P"&amp;$A172)</f>
        <v>22.54%</v>
      </c>
      <c r="ES172" s="63" t="str">
        <f t="shared" si="380"/>
        <v>20675,04.00</v>
      </c>
      <c r="ET172" s="63" t="str">
        <f t="shared" ca="1" si="381"/>
        <v>20675,-01.14</v>
      </c>
      <c r="EU172" s="68">
        <v>588.36</v>
      </c>
      <c r="EV172" s="68" t="s">
        <v>1396</v>
      </c>
      <c r="EW172" s="68">
        <v>514.83000000000004</v>
      </c>
      <c r="EX172" s="68" t="s">
        <v>1397</v>
      </c>
      <c r="EY172" s="68">
        <v>5893.75</v>
      </c>
      <c r="EZ172" s="68" t="s">
        <v>1398</v>
      </c>
      <c r="FA172" s="68">
        <v>21132</v>
      </c>
      <c r="FB172" s="68" t="s">
        <v>1399</v>
      </c>
      <c r="FC172" s="68" t="s">
        <v>1400</v>
      </c>
      <c r="FD172" s="68" t="s">
        <v>1401</v>
      </c>
      <c r="FE172" s="68" t="s">
        <v>1402</v>
      </c>
      <c r="FF172" s="68" t="s">
        <v>1403</v>
      </c>
    </row>
    <row r="173" spans="1:162" ht="11.1" customHeight="1" thickBot="1" x14ac:dyDescent="0.25">
      <c r="A173" s="2">
        <f t="shared" si="396"/>
        <v>20650</v>
      </c>
      <c r="B173" s="3">
        <f t="shared" si="441"/>
        <v>54</v>
      </c>
      <c r="C173" s="3">
        <f t="shared" si="442"/>
        <v>15</v>
      </c>
      <c r="D173" s="3">
        <f t="shared" si="443"/>
        <v>15</v>
      </c>
      <c r="E173" s="3">
        <f t="shared" si="444"/>
        <v>84</v>
      </c>
      <c r="F173" s="4">
        <f t="shared" si="445"/>
        <v>20736.877256950531</v>
      </c>
      <c r="G173" s="5">
        <f t="shared" si="446"/>
        <v>503.00966471502534</v>
      </c>
      <c r="AM173" s="1">
        <v>0</v>
      </c>
      <c r="AN173" s="1">
        <v>38</v>
      </c>
      <c r="AO173" s="1">
        <v>20650</v>
      </c>
      <c r="AP173" s="1">
        <v>0</v>
      </c>
      <c r="AQ173" s="1">
        <v>-109</v>
      </c>
      <c r="AS173" s="54">
        <f>IF(RTD("tos.rtd",,AS$83,"."&amp;$B$134&amp;$AS$82&amp;"C"&amp;$A173)="N/A",0,RTD("tos.rtd",,AS$83,"."&amp;$B$134&amp;$AS$82&amp;"C"&amp;$A173))</f>
        <v>11</v>
      </c>
      <c r="AT173" s="3">
        <f>-IF(RTD("tos.rtd",,AT$83,"."&amp;$B$134&amp;$AS$82&amp;"P"&amp;$A173)="N/A",0,RTD("tos.rtd",,AT$83,"."&amp;$B$134&amp;$AS$82&amp;"P"&amp;$A173))</f>
        <v>-43</v>
      </c>
      <c r="AU173" s="54">
        <f>IF(RTD("tos.rtd",,AU$2,"."&amp;$C$134&amp;$AU$134&amp;"C"&amp;$A173)="N/A",0,RTD("tos.rtd",,AU$2,"."&amp;$C$134&amp;$AU$134&amp;"C"&amp;$A173))</f>
        <v>4</v>
      </c>
      <c r="AV173" s="3">
        <f>-IF(RTD("tos.rtd",,AV$2,"."&amp;$C$134&amp;$AU$134&amp;"P"&amp;$A173)="N/A",0,RTD("tos.rtd",,AV$2,"."&amp;$C$134&amp;$AU$134&amp;"P"&amp;$A173))</f>
        <v>-11</v>
      </c>
      <c r="AW173" s="54">
        <f>IF(RTD("tos.rtd",,AW$2,"."&amp;$D$134&amp;$AW$134&amp;"C"&amp;$A173)="N/A",0,RTD("tos.rtd",,AW$2,"."&amp;$D$134&amp;$AW$134&amp;"C"&amp;$A173))</f>
        <v>7</v>
      </c>
      <c r="AX173" s="3">
        <f>-IF(RTD("tos.rtd",,AX$2,"."&amp;$D$134&amp;$AW$134&amp;"P"&amp;$A173)="N/A",0,RTD("tos.rtd",,AX$2,"."&amp;$D$134&amp;$AW$134&amp;"P"&amp;$A173))</f>
        <v>-8</v>
      </c>
      <c r="AY173" s="76">
        <f t="shared" si="447"/>
        <v>-40</v>
      </c>
      <c r="AZ173" s="8">
        <f t="shared" si="349"/>
        <v>20650</v>
      </c>
      <c r="BA173" s="54">
        <f>IF(RTD("tos.rtd",,BA$43,"."&amp;$B$134&amp;$AS$82&amp;"C"&amp;$A173)="N/A",0,RTD("tos.rtd",,BA$43,"."&amp;$B$134&amp;$AS$82&amp;"C"&amp;$A173))</f>
        <v>0</v>
      </c>
      <c r="BB173" s="3">
        <f>-IF(RTD("tos.rtd",,BB$43,"."&amp;$B$134&amp;$AS$82&amp;"P"&amp;$A173)="N/A",0,RTD("tos.rtd",,BB$43,"."&amp;$B$134&amp;$AS$82&amp;"P"&amp;$A173))</f>
        <v>-109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-13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0</v>
      </c>
      <c r="BG173" s="3">
        <f ca="1">+Hoja2!Y174</f>
        <v>-13</v>
      </c>
      <c r="BH173" s="7">
        <f t="shared" ca="1" si="350"/>
        <v>-135</v>
      </c>
      <c r="BI173" s="32" t="str">
        <f t="shared" ca="1" si="409"/>
        <v/>
      </c>
      <c r="BJ173" s="3">
        <f ca="1">IF($BP$1=1,DX173,IF(RTD("tos.rtd",,BJ$43,"."&amp;$B$134&amp;$AS$82&amp;"C"&amp;$A173)="N/A",0,RTD("tos.rtd",,BJ$43,"."&amp;$B$134&amp;$AS$82&amp;"C"&amp;$A173)))</f>
        <v>4.0847496540032118E-29</v>
      </c>
      <c r="BK173" s="3">
        <f ca="1">IF($BP$1=1,DY173,-IF(RTD("tos.rtd",,BK$43,"."&amp;$B$134&amp;$AS$82&amp;"P"&amp;$A173)="N/A",0,RTD("tos.rtd",,BK$43,"."&amp;$B$134&amp;$AS$82&amp;"P"&amp;$A173)))</f>
        <v>-3.1146360694366514E-4</v>
      </c>
      <c r="BL173" s="3">
        <f ca="1">IF($BP$1=1,DZ173,IF(RTD("tos.rtd",,BL$2,"."&amp;$C$134&amp;$AU$82&amp;"C"&amp;$A173)="N/A",0,RTD("tos.rtd",,BL$2,"."&amp;$C$134&amp;$AU$82&amp;"C"&amp;$A173)))</f>
        <v>3.0113169641389487E-4</v>
      </c>
      <c r="BM173" s="3">
        <f ca="1">IF($BP$1=1,EA173,-IF(RTD("tos.rtd",,BM$2,"."&amp;$C$134&amp;$AU$82&amp;"P"&amp;$A173)="N/A",0,RTD("tos.rtd",,BM$2,"."&amp;$C$134&amp;$AU$82&amp;"P"&amp;$A173)))</f>
        <v>-3.0516678528166353E-4</v>
      </c>
      <c r="BN173" s="3">
        <f ca="1">IF($BP$1=1,EB173,IF(RTD("tos.rtd",,BN$2,"."&amp;$D$134&amp;$AW$82&amp;"C"&amp;$A173)="N/A",0,RTD("tos.rtd",,BN$2,"."&amp;$D$134&amp;$AW$82&amp;"C"&amp;$A173)))</f>
        <v>2.5979957048900479E-4</v>
      </c>
      <c r="BO173" s="3">
        <f ca="1">IF($BP$1=1,EC173,-IF(RTD("tos.rtd",,BO$2,"."&amp;$D$134&amp;$AW$82&amp;"P"&amp;$A173)="N/A",0,RTD("tos.rtd",,BO$2,"."&amp;$D$134&amp;$AW$82&amp;"P"&amp;$A173)))</f>
        <v>-2.8659692161244686E-4</v>
      </c>
      <c r="BQ173" s="3">
        <f t="shared" ca="1" si="448"/>
        <v>-474382.47885300708</v>
      </c>
      <c r="BR173" s="3" t="str">
        <f t="shared" ca="1" si="351"/>
        <v/>
      </c>
      <c r="BS173" s="3">
        <f t="shared" ca="1" si="449"/>
        <v>-76235.502283962138</v>
      </c>
      <c r="BT173" s="3" t="str">
        <f t="shared" ca="1" si="352"/>
        <v>Cruce -</v>
      </c>
      <c r="BU173" s="3">
        <f t="shared" ca="1" si="450"/>
        <v>-16795.565230393266</v>
      </c>
      <c r="BV173" s="3" t="str">
        <f t="shared" ca="1" si="352"/>
        <v>Cruce -</v>
      </c>
      <c r="BX173" s="3">
        <f t="shared" ca="1" si="382"/>
        <v>-9218.4792918417679</v>
      </c>
      <c r="BY173" s="3" t="str">
        <f t="shared" ca="1" si="383"/>
        <v/>
      </c>
      <c r="BZ173" s="3">
        <f t="shared" ca="1" si="384"/>
        <v>-1077.2241788959911</v>
      </c>
      <c r="CA173" s="3" t="str">
        <f t="shared" ca="1" si="383"/>
        <v/>
      </c>
      <c r="CB173" s="3">
        <f t="shared" ca="1" si="385"/>
        <v>0</v>
      </c>
      <c r="CC173" s="3" t="str">
        <f t="shared" ca="1" si="383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0.05</v>
      </c>
      <c r="CF173" s="3">
        <f>IF(RTD("tos.rtd",,CF$2,"."&amp;$C$134&amp;$AU$82&amp;"C"&amp;$A173)="N/A",0,RTD("tos.rtd",,CF$2,"."&amp;$C$134&amp;$AU$82&amp;"C"&amp;$A173))</f>
        <v>1</v>
      </c>
      <c r="CG173" s="3">
        <f>-IF(RTD("tos.rtd",,CG$2,"."&amp;$C$134&amp;$AU$82&amp;"P"&amp;$A173)="N/A",0,RTD("tos.rtd",,CG$2,"."&amp;$C$134&amp;$AU$82&amp;"P"&amp;$A173))</f>
        <v>0.08</v>
      </c>
      <c r="CH173" s="3">
        <f>IF(RTD("tos.rtd",,CH$2,"."&amp;$D$134&amp;$AW$82&amp;"C"&amp;$A173)="N/A",0,RTD("tos.rtd",,CH$2,"."&amp;$D$134&amp;$AW$82&amp;"C"&amp;$A173))</f>
        <v>0.77</v>
      </c>
      <c r="CI173" s="3">
        <f>-IF(RTD("tos.rtd",,CI$2,"."&amp;$D$134&amp;$AW$82&amp;"P"&amp;$A173)="N/A",0,RTD("tos.rtd",,CI$2,"."&amp;$D$134&amp;$AW$82&amp;"P"&amp;$A173))</f>
        <v>0.25</v>
      </c>
      <c r="CK173" s="3">
        <f t="shared" si="451"/>
        <v>885</v>
      </c>
      <c r="CL173" s="3"/>
      <c r="CM173" s="3">
        <f t="shared" si="452"/>
        <v>312</v>
      </c>
      <c r="CN173" s="3"/>
      <c r="CO173" s="3">
        <f t="shared" si="453"/>
        <v>339</v>
      </c>
      <c r="CP173" s="3">
        <f t="shared" si="343"/>
        <v>1536</v>
      </c>
      <c r="CQ173" s="3">
        <f t="shared" si="353"/>
        <v>-109</v>
      </c>
      <c r="CR173" s="3"/>
      <c r="CS173" s="3">
        <f t="shared" si="354"/>
        <v>-13</v>
      </c>
      <c r="CT173" s="3"/>
      <c r="CU173" s="3">
        <f t="shared" si="355"/>
        <v>0</v>
      </c>
      <c r="CV173" s="3"/>
      <c r="CW173" s="3">
        <f t="shared" ca="1" si="356"/>
        <v>-567413.54636736249</v>
      </c>
      <c r="CY173" s="3">
        <f t="shared" ca="1" si="357"/>
        <v>-10295.703470737759</v>
      </c>
      <c r="CZ173" s="70" t="str">
        <f t="shared" ca="1" si="386"/>
        <v/>
      </c>
      <c r="DA173" s="3">
        <f>IF(RTD("tos.rtd",,DA$43,"."&amp;$B$134&amp;$AS$82&amp;"C"&amp;$A173)="N/A",0,RTD("tos.rtd",,DA$43,"."&amp;$B$134&amp;$AS$82&amp;"C"&amp;$A173))</f>
        <v>725.15</v>
      </c>
      <c r="DB173" s="3">
        <f>IF(RTD("tos.rtd",,DB$43,"."&amp;$B$134&amp;$AS$82&amp;"P"&amp;$A173)="N/A",0,RTD("tos.rtd",,DB$43,"."&amp;$B$134&amp;$AS$82&amp;"P"&amp;$A173))</f>
        <v>0.05</v>
      </c>
      <c r="DC173" s="3">
        <f>IF(RTD("tos.rtd",,DC$43,"."&amp;$B$134&amp;$AS$82&amp;"C"&amp;$A173)="N/A",0,RTD("tos.rtd",,DC$43,"."&amp;$B$134&amp;$AS$82&amp;"C"&amp;$A173))</f>
        <v>834</v>
      </c>
      <c r="DD173" s="3">
        <f>IF(RTD("tos.rtd",,DD$43,"."&amp;$B$134&amp;$AS$82&amp;"P"&amp;$A173)="N/A",0,RTD("tos.rtd",,DD$43,"."&amp;$B$134&amp;$AS$82&amp;"P"&amp;$A173))</f>
        <v>20</v>
      </c>
      <c r="DE173" s="3">
        <f>IF(RTD("tos.rtd",,DE$43,"."&amp;$B$134&amp;$AS$82&amp;"C"&amp;$A173)="N/A",0,RTD("tos.rtd",,DE$43,"."&amp;$B$134&amp;$AS$82&amp;"C"&amp;$A173))</f>
        <v>754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387"/>
        <v>-742.25</v>
      </c>
      <c r="DH173" s="3">
        <f t="shared" si="388"/>
        <v>0</v>
      </c>
      <c r="DI173" s="3">
        <f t="shared" si="389"/>
        <v>0</v>
      </c>
      <c r="DJ173" s="3">
        <f t="shared" si="358"/>
        <v>0</v>
      </c>
      <c r="DK173" s="3">
        <f t="shared" si="359"/>
        <v>0</v>
      </c>
      <c r="DL173" s="3">
        <f t="shared" si="390"/>
        <v>0</v>
      </c>
      <c r="DM173" s="3">
        <f t="shared" si="391"/>
        <v>0</v>
      </c>
      <c r="DN173" s="64" t="str">
        <f t="shared" si="360"/>
        <v>UNKNOWN</v>
      </c>
      <c r="DO173" s="64" t="str">
        <f t="shared" si="361"/>
        <v>UNKNOWN</v>
      </c>
      <c r="DP173" s="3">
        <f t="shared" si="362"/>
        <v>0</v>
      </c>
      <c r="DQ173" s="3">
        <f t="shared" si="363"/>
        <v>0</v>
      </c>
      <c r="DR173" s="3">
        <f t="shared" ca="1" si="364"/>
        <v>0</v>
      </c>
      <c r="DS173" s="3">
        <f t="shared" si="365"/>
        <v>0</v>
      </c>
      <c r="DT173" s="3">
        <f t="shared" si="392"/>
        <v>0</v>
      </c>
      <c r="DU173" s="3">
        <f t="shared" si="393"/>
        <v>0</v>
      </c>
      <c r="DV173" s="3">
        <f t="shared" si="366"/>
        <v>0</v>
      </c>
      <c r="DW173" s="3">
        <f t="shared" si="367"/>
        <v>38</v>
      </c>
      <c r="DX173" s="3">
        <f t="shared" ca="1" si="454"/>
        <v>4.0847496540032118E-29</v>
      </c>
      <c r="DY173" s="3">
        <f t="shared" ca="1" si="455"/>
        <v>-3.1146360694366514E-4</v>
      </c>
      <c r="DZ173" s="3">
        <f t="shared" ca="1" si="456"/>
        <v>3.0113169641389487E-4</v>
      </c>
      <c r="EA173" s="3">
        <f t="shared" ca="1" si="457"/>
        <v>-3.0516678528166353E-4</v>
      </c>
      <c r="EB173" s="3">
        <f t="shared" ca="1" si="458"/>
        <v>2.5979957048900479E-4</v>
      </c>
      <c r="EC173" s="3">
        <f t="shared" ca="1" si="459"/>
        <v>-2.8659692161244686E-4</v>
      </c>
      <c r="ED173" s="63">
        <f t="shared" si="394"/>
        <v>38</v>
      </c>
      <c r="EE173" s="59">
        <f t="shared" si="374"/>
        <v>0.25</v>
      </c>
      <c r="EF173" s="59">
        <f t="shared" si="375"/>
        <v>3.0413000000000001</v>
      </c>
      <c r="EG173" s="59">
        <f t="shared" si="376"/>
        <v>0.25</v>
      </c>
      <c r="EH173" s="59">
        <f t="shared" si="377"/>
        <v>0.26150000000000001</v>
      </c>
      <c r="EI173" s="59">
        <f t="shared" si="378"/>
        <v>0.2019</v>
      </c>
      <c r="EJ173" s="59">
        <f t="shared" si="379"/>
        <v>0.22639999999999999</v>
      </c>
      <c r="EK173" s="63">
        <f t="shared" ca="1" si="395"/>
        <v>-5416314.0272616614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304.13%</v>
      </c>
      <c r="EN173" s="3" t="str">
        <f>RTD("tos.rtd",,EN$2,"."&amp;$C$134&amp;$AU$82&amp;"C"&amp;$A173)</f>
        <v>--</v>
      </c>
      <c r="EO173" s="3" t="str">
        <f>RTD("tos.rtd",,EO$2,"."&amp;$C$134&amp;$AU$82&amp;"P"&amp;$A173)</f>
        <v>26.15%</v>
      </c>
      <c r="EP173" s="3" t="str">
        <f>RTD("tos.rtd",,EP$2,"."&amp;$D$134&amp;$AW$82&amp;"C"&amp;$A173)</f>
        <v>20.19%</v>
      </c>
      <c r="EQ173" s="3" t="str">
        <f>RTD("tos.rtd",,EQ$2,"."&amp;$D$134&amp;$AW$82&amp;"P"&amp;$A173)</f>
        <v>22.64%</v>
      </c>
      <c r="ES173" s="63" t="str">
        <f t="shared" si="380"/>
        <v>20650,38.00</v>
      </c>
      <c r="ET173" s="63" t="str">
        <f t="shared" ca="1" si="381"/>
        <v>20650,-10.30</v>
      </c>
      <c r="EU173" s="68">
        <v>588.29</v>
      </c>
      <c r="EV173" s="68" t="s">
        <v>1404</v>
      </c>
      <c r="EW173" s="68">
        <v>514.75</v>
      </c>
      <c r="EX173" s="68" t="s">
        <v>1405</v>
      </c>
      <c r="EY173" s="68">
        <v>5893.25</v>
      </c>
      <c r="EZ173" s="68" t="s">
        <v>1406</v>
      </c>
      <c r="FA173" s="68">
        <v>21127.75</v>
      </c>
      <c r="FB173" s="68" t="s">
        <v>1407</v>
      </c>
      <c r="FC173" s="68" t="s">
        <v>1408</v>
      </c>
      <c r="FD173" s="68" t="s">
        <v>1409</v>
      </c>
      <c r="FE173" s="68" t="s">
        <v>1410</v>
      </c>
      <c r="FF173" s="68" t="s">
        <v>1411</v>
      </c>
    </row>
    <row r="174" spans="1:162" ht="11.1" customHeight="1" thickBot="1" x14ac:dyDescent="0.25">
      <c r="A174" s="2">
        <f t="shared" si="396"/>
        <v>20625</v>
      </c>
      <c r="B174" s="3">
        <f t="shared" si="441"/>
        <v>3</v>
      </c>
      <c r="C174" s="3">
        <f t="shared" si="442"/>
        <v>14</v>
      </c>
      <c r="D174" s="3">
        <f t="shared" si="443"/>
        <v>15</v>
      </c>
      <c r="E174" s="3">
        <f t="shared" si="444"/>
        <v>32</v>
      </c>
      <c r="F174" s="4">
        <f t="shared" si="445"/>
        <v>20711.772078673352</v>
      </c>
      <c r="G174" s="5">
        <f t="shared" si="446"/>
        <v>502.40069417662943</v>
      </c>
      <c r="AM174" s="1">
        <v>0</v>
      </c>
      <c r="AN174" s="1">
        <v>0</v>
      </c>
      <c r="AO174" s="1">
        <v>20625</v>
      </c>
      <c r="AP174" s="1">
        <v>0</v>
      </c>
      <c r="AQ174" s="1">
        <v>0</v>
      </c>
      <c r="AS174" s="54">
        <f>IF(RTD("tos.rtd",,AS$83,"."&amp;$B$134&amp;$AS$82&amp;"C"&amp;$A174)="N/A",0,RTD("tos.rtd",,AS$83,"."&amp;$B$134&amp;$AS$82&amp;"C"&amp;$A174))</f>
        <v>0</v>
      </c>
      <c r="AT174" s="3">
        <f>-IF(RTD("tos.rtd",,AT$83,"."&amp;$B$134&amp;$AS$82&amp;"P"&amp;$A174)="N/A",0,RTD("tos.rtd",,AT$83,"."&amp;$B$134&amp;$AS$82&amp;"P"&amp;$A174))</f>
        <v>-3</v>
      </c>
      <c r="AU174" s="54">
        <f>IF(RTD("tos.rtd",,AU$2,"."&amp;$C$134&amp;$AU$134&amp;"C"&amp;$A174)="N/A",0,RTD("tos.rtd",,AU$2,"."&amp;$C$134&amp;$AU$134&amp;"C"&amp;$A174))</f>
        <v>7</v>
      </c>
      <c r="AV174" s="3">
        <f>-IF(RTD("tos.rtd",,AV$2,"."&amp;$C$134&amp;$AU$134&amp;"P"&amp;$A174)="N/A",0,RTD("tos.rtd",,AV$2,"."&amp;$C$134&amp;$AU$134&amp;"P"&amp;$A174))</f>
        <v>-7</v>
      </c>
      <c r="AW174" s="54">
        <f>IF(RTD("tos.rtd",,AW$2,"."&amp;$D$134&amp;$AW$134&amp;"C"&amp;$A174)="N/A",0,RTD("tos.rtd",,AW$2,"."&amp;$D$134&amp;$AW$134&amp;"C"&amp;$A174))</f>
        <v>7</v>
      </c>
      <c r="AX174" s="3">
        <f>-IF(RTD("tos.rtd",,AX$2,"."&amp;$D$134&amp;$AW$134&amp;"P"&amp;$A174)="N/A",0,RTD("tos.rtd",,AX$2,"."&amp;$D$134&amp;$AW$134&amp;"P"&amp;$A174))</f>
        <v>-8</v>
      </c>
      <c r="AY174" s="76">
        <f t="shared" si="447"/>
        <v>-4</v>
      </c>
      <c r="AZ174" s="8">
        <f t="shared" si="349"/>
        <v>20625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0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-1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0</v>
      </c>
      <c r="BG174" s="3">
        <f ca="1">+Hoja2!Y175</f>
        <v>-3</v>
      </c>
      <c r="BH174" s="7">
        <f t="shared" ca="1" si="350"/>
        <v>-4</v>
      </c>
      <c r="BI174" s="32" t="str">
        <f t="shared" ca="1" si="409"/>
        <v/>
      </c>
      <c r="BJ174" s="3">
        <f ca="1">IF($BP$1=1,DX174,IF(RTD("tos.rtd",,BJ$43,"."&amp;$B$134&amp;$AS$82&amp;"C"&amp;$A174)="N/A",0,RTD("tos.rtd",,BJ$43,"."&amp;$B$134&amp;$AS$82&amp;"C"&amp;$A174)))</f>
        <v>6.1208689727951244E-31</v>
      </c>
      <c r="BK174" s="3">
        <f ca="1">IF($BP$1=1,DY174,-IF(RTD("tos.rtd",,BK$43,"."&amp;$B$134&amp;$AS$82&amp;"P"&amp;$A174)="N/A",0,RTD("tos.rtd",,BK$43,"."&amp;$B$134&amp;$AS$82&amp;"P"&amp;$A174)))</f>
        <v>-3.0140777683551509E-4</v>
      </c>
      <c r="BL174" s="3">
        <f ca="1">IF($BP$1=1,DZ174,IF(RTD("tos.rtd",,BL$2,"."&amp;$C$134&amp;$AU$82&amp;"C"&amp;$A174)="N/A",0,RTD("tos.rtd",,BL$2,"."&amp;$C$134&amp;$AU$82&amp;"C"&amp;$A174)))</f>
        <v>2.8729409225054992E-4</v>
      </c>
      <c r="BM174" s="3">
        <f ca="1">IF($BP$1=1,EA174,-IF(RTD("tos.rtd",,BM$2,"."&amp;$C$134&amp;$AU$82&amp;"P"&amp;$A174)="N/A",0,RTD("tos.rtd",,BM$2,"."&amp;$C$134&amp;$AU$82&amp;"P"&amp;$A174)))</f>
        <v>-2.9273408720760237E-4</v>
      </c>
      <c r="BN174" s="3">
        <f ca="1">IF($BP$1=1,EB174,IF(RTD("tos.rtd",,BN$2,"."&amp;$D$134&amp;$AW$82&amp;"C"&amp;$A174)="N/A",0,RTD("tos.rtd",,BN$2,"."&amp;$D$134&amp;$AW$82&amp;"C"&amp;$A174)))</f>
        <v>2.4744932702558457E-4</v>
      </c>
      <c r="BO174" s="3">
        <f ca="1">IF($BP$1=1,EC174,-IF(RTD("tos.rtd",,BO$2,"."&amp;$D$134&amp;$AW$82&amp;"P"&amp;$A174)="N/A",0,RTD("tos.rtd",,BO$2,"."&amp;$D$134&amp;$AW$82&amp;"P"&amp;$A174)))</f>
        <v>-2.7147233214545294E-4</v>
      </c>
      <c r="BQ174" s="3">
        <f t="shared" ca="1" si="448"/>
        <v>-32027.908879210005</v>
      </c>
      <c r="BR174" s="3" t="str">
        <f t="shared" ca="1" si="351"/>
        <v/>
      </c>
      <c r="BS174" s="3">
        <f t="shared" ca="1" si="449"/>
        <v>-1348.8057633191347</v>
      </c>
      <c r="BT174" s="3" t="str">
        <f t="shared" ca="1" si="352"/>
        <v/>
      </c>
      <c r="BU174" s="3">
        <f t="shared" ca="1" si="450"/>
        <v>-15571.968754865979</v>
      </c>
      <c r="BV174" s="3" t="str">
        <f t="shared" ca="1" si="352"/>
        <v/>
      </c>
      <c r="BX174" s="3">
        <f t="shared" ca="1" si="382"/>
        <v>0</v>
      </c>
      <c r="BY174" s="3" t="str">
        <f t="shared" ca="1" si="383"/>
        <v/>
      </c>
      <c r="BZ174" s="3">
        <f t="shared" ca="1" si="384"/>
        <v>-79.487488339563228</v>
      </c>
      <c r="CA174" s="3" t="str">
        <f t="shared" ca="1" si="383"/>
        <v/>
      </c>
      <c r="CB174" s="3">
        <f t="shared" ca="1" si="385"/>
        <v>0</v>
      </c>
      <c r="CC174" s="3" t="str">
        <f t="shared" ca="1" si="383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0.05</v>
      </c>
      <c r="CF174" s="3">
        <f>IF(RTD("tos.rtd",,CF$2,"."&amp;$C$134&amp;$AU$82&amp;"C"&amp;$A174)="N/A",0,RTD("tos.rtd",,CF$2,"."&amp;$C$134&amp;$AU$82&amp;"C"&amp;$A174))</f>
        <v>1</v>
      </c>
      <c r="CG174" s="3">
        <f>-IF(RTD("tos.rtd",,CG$2,"."&amp;$C$134&amp;$AU$82&amp;"P"&amp;$A174)="N/A",0,RTD("tos.rtd",,CG$2,"."&amp;$C$134&amp;$AU$82&amp;"P"&amp;$A174))</f>
        <v>7.0000000000000007E-2</v>
      </c>
      <c r="CH174" s="3">
        <f>IF(RTD("tos.rtd",,CH$2,"."&amp;$D$134&amp;$AW$82&amp;"C"&amp;$A174)="N/A",0,RTD("tos.rtd",,CH$2,"."&amp;$D$134&amp;$AW$82&amp;"C"&amp;$A174))</f>
        <v>0.77</v>
      </c>
      <c r="CI174" s="3">
        <f>-IF(RTD("tos.rtd",,CI$2,"."&amp;$D$134&amp;$AW$82&amp;"P"&amp;$A174)="N/A",0,RTD("tos.rtd",,CI$2,"."&amp;$D$134&amp;$AW$82&amp;"P"&amp;$A174))</f>
        <v>0.25</v>
      </c>
      <c r="CK174" s="3">
        <f t="shared" si="451"/>
        <v>-15.000000000000002</v>
      </c>
      <c r="CL174" s="3"/>
      <c r="CM174" s="3">
        <f t="shared" si="452"/>
        <v>651</v>
      </c>
      <c r="CN174" s="3"/>
      <c r="CO174" s="3">
        <f t="shared" si="453"/>
        <v>339</v>
      </c>
      <c r="CP174" s="3">
        <f t="shared" si="343"/>
        <v>975</v>
      </c>
      <c r="CQ174" s="3">
        <f t="shared" si="353"/>
        <v>0</v>
      </c>
      <c r="CR174" s="3"/>
      <c r="CS174" s="3">
        <f t="shared" si="354"/>
        <v>-1</v>
      </c>
      <c r="CT174" s="3"/>
      <c r="CU174" s="3">
        <f t="shared" si="355"/>
        <v>0</v>
      </c>
      <c r="CV174" s="3"/>
      <c r="CW174" s="3">
        <f t="shared" ca="1" si="356"/>
        <v>-48948.683397395122</v>
      </c>
      <c r="CY174" s="3">
        <f t="shared" ca="1" si="357"/>
        <v>-79.487488339563228</v>
      </c>
      <c r="CZ174" s="70" t="str">
        <f t="shared" ca="1" si="386"/>
        <v/>
      </c>
      <c r="DA174" s="3">
        <f>IF(RTD("tos.rtd",,DA$43,"."&amp;$B$134&amp;$AS$82&amp;"C"&amp;$A174)="N/A",0,RTD("tos.rtd",,DA$43,"."&amp;$B$134&amp;$AS$82&amp;"C"&amp;$A174))</f>
        <v>642.48</v>
      </c>
      <c r="DB174" s="3">
        <f>IF(RTD("tos.rtd",,DB$43,"."&amp;$B$134&amp;$AS$82&amp;"P"&amp;$A174)="N/A",0,RTD("tos.rtd",,DB$43,"."&amp;$B$134&amp;$AS$82&amp;"P"&amp;$A174))</f>
        <v>4.1100000000000003</v>
      </c>
      <c r="DC174" s="3">
        <f>IF(RTD("tos.rtd",,DC$43,"."&amp;$B$134&amp;$AS$82&amp;"C"&amp;$A174)="N/A",0,RTD("tos.rtd",,DC$43,"."&amp;$B$134&amp;$AS$82&amp;"C"&amp;$A174))</f>
        <v>860</v>
      </c>
      <c r="DD174" s="3">
        <f>IF(RTD("tos.rtd",,DD$43,"."&amp;$B$134&amp;$AS$82&amp;"P"&amp;$A174)="N/A",0,RTD("tos.rtd",,DD$43,"."&amp;$B$134&amp;$AS$82&amp;"P"&amp;$A174))</f>
        <v>20</v>
      </c>
      <c r="DE174" s="3">
        <f>IF(RTD("tos.rtd",,DE$43,"."&amp;$B$134&amp;$AS$82&amp;"C"&amp;$A174)="N/A",0,RTD("tos.rtd",,DE$43,"."&amp;$B$134&amp;$AS$82&amp;"C"&amp;$A174))</f>
        <v>780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387"/>
        <v>-767.25</v>
      </c>
      <c r="DH174" s="3">
        <f t="shared" si="388"/>
        <v>0</v>
      </c>
      <c r="DI174" s="3">
        <f t="shared" si="389"/>
        <v>0</v>
      </c>
      <c r="DJ174" s="3">
        <f t="shared" si="358"/>
        <v>0</v>
      </c>
      <c r="DK174" s="3">
        <f t="shared" si="359"/>
        <v>0</v>
      </c>
      <c r="DL174" s="3">
        <f t="shared" si="390"/>
        <v>0</v>
      </c>
      <c r="DM174" s="3">
        <f t="shared" si="391"/>
        <v>0</v>
      </c>
      <c r="DN174" s="64" t="str">
        <f t="shared" si="360"/>
        <v>UNKNOWN</v>
      </c>
      <c r="DO174" s="64" t="str">
        <f t="shared" si="361"/>
        <v>UNKNOWN</v>
      </c>
      <c r="DP174" s="3">
        <f t="shared" si="362"/>
        <v>0</v>
      </c>
      <c r="DQ174" s="3">
        <f t="shared" si="363"/>
        <v>0</v>
      </c>
      <c r="DR174" s="3">
        <f t="shared" ca="1" si="364"/>
        <v>0</v>
      </c>
      <c r="DS174" s="3">
        <f t="shared" si="365"/>
        <v>0</v>
      </c>
      <c r="DT174" s="3">
        <f t="shared" si="392"/>
        <v>0</v>
      </c>
      <c r="DU174" s="3">
        <f t="shared" si="393"/>
        <v>0</v>
      </c>
      <c r="DV174" s="3">
        <f t="shared" si="366"/>
        <v>0</v>
      </c>
      <c r="DW174" s="3">
        <f t="shared" si="367"/>
        <v>0</v>
      </c>
      <c r="DX174" s="3">
        <f t="shared" ca="1" si="454"/>
        <v>6.1208689727951244E-31</v>
      </c>
      <c r="DY174" s="3">
        <f t="shared" ca="1" si="455"/>
        <v>-3.0140777683551509E-4</v>
      </c>
      <c r="DZ174" s="3">
        <f t="shared" ca="1" si="456"/>
        <v>2.8729409225054992E-4</v>
      </c>
      <c r="EA174" s="3">
        <f t="shared" ca="1" si="457"/>
        <v>-2.9273408720760237E-4</v>
      </c>
      <c r="EB174" s="3">
        <f t="shared" ca="1" si="458"/>
        <v>2.4744932702558457E-4</v>
      </c>
      <c r="EC174" s="3">
        <f t="shared" ca="1" si="459"/>
        <v>-2.7147233214545294E-4</v>
      </c>
      <c r="ED174" s="63">
        <f t="shared" si="394"/>
        <v>0</v>
      </c>
      <c r="EE174" s="59">
        <f t="shared" si="374"/>
        <v>0.25</v>
      </c>
      <c r="EF174" s="59">
        <f t="shared" si="375"/>
        <v>3.1191</v>
      </c>
      <c r="EG174" s="59">
        <f t="shared" si="376"/>
        <v>0.25</v>
      </c>
      <c r="EH174" s="59">
        <f t="shared" si="377"/>
        <v>0.26269999999999999</v>
      </c>
      <c r="EI174" s="59">
        <f t="shared" si="378"/>
        <v>0.2059</v>
      </c>
      <c r="EJ174" s="59">
        <f t="shared" si="379"/>
        <v>0.2273</v>
      </c>
      <c r="EK174" s="63">
        <f t="shared" ca="1" si="395"/>
        <v>0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311.91%</v>
      </c>
      <c r="EN174" s="3" t="str">
        <f>RTD("tos.rtd",,EN$2,"."&amp;$C$134&amp;$AU$82&amp;"C"&amp;$A174)</f>
        <v>--</v>
      </c>
      <c r="EO174" s="3" t="str">
        <f>RTD("tos.rtd",,EO$2,"."&amp;$C$134&amp;$AU$82&amp;"P"&amp;$A174)</f>
        <v>26.27%</v>
      </c>
      <c r="EP174" s="3" t="str">
        <f>RTD("tos.rtd",,EP$2,"."&amp;$D$134&amp;$AW$82&amp;"C"&amp;$A174)</f>
        <v>20.59%</v>
      </c>
      <c r="EQ174" s="3" t="str">
        <f>RTD("tos.rtd",,EQ$2,"."&amp;$D$134&amp;$AW$82&amp;"P"&amp;$A174)</f>
        <v>22.73%</v>
      </c>
      <c r="ES174" s="63" t="str">
        <f t="shared" si="380"/>
        <v>20625,00.00</v>
      </c>
      <c r="ET174" s="63" t="str">
        <f t="shared" ca="1" si="381"/>
        <v>20625,-00.08</v>
      </c>
      <c r="EU174" s="68">
        <v>588.41</v>
      </c>
      <c r="EV174" s="68" t="s">
        <v>1412</v>
      </c>
      <c r="EW174" s="68">
        <v>514.89</v>
      </c>
      <c r="EX174" s="68" t="s">
        <v>1413</v>
      </c>
      <c r="EY174" s="68">
        <v>5894.25</v>
      </c>
      <c r="EZ174" s="68" t="s">
        <v>1414</v>
      </c>
      <c r="FA174" s="68">
        <v>21135.25</v>
      </c>
      <c r="FB174" s="68" t="s">
        <v>1415</v>
      </c>
      <c r="FC174" s="68" t="s">
        <v>1416</v>
      </c>
      <c r="FD174" s="68" t="s">
        <v>1417</v>
      </c>
      <c r="FE174" s="68" t="s">
        <v>1418</v>
      </c>
      <c r="FF174" s="68" t="s">
        <v>1419</v>
      </c>
    </row>
    <row r="175" spans="1:162" ht="11.1" customHeight="1" thickBot="1" x14ac:dyDescent="0.25">
      <c r="A175" s="2">
        <f t="shared" si="396"/>
        <v>20600</v>
      </c>
      <c r="B175" s="3">
        <f t="shared" si="441"/>
        <v>24</v>
      </c>
      <c r="C175" s="3">
        <f t="shared" si="442"/>
        <v>47</v>
      </c>
      <c r="D175" s="3">
        <f t="shared" si="443"/>
        <v>108</v>
      </c>
      <c r="E175" s="3">
        <f t="shared" si="444"/>
        <v>179</v>
      </c>
      <c r="F175" s="4">
        <f t="shared" si="445"/>
        <v>20686.666900396169</v>
      </c>
      <c r="G175" s="5">
        <f t="shared" si="446"/>
        <v>501.79172363823352</v>
      </c>
      <c r="AM175" s="1">
        <v>0</v>
      </c>
      <c r="AN175" s="1">
        <v>-2</v>
      </c>
      <c r="AO175" s="1">
        <v>20600</v>
      </c>
      <c r="AP175" s="1">
        <v>0</v>
      </c>
      <c r="AQ175" s="1">
        <v>-142</v>
      </c>
      <c r="AS175" s="54">
        <f>IF(RTD("tos.rtd",,AS$83,"."&amp;$B$134&amp;$AS$82&amp;"C"&amp;$A175)="N/A",0,RTD("tos.rtd",,AS$83,"."&amp;$B$134&amp;$AS$82&amp;"C"&amp;$A175))</f>
        <v>4</v>
      </c>
      <c r="AT175" s="3">
        <f>-IF(RTD("tos.rtd",,AT$83,"."&amp;$B$134&amp;$AS$82&amp;"P"&amp;$A175)="N/A",0,RTD("tos.rtd",,AT$83,"."&amp;$B$134&amp;$AS$82&amp;"P"&amp;$A175))</f>
        <v>-20</v>
      </c>
      <c r="AU175" s="54">
        <f>IF(RTD("tos.rtd",,AU$2,"."&amp;$C$134&amp;$AU$134&amp;"C"&amp;$A175)="N/A",0,RTD("tos.rtd",,AU$2,"."&amp;$C$134&amp;$AU$134&amp;"C"&amp;$A175))</f>
        <v>45</v>
      </c>
      <c r="AV175" s="3">
        <f>-IF(RTD("tos.rtd",,AV$2,"."&amp;$C$134&amp;$AU$134&amp;"P"&amp;$A175)="N/A",0,RTD("tos.rtd",,AV$2,"."&amp;$C$134&amp;$AU$134&amp;"P"&amp;$A175))</f>
        <v>-2</v>
      </c>
      <c r="AW175" s="54">
        <f>IF(RTD("tos.rtd",,AW$2,"."&amp;$D$134&amp;$AW$134&amp;"C"&amp;$A175)="N/A",0,RTD("tos.rtd",,AW$2,"."&amp;$D$134&amp;$AW$134&amp;"C"&amp;$A175))</f>
        <v>62</v>
      </c>
      <c r="AX175" s="3">
        <f>-IF(RTD("tos.rtd",,AX$2,"."&amp;$D$134&amp;$AW$134&amp;"P"&amp;$A175)="N/A",0,RTD("tos.rtd",,AX$2,"."&amp;$D$134&amp;$AW$134&amp;"P"&amp;$A175))</f>
        <v>-46</v>
      </c>
      <c r="AY175" s="76">
        <f t="shared" si="447"/>
        <v>43</v>
      </c>
      <c r="AZ175" s="8">
        <f t="shared" si="349"/>
        <v>20600</v>
      </c>
      <c r="BA175" s="54">
        <f>IF(RTD("tos.rtd",,BA$43,"."&amp;$B$134&amp;$AS$82&amp;"C"&amp;$A175)="N/A",0,RTD("tos.rtd",,BA$43,"."&amp;$B$134&amp;$AS$82&amp;"C"&amp;$A175))</f>
        <v>0</v>
      </c>
      <c r="BB175" s="3">
        <f>-IF(RTD("tos.rtd",,BB$43,"."&amp;$B$134&amp;$AS$82&amp;"P"&amp;$A175)="N/A",0,RTD("tos.rtd",,BB$43,"."&amp;$B$134&amp;$AS$82&amp;"P"&amp;$A175))</f>
        <v>-142</v>
      </c>
      <c r="BC175" s="54">
        <f>IF(RTD("tos.rtd",,BC$2,"."&amp;$C$134&amp;$AU$82&amp;"C"&amp;$A175)="N/A",0,RTD("tos.rtd",,BC$2,"."&amp;$C$134&amp;$AU$82&amp;"C"&amp;$A175))</f>
        <v>6</v>
      </c>
      <c r="BD175" s="3">
        <f>-IF(RTD("tos.rtd",,BD$2,"."&amp;$C$134&amp;$AU$82&amp;"P"&amp;$A175)="N/A",0,RTD("tos.rtd",,BD$2,"."&amp;$C$134&amp;$AU$82&amp;"P"&amp;$A175))</f>
        <v>-1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0</v>
      </c>
      <c r="BG175" s="3">
        <f ca="1">+Hoja2!Y176</f>
        <v>-25</v>
      </c>
      <c r="BH175" s="7">
        <f t="shared" ca="1" si="350"/>
        <v>-162</v>
      </c>
      <c r="BI175" s="32" t="str">
        <f t="shared" ca="1" si="409"/>
        <v/>
      </c>
      <c r="BJ175" s="3">
        <f ca="1">IF($BP$1=1,DX175,IF(RTD("tos.rtd",,BJ$43,"."&amp;$B$134&amp;$AS$82&amp;"C"&amp;$A175)="N/A",0,RTD("tos.rtd",,BJ$43,"."&amp;$B$134&amp;$AS$82&amp;"C"&amp;$A175)))</f>
        <v>2.4392585397428127E-4</v>
      </c>
      <c r="BK175" s="3">
        <f ca="1">IF($BP$1=1,DY175,-IF(RTD("tos.rtd",,BK$43,"."&amp;$B$134&amp;$AS$82&amp;"P"&amp;$A175)="N/A",0,RTD("tos.rtd",,BK$43,"."&amp;$B$134&amp;$AS$82&amp;"P"&amp;$A175)))</f>
        <v>-1.6249974599773172E-4</v>
      </c>
      <c r="BL175" s="3">
        <f ca="1">IF($BP$1=1,DZ175,IF(RTD("tos.rtd",,BL$2,"."&amp;$C$134&amp;$AU$82&amp;"C"&amp;$A175)="N/A",0,RTD("tos.rtd",,BL$2,"."&amp;$C$134&amp;$AU$82&amp;"C"&amp;$A175)))</f>
        <v>2.7365457746949547E-4</v>
      </c>
      <c r="BM175" s="3">
        <f ca="1">IF($BP$1=1,EA175,-IF(RTD("tos.rtd",,BM$2,"."&amp;$C$134&amp;$AU$82&amp;"P"&amp;$A175)="N/A",0,RTD("tos.rtd",,BM$2,"."&amp;$C$134&amp;$AU$82&amp;"P"&amp;$A175)))</f>
        <v>-2.8060372244088997E-4</v>
      </c>
      <c r="BN175" s="3">
        <f ca="1">IF($BP$1=1,EB175,IF(RTD("tos.rtd",,BN$2,"."&amp;$D$134&amp;$AW$82&amp;"C"&amp;$A175)="N/A",0,RTD("tos.rtd",,BN$2,"."&amp;$D$134&amp;$AW$82&amp;"C"&amp;$A175)))</f>
        <v>2.2630361083632289E-4</v>
      </c>
      <c r="BO175" s="3">
        <f ca="1">IF($BP$1=1,EC175,-IF(RTD("tos.rtd",,BO$2,"."&amp;$D$134&amp;$AW$82&amp;"P"&amp;$A175)="N/A",0,RTD("tos.rtd",,BO$2,"."&amp;$D$134&amp;$AW$82&amp;"P"&amp;$A175)))</f>
        <v>-2.5676826865883432E-4</v>
      </c>
      <c r="BQ175" s="3">
        <f t="shared" ca="1" si="448"/>
        <v>-80556.206192899292</v>
      </c>
      <c r="BR175" s="3" t="str">
        <f t="shared" ca="1" si="351"/>
        <v/>
      </c>
      <c r="BS175" s="3">
        <f t="shared" ca="1" si="449"/>
        <v>416304.20341271488</v>
      </c>
      <c r="BT175" s="3" t="str">
        <f t="shared" ca="1" si="352"/>
        <v>Cruce +</v>
      </c>
      <c r="BU175" s="3">
        <f t="shared" ca="1" si="450"/>
        <v>78614.88786285423</v>
      </c>
      <c r="BV175" s="3" t="str">
        <f t="shared" ca="1" si="352"/>
        <v>Cruce +</v>
      </c>
      <c r="BX175" s="3">
        <f t="shared" ca="1" si="382"/>
        <v>-6265.6554416033023</v>
      </c>
      <c r="BY175" s="3" t="str">
        <f t="shared" ca="1" si="383"/>
        <v/>
      </c>
      <c r="BZ175" s="3">
        <f t="shared" ca="1" si="384"/>
        <v>369.6467539215887</v>
      </c>
      <c r="CA175" s="3" t="str">
        <f t="shared" ca="1" si="383"/>
        <v>Cruce +</v>
      </c>
      <c r="CB175" s="3">
        <f t="shared" ca="1" si="385"/>
        <v>0</v>
      </c>
      <c r="CC175" s="3" t="str">
        <f t="shared" ca="1" si="383"/>
        <v/>
      </c>
      <c r="CD175" s="3">
        <f>IF(RTD("tos.rtd",,CD$43,"."&amp;$B$134&amp;$AS$82&amp;"C"&amp;$A175)="N/A",0,RTD("tos.rtd",,CD$43,"."&amp;$B$134&amp;$AS$82&amp;"C"&amp;$A175))</f>
        <v>0.87</v>
      </c>
      <c r="CE175" s="3">
        <f>-IF(RTD("tos.rtd",,CE$43,"."&amp;$B$134&amp;$AS$82&amp;"P"&amp;$A175)="N/A",0,RTD("tos.rtd",,CE$43,"."&amp;$B$134&amp;$AS$82&amp;"P"&amp;$A175))</f>
        <v>0</v>
      </c>
      <c r="CF175" s="3">
        <f>IF(RTD("tos.rtd",,CF$2,"."&amp;$C$134&amp;$AU$82&amp;"C"&amp;$A175)="N/A",0,RTD("tos.rtd",,CF$2,"."&amp;$C$134&amp;$AU$82&amp;"C"&amp;$A175))</f>
        <v>1</v>
      </c>
      <c r="CG175" s="3">
        <f>-IF(RTD("tos.rtd",,CG$2,"."&amp;$C$134&amp;$AU$82&amp;"P"&amp;$A175)="N/A",0,RTD("tos.rtd",,CG$2,"."&amp;$C$134&amp;$AU$82&amp;"P"&amp;$A175))</f>
        <v>7.0000000000000007E-2</v>
      </c>
      <c r="CH175" s="3">
        <f>IF(RTD("tos.rtd",,CH$2,"."&amp;$D$134&amp;$AW$82&amp;"C"&amp;$A175)="N/A",0,RTD("tos.rtd",,CH$2,"."&amp;$D$134&amp;$AW$82&amp;"C"&amp;$A175))</f>
        <v>0.78</v>
      </c>
      <c r="CI175" s="3">
        <f>-IF(RTD("tos.rtd",,CI$2,"."&amp;$D$134&amp;$AW$82&amp;"P"&amp;$A175)="N/A",0,RTD("tos.rtd",,CI$2,"."&amp;$D$134&amp;$AW$82&amp;"P"&amp;$A175))</f>
        <v>0.24</v>
      </c>
      <c r="CK175" s="3">
        <f t="shared" si="451"/>
        <v>348</v>
      </c>
      <c r="CL175" s="3"/>
      <c r="CM175" s="3">
        <f t="shared" si="452"/>
        <v>4486</v>
      </c>
      <c r="CN175" s="3"/>
      <c r="CO175" s="3">
        <f t="shared" si="453"/>
        <v>3732</v>
      </c>
      <c r="CP175" s="3">
        <f t="shared" si="343"/>
        <v>8566</v>
      </c>
      <c r="CQ175" s="3">
        <f t="shared" si="353"/>
        <v>-142</v>
      </c>
      <c r="CR175" s="3"/>
      <c r="CS175" s="3">
        <f t="shared" si="354"/>
        <v>5</v>
      </c>
      <c r="CT175" s="3"/>
      <c r="CU175" s="3">
        <f t="shared" si="355"/>
        <v>0</v>
      </c>
      <c r="CV175" s="3"/>
      <c r="CW175" s="3">
        <f t="shared" ca="1" si="356"/>
        <v>414362.88508266985</v>
      </c>
      <c r="CY175" s="3">
        <f t="shared" ca="1" si="357"/>
        <v>-5896.0086876817131</v>
      </c>
      <c r="CZ175" s="70" t="str">
        <f t="shared" ca="1" si="386"/>
        <v/>
      </c>
      <c r="DA175" s="3">
        <f>IF(RTD("tos.rtd",,DA$43,"."&amp;$B$134&amp;$AS$82&amp;"C"&amp;$A175)="N/A",0,RTD("tos.rtd",,DA$43,"."&amp;$B$134&amp;$AS$82&amp;"C"&amp;$A175))</f>
        <v>750</v>
      </c>
      <c r="DB175" s="3">
        <f>IF(RTD("tos.rtd",,DB$43,"."&amp;$B$134&amp;$AS$82&amp;"P"&amp;$A175)="N/A",0,RTD("tos.rtd",,DB$43,"."&amp;$B$134&amp;$AS$82&amp;"P"&amp;$A175))</f>
        <v>0.05</v>
      </c>
      <c r="DC175" s="3">
        <f>IF(RTD("tos.rtd",,DC$43,"."&amp;$B$134&amp;$AS$82&amp;"C"&amp;$A175)="N/A",0,RTD("tos.rtd",,DC$43,"."&amp;$B$134&amp;$AS$82&amp;"C"&amp;$A175))</f>
        <v>1000</v>
      </c>
      <c r="DD175" s="3">
        <f>IF(RTD("tos.rtd",,DD$43,"."&amp;$B$134&amp;$AS$82&amp;"P"&amp;$A175)="N/A",0,RTD("tos.rtd",,DD$43,"."&amp;$B$134&amp;$AS$82&amp;"P"&amp;$A175))</f>
        <v>0.05</v>
      </c>
      <c r="DE175" s="3">
        <f>IF(RTD("tos.rtd",,DE$43,"."&amp;$B$134&amp;$AS$82&amp;"C"&amp;$A175)="N/A",0,RTD("tos.rtd",,DE$43,"."&amp;$B$134&amp;$AS$82&amp;"C"&amp;$A175))</f>
        <v>800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387"/>
        <v>-792.25</v>
      </c>
      <c r="DH175" s="3">
        <f t="shared" si="388"/>
        <v>0</v>
      </c>
      <c r="DI175" s="3">
        <f t="shared" si="389"/>
        <v>0</v>
      </c>
      <c r="DJ175" s="3">
        <f t="shared" si="358"/>
        <v>0</v>
      </c>
      <c r="DK175" s="3">
        <f t="shared" si="359"/>
        <v>0</v>
      </c>
      <c r="DL175" s="3">
        <f t="shared" si="390"/>
        <v>0</v>
      </c>
      <c r="DM175" s="3">
        <f t="shared" si="391"/>
        <v>0</v>
      </c>
      <c r="DN175" s="64" t="str">
        <f t="shared" si="360"/>
        <v>UNKNOWN</v>
      </c>
      <c r="DO175" s="64" t="str">
        <f t="shared" si="361"/>
        <v>UNKNOWN</v>
      </c>
      <c r="DP175" s="3">
        <f t="shared" si="362"/>
        <v>0</v>
      </c>
      <c r="DQ175" s="3">
        <f t="shared" si="363"/>
        <v>0</v>
      </c>
      <c r="DR175" s="3">
        <f t="shared" ca="1" si="364"/>
        <v>0</v>
      </c>
      <c r="DS175" s="3">
        <f t="shared" si="365"/>
        <v>0</v>
      </c>
      <c r="DT175" s="3">
        <f t="shared" si="392"/>
        <v>0</v>
      </c>
      <c r="DU175" s="3">
        <f t="shared" si="393"/>
        <v>0</v>
      </c>
      <c r="DV175" s="3">
        <f t="shared" si="366"/>
        <v>0</v>
      </c>
      <c r="DW175" s="3">
        <f t="shared" si="367"/>
        <v>-2</v>
      </c>
      <c r="DX175" s="3">
        <f t="shared" ca="1" si="454"/>
        <v>2.4392585397428127E-4</v>
      </c>
      <c r="DY175" s="3">
        <f t="shared" ca="1" si="455"/>
        <v>-1.6249974599773172E-4</v>
      </c>
      <c r="DZ175" s="3">
        <f t="shared" ca="1" si="456"/>
        <v>2.7365457746949547E-4</v>
      </c>
      <c r="EA175" s="3">
        <f t="shared" ca="1" si="457"/>
        <v>-2.8060372244088997E-4</v>
      </c>
      <c r="EB175" s="3">
        <f t="shared" ca="1" si="458"/>
        <v>2.2630361083632289E-4</v>
      </c>
      <c r="EC175" s="3">
        <f t="shared" ca="1" si="459"/>
        <v>-2.5676826865883432E-4</v>
      </c>
      <c r="ED175" s="63">
        <f t="shared" si="394"/>
        <v>-2</v>
      </c>
      <c r="EE175" s="59">
        <f t="shared" si="374"/>
        <v>4.8525</v>
      </c>
      <c r="EF175" s="59">
        <f t="shared" si="375"/>
        <v>1.5865</v>
      </c>
      <c r="EG175" s="59">
        <f t="shared" si="376"/>
        <v>0.25</v>
      </c>
      <c r="EH175" s="59">
        <f t="shared" si="377"/>
        <v>0.26390000000000002</v>
      </c>
      <c r="EI175" s="59">
        <f t="shared" si="378"/>
        <v>0.2031</v>
      </c>
      <c r="EJ175" s="59">
        <f t="shared" si="379"/>
        <v>0.2281</v>
      </c>
      <c r="EK175" s="63">
        <f t="shared" ca="1" si="395"/>
        <v>148728.98454302954</v>
      </c>
      <c r="EL175" s="3" t="str">
        <f>RTD("tos.rtd",,EL$43,"."&amp;$B$134&amp;$AS$82&amp;"C"&amp;$A175)</f>
        <v>485.25%</v>
      </c>
      <c r="EM175" s="3" t="str">
        <f>RTD("tos.rtd",,EM$43,"."&amp;$B$134&amp;$AS$82&amp;"P"&amp;$A175)</f>
        <v>158.65%</v>
      </c>
      <c r="EN175" s="3" t="str">
        <f>RTD("tos.rtd",,EN$2,"."&amp;$C$134&amp;$AU$82&amp;"C"&amp;$A175)</f>
        <v>--</v>
      </c>
      <c r="EO175" s="3" t="str">
        <f>RTD("tos.rtd",,EO$2,"."&amp;$C$134&amp;$AU$82&amp;"P"&amp;$A175)</f>
        <v>26.39%</v>
      </c>
      <c r="EP175" s="3" t="str">
        <f>RTD("tos.rtd",,EP$2,"."&amp;$D$134&amp;$AW$82&amp;"C"&amp;$A175)</f>
        <v>20.31%</v>
      </c>
      <c r="EQ175" s="3" t="str">
        <f>RTD("tos.rtd",,EQ$2,"."&amp;$D$134&amp;$AW$82&amp;"P"&amp;$A175)</f>
        <v>22.81%</v>
      </c>
      <c r="ES175" s="63" t="str">
        <f t="shared" si="380"/>
        <v>20600,-02.00</v>
      </c>
      <c r="ET175" s="63" t="str">
        <f t="shared" ca="1" si="381"/>
        <v>20600,-05.90</v>
      </c>
      <c r="EU175" s="68">
        <v>588.36</v>
      </c>
      <c r="EV175" s="68" t="s">
        <v>1420</v>
      </c>
      <c r="EW175" s="68">
        <v>514.83000000000004</v>
      </c>
      <c r="EX175" s="68" t="s">
        <v>1421</v>
      </c>
      <c r="EY175" s="68">
        <v>5894</v>
      </c>
      <c r="EZ175" s="68" t="s">
        <v>1422</v>
      </c>
      <c r="FA175" s="68">
        <v>21131.5</v>
      </c>
      <c r="FB175" s="68" t="s">
        <v>1423</v>
      </c>
      <c r="FC175" s="68" t="s">
        <v>1424</v>
      </c>
      <c r="FD175" s="68" t="s">
        <v>1425</v>
      </c>
      <c r="FE175" s="68" t="s">
        <v>1426</v>
      </c>
      <c r="FF175" s="68" t="s">
        <v>1427</v>
      </c>
    </row>
    <row r="176" spans="1:162" ht="11.1" customHeight="1" thickBot="1" x14ac:dyDescent="0.25">
      <c r="A176" s="2">
        <f t="shared" si="396"/>
        <v>20575</v>
      </c>
      <c r="B176" s="3">
        <f t="shared" si="431"/>
        <v>1</v>
      </c>
      <c r="C176" s="3">
        <f t="shared" si="432"/>
        <v>2</v>
      </c>
      <c r="D176" s="3">
        <f t="shared" si="433"/>
        <v>15</v>
      </c>
      <c r="E176" s="3">
        <f t="shared" si="434"/>
        <v>18</v>
      </c>
      <c r="F176" s="4">
        <f t="shared" si="435"/>
        <v>20661.56172211899</v>
      </c>
      <c r="G176" s="5">
        <f t="shared" si="436"/>
        <v>501.18275309983761</v>
      </c>
      <c r="AM176" s="1">
        <v>0</v>
      </c>
      <c r="AN176" s="1">
        <v>0</v>
      </c>
      <c r="AO176" s="1">
        <v>20575</v>
      </c>
      <c r="AP176" s="1">
        <v>0</v>
      </c>
      <c r="AQ176" s="1">
        <v>0</v>
      </c>
      <c r="AS176" s="54">
        <f>IF(RTD("tos.rtd",,AS$83,"."&amp;$B$134&amp;$AS$82&amp;"C"&amp;$A176)="N/A",0,RTD("tos.rtd",,AS$83,"."&amp;$B$134&amp;$AS$82&amp;"C"&amp;$A176))</f>
        <v>0</v>
      </c>
      <c r="AT176" s="3">
        <f>-IF(RTD("tos.rtd",,AT$83,"."&amp;$B$134&amp;$AS$82&amp;"P"&amp;$A176)="N/A",0,RTD("tos.rtd",,AT$83,"."&amp;$B$134&amp;$AS$82&amp;"P"&amp;$A176))</f>
        <v>-1</v>
      </c>
      <c r="AU176" s="54">
        <f>IF(RTD("tos.rtd",,AU$2,"."&amp;$C$134&amp;$AU$134&amp;"C"&amp;$A176)="N/A",0,RTD("tos.rtd",,AU$2,"."&amp;$C$134&amp;$AU$134&amp;"C"&amp;$A176))</f>
        <v>1</v>
      </c>
      <c r="AV176" s="3">
        <f>-IF(RTD("tos.rtd",,AV$2,"."&amp;$C$134&amp;$AU$134&amp;"P"&amp;$A176)="N/A",0,RTD("tos.rtd",,AV$2,"."&amp;$C$134&amp;$AU$134&amp;"P"&amp;$A176))</f>
        <v>-1</v>
      </c>
      <c r="AW176" s="54">
        <f>IF(RTD("tos.rtd",,AW$2,"."&amp;$D$134&amp;$AW$134&amp;"C"&amp;$A176)="N/A",0,RTD("tos.rtd",,AW$2,"."&amp;$D$134&amp;$AW$134&amp;"C"&amp;$A176))</f>
        <v>10</v>
      </c>
      <c r="AX176" s="3">
        <f>-IF(RTD("tos.rtd",,AX$2,"."&amp;$D$134&amp;$AW$134&amp;"P"&amp;$A176)="N/A",0,RTD("tos.rtd",,AX$2,"."&amp;$D$134&amp;$AW$134&amp;"P"&amp;$A176))</f>
        <v>-5</v>
      </c>
      <c r="AY176" s="76">
        <f t="shared" si="437"/>
        <v>4</v>
      </c>
      <c r="AZ176" s="8">
        <f t="shared" si="349"/>
        <v>20575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0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-1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0</v>
      </c>
      <c r="BG176" s="3">
        <f ca="1">+Hoja2!Y177</f>
        <v>-6</v>
      </c>
      <c r="BH176" s="7">
        <f t="shared" ca="1" si="350"/>
        <v>-7</v>
      </c>
      <c r="BI176" s="32" t="str">
        <f t="shared" ca="1" si="409"/>
        <v/>
      </c>
      <c r="BJ176" s="3">
        <f ca="1">IF($BP$1=1,DX176,IF(RTD("tos.rtd",,BJ$43,"."&amp;$B$134&amp;$AS$82&amp;"C"&amp;$A176)="N/A",0,RTD("tos.rtd",,BJ$43,"."&amp;$B$134&amp;$AS$82&amp;"C"&amp;$A176)))</f>
        <v>2.6291609640138403E-4</v>
      </c>
      <c r="BK176" s="3">
        <f ca="1">IF($BP$1=1,DY176,-IF(RTD("tos.rtd",,BK$43,"."&amp;$B$134&amp;$AS$82&amp;"P"&amp;$A176)="N/A",0,RTD("tos.rtd",,BK$43,"."&amp;$B$134&amp;$AS$82&amp;"P"&amp;$A176)))</f>
        <v>-2.8299392909658812E-4</v>
      </c>
      <c r="BL176" s="3">
        <f ca="1">IF($BP$1=1,DZ176,IF(RTD("tos.rtd",,BL$2,"."&amp;$C$134&amp;$AU$82&amp;"C"&amp;$A176)="N/A",0,RTD("tos.rtd",,BL$2,"."&amp;$C$134&amp;$AU$82&amp;"C"&amp;$A176)))</f>
        <v>2.6024478530644034E-4</v>
      </c>
      <c r="BM176" s="3">
        <f ca="1">IF($BP$1=1,EA176,-IF(RTD("tos.rtd",,BM$2,"."&amp;$C$134&amp;$AU$82&amp;"P"&amp;$A176)="N/A",0,RTD("tos.rtd",,BM$2,"."&amp;$C$134&amp;$AU$82&amp;"P"&amp;$A176)))</f>
        <v>-2.6878565902886139E-4</v>
      </c>
      <c r="BN176" s="3">
        <f ca="1">IF($BP$1=1,EB176,IF(RTD("tos.rtd",,BN$2,"."&amp;$D$134&amp;$AW$82&amp;"C"&amp;$A176)="N/A",0,RTD("tos.rtd",,BN$2,"."&amp;$D$134&amp;$AW$82&amp;"C"&amp;$A176)))</f>
        <v>2.159103444162621E-4</v>
      </c>
      <c r="BO176" s="3">
        <f ca="1">IF($BP$1=1,EC176,-IF(RTD("tos.rtd",,BO$2,"."&amp;$D$134&amp;$AW$82&amp;"P"&amp;$A176)="N/A",0,RTD("tos.rtd",,BO$2,"."&amp;$D$134&amp;$AW$82&amp;"P"&amp;$A176)))</f>
        <v>-2.4278223776658483E-4</v>
      </c>
      <c r="BQ176" s="3">
        <f t="shared" ca="1" si="438"/>
        <v>-10023.744653212676</v>
      </c>
      <c r="BR176" s="3" t="str">
        <f t="shared" ca="1" si="351"/>
        <v/>
      </c>
      <c r="BS176" s="3">
        <f t="shared" ca="1" si="439"/>
        <v>-302.52075577092182</v>
      </c>
      <c r="BT176" s="3" t="str">
        <f t="shared" ca="1" si="352"/>
        <v>Cruce -</v>
      </c>
      <c r="BU176" s="3">
        <f t="shared" ca="1" si="440"/>
        <v>33479.042627749797</v>
      </c>
      <c r="BV176" s="3" t="str">
        <f t="shared" ca="1" si="352"/>
        <v/>
      </c>
      <c r="BX176" s="3">
        <f t="shared" ca="1" si="382"/>
        <v>0</v>
      </c>
      <c r="BY176" s="3" t="str">
        <f t="shared" ca="1" si="383"/>
        <v/>
      </c>
      <c r="BZ176" s="3">
        <f t="shared" ca="1" si="384"/>
        <v>-72.984656968720728</v>
      </c>
      <c r="CA176" s="3" t="str">
        <f t="shared" ca="1" si="383"/>
        <v>Cruce -</v>
      </c>
      <c r="CB176" s="3">
        <f t="shared" ca="1" si="385"/>
        <v>0</v>
      </c>
      <c r="CC176" s="3" t="str">
        <f t="shared" ca="1" si="383"/>
        <v/>
      </c>
      <c r="CD176" s="3">
        <f>IF(RTD("tos.rtd",,CD$43,"."&amp;$B$134&amp;$AS$82&amp;"C"&amp;$A176)="N/A",0,RTD("tos.rtd",,CD$43,"."&amp;$B$134&amp;$AS$82&amp;"C"&amp;$A176))</f>
        <v>0.91</v>
      </c>
      <c r="CE176" s="3">
        <f>-IF(RTD("tos.rtd",,CE$43,"."&amp;$B$134&amp;$AS$82&amp;"P"&amp;$A176)="N/A",0,RTD("tos.rtd",,CE$43,"."&amp;$B$134&amp;$AS$82&amp;"P"&amp;$A176))</f>
        <v>0.05</v>
      </c>
      <c r="CF176" s="3">
        <f>IF(RTD("tos.rtd",,CF$2,"."&amp;$C$134&amp;$AU$82&amp;"C"&amp;$A176)="N/A",0,RTD("tos.rtd",,CF$2,"."&amp;$C$134&amp;$AU$82&amp;"C"&amp;$A176))</f>
        <v>1</v>
      </c>
      <c r="CG176" s="3">
        <f>-IF(RTD("tos.rtd",,CG$2,"."&amp;$C$134&amp;$AU$82&amp;"P"&amp;$A176)="N/A",0,RTD("tos.rtd",,CG$2,"."&amp;$C$134&amp;$AU$82&amp;"P"&amp;$A176))</f>
        <v>0.06</v>
      </c>
      <c r="CH176" s="3">
        <f>IF(RTD("tos.rtd",,CH$2,"."&amp;$D$134&amp;$AW$82&amp;"C"&amp;$A176)="N/A",0,RTD("tos.rtd",,CH$2,"."&amp;$D$134&amp;$AW$82&amp;"C"&amp;$A176))</f>
        <v>0.78</v>
      </c>
      <c r="CI176" s="3">
        <f>-IF(RTD("tos.rtd",,CI$2,"."&amp;$D$134&amp;$AW$82&amp;"P"&amp;$A176)="N/A",0,RTD("tos.rtd",,CI$2,"."&amp;$D$134&amp;$AW$82&amp;"P"&amp;$A176))</f>
        <v>0.24</v>
      </c>
      <c r="CK176" s="3">
        <f t="shared" ref="CK176:CK189" si="460">+AS176*CD176*100+AT176*CE176*100</f>
        <v>-5</v>
      </c>
      <c r="CL176" s="3"/>
      <c r="CM176" s="3">
        <f t="shared" ref="CM176:CM189" si="461">+AU176*CF176*100+AV176*CG176*100</f>
        <v>94</v>
      </c>
      <c r="CN176" s="3"/>
      <c r="CO176" s="3">
        <f t="shared" ref="CO176:CO189" si="462">+AW176*CH176*100+AX176*CI176*100</f>
        <v>660.00000000000011</v>
      </c>
      <c r="CP176" s="3">
        <f t="shared" si="343"/>
        <v>749.00000000000011</v>
      </c>
      <c r="CQ176" s="3">
        <f t="shared" si="353"/>
        <v>0</v>
      </c>
      <c r="CR176" s="3"/>
      <c r="CS176" s="3">
        <f t="shared" si="354"/>
        <v>-1</v>
      </c>
      <c r="CT176" s="3"/>
      <c r="CU176" s="3">
        <f t="shared" si="355"/>
        <v>0</v>
      </c>
      <c r="CV176" s="3"/>
      <c r="CW176" s="3">
        <f t="shared" ca="1" si="356"/>
        <v>23152.777218766198</v>
      </c>
      <c r="CY176" s="3">
        <f t="shared" ca="1" si="357"/>
        <v>-72.984656968720728</v>
      </c>
      <c r="CZ176" s="70" t="str">
        <f t="shared" ca="1" si="386"/>
        <v/>
      </c>
      <c r="DA176" s="3">
        <f>IF(RTD("tos.rtd",,DA$43,"."&amp;$B$134&amp;$AS$82&amp;"C"&amp;$A176)="N/A",0,RTD("tos.rtd",,DA$43,"."&amp;$B$134&amp;$AS$82&amp;"C"&amp;$A176))</f>
        <v>475.3</v>
      </c>
      <c r="DB176" s="3">
        <f>IF(RTD("tos.rtd",,DB$43,"."&amp;$B$134&amp;$AS$82&amp;"P"&amp;$A176)="N/A",0,RTD("tos.rtd",,DB$43,"."&amp;$B$134&amp;$AS$82&amp;"P"&amp;$A176))</f>
        <v>0.92</v>
      </c>
      <c r="DC176" s="3">
        <f>IF(RTD("tos.rtd",,DC$43,"."&amp;$B$134&amp;$AS$82&amp;"C"&amp;$A176)="N/A",0,RTD("tos.rtd",,DC$43,"."&amp;$B$134&amp;$AS$82&amp;"C"&amp;$A176))</f>
        <v>1000</v>
      </c>
      <c r="DD176" s="3">
        <f>IF(RTD("tos.rtd",,DD$43,"."&amp;$B$134&amp;$AS$82&amp;"P"&amp;$A176)="N/A",0,RTD("tos.rtd",,DD$43,"."&amp;$B$134&amp;$AS$82&amp;"P"&amp;$A176))</f>
        <v>20</v>
      </c>
      <c r="DE176" s="3">
        <f>IF(RTD("tos.rtd",,DE$43,"."&amp;$B$134&amp;$AS$82&amp;"C"&amp;$A176)="N/A",0,RTD("tos.rtd",,DE$43,"."&amp;$B$134&amp;$AS$82&amp;"C"&amp;$A176))</f>
        <v>800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387"/>
        <v>-817.25</v>
      </c>
      <c r="DH176" s="3">
        <f t="shared" si="388"/>
        <v>0</v>
      </c>
      <c r="DI176" s="3">
        <f t="shared" si="389"/>
        <v>0</v>
      </c>
      <c r="DJ176" s="3">
        <f t="shared" si="358"/>
        <v>0</v>
      </c>
      <c r="DK176" s="3">
        <f t="shared" si="359"/>
        <v>0</v>
      </c>
      <c r="DL176" s="3">
        <f t="shared" si="390"/>
        <v>0</v>
      </c>
      <c r="DM176" s="3">
        <f t="shared" si="391"/>
        <v>0</v>
      </c>
      <c r="DN176" s="64" t="str">
        <f t="shared" si="360"/>
        <v>UNKNOWN</v>
      </c>
      <c r="DO176" s="64" t="str">
        <f t="shared" si="361"/>
        <v>UNKNOWN</v>
      </c>
      <c r="DP176" s="3">
        <f t="shared" si="362"/>
        <v>0</v>
      </c>
      <c r="DQ176" s="3">
        <f t="shared" si="363"/>
        <v>0</v>
      </c>
      <c r="DR176" s="3">
        <f t="shared" ca="1" si="364"/>
        <v>0</v>
      </c>
      <c r="DS176" s="3">
        <f t="shared" si="365"/>
        <v>0</v>
      </c>
      <c r="DT176" s="3">
        <f t="shared" si="392"/>
        <v>0</v>
      </c>
      <c r="DU176" s="3">
        <f t="shared" si="393"/>
        <v>0</v>
      </c>
      <c r="DV176" s="3">
        <f t="shared" si="366"/>
        <v>0</v>
      </c>
      <c r="DW176" s="3">
        <f t="shared" si="367"/>
        <v>0</v>
      </c>
      <c r="DX176" s="3">
        <f t="shared" ca="1" si="454"/>
        <v>2.6291609640138403E-4</v>
      </c>
      <c r="DY176" s="3">
        <f t="shared" ca="1" si="455"/>
        <v>-2.8299392909658812E-4</v>
      </c>
      <c r="DZ176" s="3">
        <f t="shared" ca="1" si="456"/>
        <v>2.6024478530644034E-4</v>
      </c>
      <c r="EA176" s="3">
        <f t="shared" ca="1" si="457"/>
        <v>-2.6878565902886139E-4</v>
      </c>
      <c r="EB176" s="3">
        <f t="shared" ca="1" si="458"/>
        <v>2.159103444162621E-4</v>
      </c>
      <c r="EC176" s="3">
        <f t="shared" ca="1" si="459"/>
        <v>-2.4278223776658483E-4</v>
      </c>
      <c r="ED176" s="63">
        <f t="shared" si="394"/>
        <v>0</v>
      </c>
      <c r="EE176" s="59">
        <f t="shared" si="374"/>
        <v>4.1288999999999998</v>
      </c>
      <c r="EF176" s="59">
        <f t="shared" si="375"/>
        <v>3.2740999999999998</v>
      </c>
      <c r="EG176" s="59">
        <f t="shared" si="376"/>
        <v>0.25</v>
      </c>
      <c r="EH176" s="59">
        <f t="shared" si="377"/>
        <v>0.2651</v>
      </c>
      <c r="EI176" s="59">
        <f t="shared" si="378"/>
        <v>0.2072</v>
      </c>
      <c r="EJ176" s="59">
        <f t="shared" si="379"/>
        <v>0.2291</v>
      </c>
      <c r="EK176" s="63">
        <f t="shared" ca="1" si="395"/>
        <v>0</v>
      </c>
      <c r="EL176" s="3" t="str">
        <f>RTD("tos.rtd",,EL$43,"."&amp;$B$134&amp;$AS$82&amp;"C"&amp;$A176)</f>
        <v>412.89%</v>
      </c>
      <c r="EM176" s="3" t="str">
        <f>RTD("tos.rtd",,EM$43,"."&amp;$B$134&amp;$AS$82&amp;"P"&amp;$A176)</f>
        <v>327.41%</v>
      </c>
      <c r="EN176" s="3" t="str">
        <f>RTD("tos.rtd",,EN$2,"."&amp;$C$134&amp;$AU$82&amp;"C"&amp;$A176)</f>
        <v>--</v>
      </c>
      <c r="EO176" s="3" t="str">
        <f>RTD("tos.rtd",,EO$2,"."&amp;$C$134&amp;$AU$82&amp;"P"&amp;$A176)</f>
        <v>26.51%</v>
      </c>
      <c r="EP176" s="3" t="str">
        <f>RTD("tos.rtd",,EP$2,"."&amp;$D$134&amp;$AW$82&amp;"C"&amp;$A176)</f>
        <v>20.72%</v>
      </c>
      <c r="EQ176" s="3" t="str">
        <f>RTD("tos.rtd",,EQ$2,"."&amp;$D$134&amp;$AW$82&amp;"P"&amp;$A176)</f>
        <v>22.91%</v>
      </c>
      <c r="ES176" s="63" t="str">
        <f t="shared" si="380"/>
        <v>20575,00.00</v>
      </c>
      <c r="ET176" s="63" t="str">
        <f t="shared" ca="1" si="381"/>
        <v>20575,-00.07</v>
      </c>
      <c r="EU176" s="68">
        <v>588.27</v>
      </c>
      <c r="EV176" s="68" t="s">
        <v>1428</v>
      </c>
      <c r="EW176" s="68">
        <v>514.76</v>
      </c>
      <c r="EX176" s="68" t="s">
        <v>1429</v>
      </c>
      <c r="EY176" s="68">
        <v>5894</v>
      </c>
      <c r="EZ176" s="68" t="s">
        <v>1430</v>
      </c>
      <c r="FA176" s="68">
        <v>21130.75</v>
      </c>
      <c r="FB176" s="68" t="s">
        <v>1431</v>
      </c>
      <c r="FC176" s="68" t="s">
        <v>1432</v>
      </c>
      <c r="FD176" s="68" t="s">
        <v>1433</v>
      </c>
      <c r="FE176" s="68" t="s">
        <v>1434</v>
      </c>
      <c r="FF176" s="68" t="s">
        <v>1435</v>
      </c>
    </row>
    <row r="177" spans="1:162" ht="11.1" customHeight="1" thickBot="1" x14ac:dyDescent="0.25">
      <c r="A177" s="2">
        <f t="shared" si="396"/>
        <v>20550</v>
      </c>
      <c r="B177" s="3">
        <f t="shared" si="431"/>
        <v>45</v>
      </c>
      <c r="C177" s="3">
        <f t="shared" si="432"/>
        <v>12</v>
      </c>
      <c r="D177" s="3">
        <f t="shared" si="433"/>
        <v>27</v>
      </c>
      <c r="E177" s="3">
        <f t="shared" si="434"/>
        <v>84</v>
      </c>
      <c r="F177" s="4">
        <f t="shared" si="435"/>
        <v>20636.45654384181</v>
      </c>
      <c r="G177" s="5">
        <f t="shared" si="436"/>
        <v>500.5737825614417</v>
      </c>
      <c r="AM177" s="1">
        <v>0</v>
      </c>
      <c r="AN177" s="1">
        <v>-7</v>
      </c>
      <c r="AO177" s="1">
        <v>20550</v>
      </c>
      <c r="AP177" s="1">
        <v>0</v>
      </c>
      <c r="AQ177" s="1">
        <v>-11</v>
      </c>
      <c r="AS177" s="54">
        <f>IF(RTD("tos.rtd",,AS$83,"."&amp;$B$134&amp;$AS$82&amp;"C"&amp;$A177)="N/A",0,RTD("tos.rtd",,AS$83,"."&amp;$B$134&amp;$AS$82&amp;"C"&amp;$A177))</f>
        <v>0</v>
      </c>
      <c r="AT177" s="3">
        <f>-IF(RTD("tos.rtd",,AT$83,"."&amp;$B$134&amp;$AS$82&amp;"P"&amp;$A177)="N/A",0,RTD("tos.rtd",,AT$83,"."&amp;$B$134&amp;$AS$82&amp;"P"&amp;$A177))</f>
        <v>-45</v>
      </c>
      <c r="AU177" s="54">
        <f>IF(RTD("tos.rtd",,AU$2,"."&amp;$C$134&amp;$AU$134&amp;"C"&amp;$A177)="N/A",0,RTD("tos.rtd",,AU$2,"."&amp;$C$134&amp;$AU$134&amp;"C"&amp;$A177))</f>
        <v>9</v>
      </c>
      <c r="AV177" s="3">
        <f>-IF(RTD("tos.rtd",,AV$2,"."&amp;$C$134&amp;$AU$134&amp;"P"&amp;$A177)="N/A",0,RTD("tos.rtd",,AV$2,"."&amp;$C$134&amp;$AU$134&amp;"P"&amp;$A177))</f>
        <v>-3</v>
      </c>
      <c r="AW177" s="54">
        <f>IF(RTD("tos.rtd",,AW$2,"."&amp;$D$134&amp;$AW$134&amp;"C"&amp;$A177)="N/A",0,RTD("tos.rtd",,AW$2,"."&amp;$D$134&amp;$AW$134&amp;"C"&amp;$A177))</f>
        <v>20</v>
      </c>
      <c r="AX177" s="3">
        <f>-IF(RTD("tos.rtd",,AX$2,"."&amp;$D$134&amp;$AW$134&amp;"P"&amp;$A177)="N/A",0,RTD("tos.rtd",,AX$2,"."&amp;$D$134&amp;$AW$134&amp;"P"&amp;$A177))</f>
        <v>-7</v>
      </c>
      <c r="AY177" s="76">
        <f t="shared" si="437"/>
        <v>-26</v>
      </c>
      <c r="AZ177" s="8">
        <f t="shared" si="349"/>
        <v>20550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-11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-15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0</v>
      </c>
      <c r="BG177" s="3">
        <f ca="1">+Hoja2!Y178</f>
        <v>-13</v>
      </c>
      <c r="BH177" s="7">
        <f t="shared" ca="1" si="350"/>
        <v>-39</v>
      </c>
      <c r="BI177" s="32" t="str">
        <f t="shared" ca="1" si="409"/>
        <v/>
      </c>
      <c r="BJ177" s="3">
        <f ca="1">IF($BP$1=1,DX177,IF(RTD("tos.rtd",,BJ$43,"."&amp;$B$134&amp;$AS$82&amp;"C"&amp;$A177)="N/A",0,RTD("tos.rtd",,BJ$43,"."&amp;$B$134&amp;$AS$82&amp;"C"&amp;$A177)))</f>
        <v>2.7002304927952088E-4</v>
      </c>
      <c r="BK177" s="3">
        <f ca="1">IF($BP$1=1,DY177,-IF(RTD("tos.rtd",,BK$43,"."&amp;$B$134&amp;$AS$82&amp;"P"&amp;$A177)="N/A",0,RTD("tos.rtd",,BK$43,"."&amp;$B$134&amp;$AS$82&amp;"P"&amp;$A177)))</f>
        <v>-2.7454441202767781E-4</v>
      </c>
      <c r="BL177" s="3">
        <f ca="1">IF($BP$1=1,DZ177,IF(RTD("tos.rtd",,BL$2,"."&amp;$C$134&amp;$AU$82&amp;"C"&amp;$A177)="N/A",0,RTD("tos.rtd",,BL$2,"."&amp;$C$134&amp;$AU$82&amp;"C"&amp;$A177)))</f>
        <v>2.4709396703110291E-4</v>
      </c>
      <c r="BM177" s="3">
        <f ca="1">IF($BP$1=1,EA177,-IF(RTD("tos.rtd",,BM$2,"."&amp;$C$134&amp;$AU$82&amp;"P"&amp;$A177)="N/A",0,RTD("tos.rtd",,BM$2,"."&amp;$C$134&amp;$AU$82&amp;"P"&amp;$A177)))</f>
        <v>-2.5723587862995257E-4</v>
      </c>
      <c r="BN177" s="3">
        <f ca="1">IF($BP$1=1,EB177,IF(RTD("tos.rtd",,BN$2,"."&amp;$D$134&amp;$AW$82&amp;"C"&amp;$A177)="N/A",0,RTD("tos.rtd",,BN$2,"."&amp;$D$134&amp;$AW$82&amp;"C"&amp;$A177)))</f>
        <v>1.9586196643581392E-4</v>
      </c>
      <c r="BO177" s="3">
        <f ca="1">IF($BP$1=1,EC177,-IF(RTD("tos.rtd",,BO$2,"."&amp;$D$134&amp;$AW$82&amp;"P"&amp;$A177)="N/A",0,RTD("tos.rtd",,BO$2,"."&amp;$D$134&amp;$AW$82&amp;"P"&amp;$A177)))</f>
        <v>-2.2923164192715332E-4</v>
      </c>
      <c r="BQ177" s="3">
        <f t="shared" ca="1" si="438"/>
        <v>-437600.69020302681</v>
      </c>
      <c r="BR177" s="3" t="str">
        <f t="shared" ca="1" si="351"/>
        <v/>
      </c>
      <c r="BS177" s="3">
        <f t="shared" ca="1" si="439"/>
        <v>51435.241862590461</v>
      </c>
      <c r="BT177" s="3" t="str">
        <f t="shared" ca="1" si="352"/>
        <v>Cruce +</v>
      </c>
      <c r="BU177" s="3">
        <f t="shared" ca="1" si="440"/>
        <v>81913.738343344638</v>
      </c>
      <c r="BV177" s="3" t="str">
        <f t="shared" ca="1" si="352"/>
        <v/>
      </c>
      <c r="BX177" s="3">
        <f t="shared" ca="1" si="382"/>
        <v>-820.03194618372049</v>
      </c>
      <c r="BY177" s="3" t="str">
        <f t="shared" ca="1" si="383"/>
        <v/>
      </c>
      <c r="BZ177" s="3">
        <f t="shared" ca="1" si="384"/>
        <v>-1047.7273469325223</v>
      </c>
      <c r="CA177" s="3" t="str">
        <f t="shared" ca="1" si="383"/>
        <v/>
      </c>
      <c r="CB177" s="3">
        <f t="shared" ca="1" si="385"/>
        <v>0</v>
      </c>
      <c r="CC177" s="3" t="str">
        <f t="shared" ca="1" si="383"/>
        <v/>
      </c>
      <c r="CD177" s="3">
        <f>IF(RTD("tos.rtd",,CD$43,"."&amp;$B$134&amp;$AS$82&amp;"C"&amp;$A177)="N/A",0,RTD("tos.rtd",,CD$43,"."&amp;$B$134&amp;$AS$82&amp;"C"&amp;$A177))</f>
        <v>0.98</v>
      </c>
      <c r="CE177" s="3">
        <f>-IF(RTD("tos.rtd",,CE$43,"."&amp;$B$134&amp;$AS$82&amp;"P"&amp;$A177)="N/A",0,RTD("tos.rtd",,CE$43,"."&amp;$B$134&amp;$AS$82&amp;"P"&amp;$A177))</f>
        <v>0.04</v>
      </c>
      <c r="CF177" s="3">
        <f>IF(RTD("tos.rtd",,CF$2,"."&amp;$C$134&amp;$AU$82&amp;"C"&amp;$A177)="N/A",0,RTD("tos.rtd",,CF$2,"."&amp;$C$134&amp;$AU$82&amp;"C"&amp;$A177))</f>
        <v>1</v>
      </c>
      <c r="CG177" s="3">
        <f>-IF(RTD("tos.rtd",,CG$2,"."&amp;$C$134&amp;$AU$82&amp;"P"&amp;$A177)="N/A",0,RTD("tos.rtd",,CG$2,"."&amp;$C$134&amp;$AU$82&amp;"P"&amp;$A177))</f>
        <v>0.06</v>
      </c>
      <c r="CH177" s="3">
        <f>IF(RTD("tos.rtd",,CH$2,"."&amp;$D$134&amp;$AW$82&amp;"C"&amp;$A177)="N/A",0,RTD("tos.rtd",,CH$2,"."&amp;$D$134&amp;$AW$82&amp;"C"&amp;$A177))</f>
        <v>0.79</v>
      </c>
      <c r="CI177" s="3">
        <f>-IF(RTD("tos.rtd",,CI$2,"."&amp;$D$134&amp;$AW$82&amp;"P"&amp;$A177)="N/A",0,RTD("tos.rtd",,CI$2,"."&amp;$D$134&amp;$AW$82&amp;"P"&amp;$A177))</f>
        <v>0.24</v>
      </c>
      <c r="CK177" s="3">
        <f t="shared" si="460"/>
        <v>-180</v>
      </c>
      <c r="CL177" s="3"/>
      <c r="CM177" s="3">
        <f t="shared" si="461"/>
        <v>882</v>
      </c>
      <c r="CN177" s="3"/>
      <c r="CO177" s="3">
        <f t="shared" si="462"/>
        <v>1412</v>
      </c>
      <c r="CP177" s="3">
        <f t="shared" si="343"/>
        <v>2114</v>
      </c>
      <c r="CQ177" s="3">
        <f t="shared" si="353"/>
        <v>-11</v>
      </c>
      <c r="CR177" s="3"/>
      <c r="CS177" s="3">
        <f t="shared" si="354"/>
        <v>-15</v>
      </c>
      <c r="CT177" s="3"/>
      <c r="CU177" s="3">
        <f t="shared" si="355"/>
        <v>0</v>
      </c>
      <c r="CV177" s="3"/>
      <c r="CW177" s="3">
        <f t="shared" ca="1" si="356"/>
        <v>-304251.70999709168</v>
      </c>
      <c r="CY177" s="3">
        <f t="shared" ca="1" si="357"/>
        <v>-1867.7592931162428</v>
      </c>
      <c r="CZ177" s="70" t="str">
        <f t="shared" ca="1" si="386"/>
        <v/>
      </c>
      <c r="DA177" s="3">
        <f>IF(RTD("tos.rtd",,DA$43,"."&amp;$B$134&amp;$AS$82&amp;"C"&amp;$A177)="N/A",0,RTD("tos.rtd",,DA$43,"."&amp;$B$134&amp;$AS$82&amp;"C"&amp;$A177))</f>
        <v>0</v>
      </c>
      <c r="DB177" s="3">
        <f>IF(RTD("tos.rtd",,DB$43,"."&amp;$B$134&amp;$AS$82&amp;"P"&amp;$A177)="N/A",0,RTD("tos.rtd",,DB$43,"."&amp;$B$134&amp;$AS$82&amp;"P"&amp;$A177))</f>
        <v>0.37</v>
      </c>
      <c r="DC177" s="3">
        <f>IF(RTD("tos.rtd",,DC$43,"."&amp;$B$134&amp;$AS$82&amp;"C"&amp;$A177)="N/A",0,RTD("tos.rtd",,DC$43,"."&amp;$B$134&amp;$AS$82&amp;"C"&amp;$A177))</f>
        <v>1000</v>
      </c>
      <c r="DD177" s="3">
        <f>IF(RTD("tos.rtd",,DD$43,"."&amp;$B$134&amp;$AS$82&amp;"P"&amp;$A177)="N/A",0,RTD("tos.rtd",,DD$43,"."&amp;$B$134&amp;$AS$82&amp;"P"&amp;$A177))</f>
        <v>20</v>
      </c>
      <c r="DE177" s="3">
        <f>IF(RTD("tos.rtd",,DE$43,"."&amp;$B$134&amp;$AS$82&amp;"C"&amp;$A177)="N/A",0,RTD("tos.rtd",,DE$43,"."&amp;$B$134&amp;$AS$82&amp;"C"&amp;$A177))</f>
        <v>800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387"/>
        <v>-842.25</v>
      </c>
      <c r="DH177" s="3">
        <f t="shared" si="388"/>
        <v>0</v>
      </c>
      <c r="DI177" s="3">
        <f t="shared" si="389"/>
        <v>0</v>
      </c>
      <c r="DJ177" s="3">
        <f t="shared" si="358"/>
        <v>0</v>
      </c>
      <c r="DK177" s="3">
        <f t="shared" si="359"/>
        <v>0</v>
      </c>
      <c r="DL177" s="3">
        <f t="shared" si="390"/>
        <v>0</v>
      </c>
      <c r="DM177" s="3">
        <f t="shared" si="391"/>
        <v>0</v>
      </c>
      <c r="DN177" s="64" t="str">
        <f t="shared" si="360"/>
        <v>UNKNOWN</v>
      </c>
      <c r="DO177" s="64" t="str">
        <f t="shared" si="361"/>
        <v>UNKNOWN</v>
      </c>
      <c r="DP177" s="3">
        <f t="shared" si="362"/>
        <v>0</v>
      </c>
      <c r="DQ177" s="3">
        <f t="shared" si="363"/>
        <v>0</v>
      </c>
      <c r="DR177" s="3">
        <f t="shared" ca="1" si="364"/>
        <v>0</v>
      </c>
      <c r="DS177" s="3">
        <f t="shared" si="365"/>
        <v>0</v>
      </c>
      <c r="DT177" s="3">
        <f t="shared" si="392"/>
        <v>0</v>
      </c>
      <c r="DU177" s="3">
        <f t="shared" si="393"/>
        <v>0</v>
      </c>
      <c r="DV177" s="3">
        <f t="shared" si="366"/>
        <v>0</v>
      </c>
      <c r="DW177" s="3">
        <f t="shared" si="367"/>
        <v>-7</v>
      </c>
      <c r="DX177" s="3">
        <f t="shared" ca="1" si="454"/>
        <v>2.7002304927952088E-4</v>
      </c>
      <c r="DY177" s="3">
        <f t="shared" ca="1" si="455"/>
        <v>-2.7454441202767781E-4</v>
      </c>
      <c r="DZ177" s="3">
        <f t="shared" ca="1" si="456"/>
        <v>2.4709396703110291E-4</v>
      </c>
      <c r="EA177" s="3">
        <f t="shared" ca="1" si="457"/>
        <v>-2.5723587862995257E-4</v>
      </c>
      <c r="EB177" s="3">
        <f t="shared" ca="1" si="458"/>
        <v>1.9586196643581392E-4</v>
      </c>
      <c r="EC177" s="3">
        <f t="shared" ca="1" si="459"/>
        <v>-2.2923164192715332E-4</v>
      </c>
      <c r="ED177" s="63">
        <f t="shared" si="394"/>
        <v>-7</v>
      </c>
      <c r="EE177" s="59">
        <f t="shared" si="374"/>
        <v>2.7126000000000001</v>
      </c>
      <c r="EF177" s="59">
        <f t="shared" si="375"/>
        <v>3.3513000000000002</v>
      </c>
      <c r="EG177" s="59">
        <f t="shared" si="376"/>
        <v>0.25</v>
      </c>
      <c r="EH177" s="59">
        <f t="shared" si="377"/>
        <v>0.26619999999999999</v>
      </c>
      <c r="EI177" s="59">
        <f t="shared" si="378"/>
        <v>0.20430000000000001</v>
      </c>
      <c r="EJ177" s="59">
        <f t="shared" si="379"/>
        <v>0.23</v>
      </c>
      <c r="EK177" s="63">
        <f t="shared" ca="1" si="395"/>
        <v>879475.16328384634</v>
      </c>
      <c r="EL177" s="3" t="str">
        <f>RTD("tos.rtd",,EL$43,"."&amp;$B$134&amp;$AS$82&amp;"C"&amp;$A177)</f>
        <v>271.26%</v>
      </c>
      <c r="EM177" s="3" t="str">
        <f>RTD("tos.rtd",,EM$43,"."&amp;$B$134&amp;$AS$82&amp;"P"&amp;$A177)</f>
        <v>335.13%</v>
      </c>
      <c r="EN177" s="3" t="str">
        <f>RTD("tos.rtd",,EN$2,"."&amp;$C$134&amp;$AU$82&amp;"C"&amp;$A177)</f>
        <v>--</v>
      </c>
      <c r="EO177" s="3" t="str">
        <f>RTD("tos.rtd",,EO$2,"."&amp;$C$134&amp;$AU$82&amp;"P"&amp;$A177)</f>
        <v>26.62%</v>
      </c>
      <c r="EP177" s="3" t="str">
        <f>RTD("tos.rtd",,EP$2,"."&amp;$D$134&amp;$AW$82&amp;"C"&amp;$A177)</f>
        <v>20.43%</v>
      </c>
      <c r="EQ177" s="3" t="str">
        <f>RTD("tos.rtd",,EQ$2,"."&amp;$D$134&amp;$AW$82&amp;"P"&amp;$A177)</f>
        <v>23.00%</v>
      </c>
      <c r="ES177" s="63" t="str">
        <f t="shared" si="380"/>
        <v>20550,-07.00</v>
      </c>
      <c r="ET177" s="63" t="str">
        <f t="shared" ca="1" si="381"/>
        <v>20550,-01.87</v>
      </c>
      <c r="EU177" s="68">
        <v>588.34</v>
      </c>
      <c r="EV177" s="68" t="s">
        <v>1436</v>
      </c>
      <c r="EW177" s="68">
        <v>514.76</v>
      </c>
      <c r="EX177" s="68" t="s">
        <v>1437</v>
      </c>
      <c r="EY177" s="68">
        <v>5893.75</v>
      </c>
      <c r="EZ177" s="68" t="s">
        <v>1438</v>
      </c>
      <c r="FA177" s="68">
        <v>21129.75</v>
      </c>
      <c r="FB177" s="68" t="s">
        <v>1439</v>
      </c>
      <c r="FC177" s="68" t="s">
        <v>1440</v>
      </c>
      <c r="FD177" s="68" t="s">
        <v>1441</v>
      </c>
      <c r="FE177" s="68" t="s">
        <v>1442</v>
      </c>
      <c r="FF177" s="68" t="s">
        <v>1443</v>
      </c>
    </row>
    <row r="178" spans="1:162" ht="11.1" customHeight="1" thickBot="1" x14ac:dyDescent="0.25">
      <c r="A178" s="2">
        <f t="shared" si="396"/>
        <v>20525</v>
      </c>
      <c r="B178" s="3">
        <f t="shared" si="431"/>
        <v>0</v>
      </c>
      <c r="C178" s="3">
        <f t="shared" si="432"/>
        <v>19</v>
      </c>
      <c r="D178" s="3">
        <f t="shared" si="433"/>
        <v>12</v>
      </c>
      <c r="E178" s="3">
        <f t="shared" si="434"/>
        <v>31</v>
      </c>
      <c r="F178" s="4">
        <f t="shared" si="435"/>
        <v>20611.351365564631</v>
      </c>
      <c r="G178" s="5">
        <f t="shared" si="436"/>
        <v>499.96481202304579</v>
      </c>
      <c r="AM178" s="1">
        <v>0</v>
      </c>
      <c r="AN178" s="1">
        <v>2</v>
      </c>
      <c r="AO178" s="1">
        <v>20525</v>
      </c>
      <c r="AP178" s="1">
        <v>0</v>
      </c>
      <c r="AQ178" s="1">
        <v>-2</v>
      </c>
      <c r="AS178" s="54">
        <f>IF(RTD("tos.rtd",,AS$83,"."&amp;$B$134&amp;$AS$82&amp;"C"&amp;$A178)="N/A",0,RTD("tos.rtd",,AS$83,"."&amp;$B$134&amp;$AS$82&amp;"C"&amp;$A178))</f>
        <v>0</v>
      </c>
      <c r="AT178" s="3">
        <f>-IF(RTD("tos.rtd",,AT$83,"."&amp;$B$134&amp;$AS$82&amp;"P"&amp;$A178)="N/A",0,RTD("tos.rtd",,AT$83,"."&amp;$B$134&amp;$AS$82&amp;"P"&amp;$A178))</f>
        <v>0</v>
      </c>
      <c r="AU178" s="54">
        <f>IF(RTD("tos.rtd",,AU$2,"."&amp;$C$134&amp;$AU$134&amp;"C"&amp;$A178)="N/A",0,RTD("tos.rtd",,AU$2,"."&amp;$C$134&amp;$AU$134&amp;"C"&amp;$A178))</f>
        <v>11</v>
      </c>
      <c r="AV178" s="3">
        <f>-IF(RTD("tos.rtd",,AV$2,"."&amp;$C$134&amp;$AU$134&amp;"P"&amp;$A178)="N/A",0,RTD("tos.rtd",,AV$2,"."&amp;$C$134&amp;$AU$134&amp;"P"&amp;$A178))</f>
        <v>-8</v>
      </c>
      <c r="AW178" s="54">
        <f>IF(RTD("tos.rtd",,AW$2,"."&amp;$D$134&amp;$AW$134&amp;"C"&amp;$A178)="N/A",0,RTD("tos.rtd",,AW$2,"."&amp;$D$134&amp;$AW$134&amp;"C"&amp;$A178))</f>
        <v>8</v>
      </c>
      <c r="AX178" s="3">
        <f>-IF(RTD("tos.rtd",,AX$2,"."&amp;$D$134&amp;$AW$134&amp;"P"&amp;$A178)="N/A",0,RTD("tos.rtd",,AX$2,"."&amp;$D$134&amp;$AW$134&amp;"P"&amp;$A178))</f>
        <v>-4</v>
      </c>
      <c r="AY178" s="76">
        <f t="shared" si="437"/>
        <v>7</v>
      </c>
      <c r="AZ178" s="8">
        <f t="shared" si="349"/>
        <v>20525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-2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-4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0</v>
      </c>
      <c r="BG178" s="3">
        <f ca="1">+Hoja2!Y179</f>
        <v>-1</v>
      </c>
      <c r="BH178" s="7">
        <f t="shared" ca="1" si="350"/>
        <v>-7</v>
      </c>
      <c r="BI178" s="32" t="str">
        <f t="shared" ca="1" si="409"/>
        <v/>
      </c>
      <c r="BJ178" s="3">
        <f ca="1">IF($BP$1=1,DX178,IF(RTD("tos.rtd",,BJ$43,"."&amp;$B$134&amp;$AS$82&amp;"C"&amp;$A178)="N/A",0,RTD("tos.rtd",,BJ$43,"."&amp;$B$134&amp;$AS$82&amp;"C"&amp;$A178)))</f>
        <v>7.0597655652594889E-39</v>
      </c>
      <c r="BK178" s="3">
        <f ca="1">IF($BP$1=1,DY178,-IF(RTD("tos.rtd",,BK$43,"."&amp;$B$134&amp;$AS$82&amp;"P"&amp;$A178)="N/A",0,RTD("tos.rtd",,BK$43,"."&amp;$B$134&amp;$AS$82&amp;"P"&amp;$A178)))</f>
        <v>-2.6654671126689124E-4</v>
      </c>
      <c r="BL178" s="3">
        <f ca="1">IF($BP$1=1,DZ178,IF(RTD("tos.rtd",,BL$2,"."&amp;$C$134&amp;$AU$82&amp;"C"&amp;$A178)="N/A",0,RTD("tos.rtd",,BL$2,"."&amp;$C$134&amp;$AU$82&amp;"C"&amp;$A178)))</f>
        <v>2.3422891849512591E-4</v>
      </c>
      <c r="BM178" s="3">
        <f ca="1">IF($BP$1=1,EA178,-IF(RTD("tos.rtd",,BM$2,"."&amp;$C$134&amp;$AU$82&amp;"P"&amp;$A178)="N/A",0,RTD("tos.rtd",,BM$2,"."&amp;$C$134&amp;$AU$82&amp;"P"&amp;$A178)))</f>
        <v>-2.4606014752117592E-4</v>
      </c>
      <c r="BN178" s="3">
        <f ca="1">IF($BP$1=1,EB178,IF(RTD("tos.rtd",,BN$2,"."&amp;$D$134&amp;$AW$82&amp;"C"&amp;$A178)="N/A",0,RTD("tos.rtd",,BN$2,"."&amp;$D$134&amp;$AW$82&amp;"C"&amp;$A178)))</f>
        <v>1.7621932764512035E-4</v>
      </c>
      <c r="BO178" s="3">
        <f ca="1">IF($BP$1=1,EC178,-IF(RTD("tos.rtd",,BO$2,"."&amp;$D$134&amp;$AW$82&amp;"P"&amp;$A178)="N/A",0,RTD("tos.rtd",,BO$2,"."&amp;$D$134&amp;$AW$82&amp;"P"&amp;$A178)))</f>
        <v>-2.1610574418450139E-4</v>
      </c>
      <c r="BQ178" s="3">
        <f t="shared" ca="1" si="438"/>
        <v>0</v>
      </c>
      <c r="BR178" s="3" t="str">
        <f t="shared" ca="1" si="351"/>
        <v/>
      </c>
      <c r="BS178" s="3">
        <f t="shared" ca="1" si="439"/>
        <v>21536.882003476785</v>
      </c>
      <c r="BT178" s="3" t="str">
        <f t="shared" ca="1" si="352"/>
        <v/>
      </c>
      <c r="BU178" s="3">
        <f t="shared" ca="1" si="440"/>
        <v>19315.838938532888</v>
      </c>
      <c r="BV178" s="3" t="str">
        <f t="shared" ca="1" si="352"/>
        <v/>
      </c>
      <c r="BX178" s="3">
        <f t="shared" ca="1" si="382"/>
        <v>-144.75340952521441</v>
      </c>
      <c r="BY178" s="3" t="str">
        <f t="shared" ca="1" si="383"/>
        <v/>
      </c>
      <c r="BZ178" s="3">
        <f t="shared" ca="1" si="384"/>
        <v>-267.25556006806897</v>
      </c>
      <c r="CA178" s="3" t="str">
        <f t="shared" ca="1" si="383"/>
        <v/>
      </c>
      <c r="CB178" s="3">
        <f t="shared" ca="1" si="385"/>
        <v>0</v>
      </c>
      <c r="CC178" s="3" t="str">
        <f t="shared" ca="1" si="383"/>
        <v/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0.04</v>
      </c>
      <c r="CF178" s="3">
        <f>IF(RTD("tos.rtd",,CF$2,"."&amp;$C$134&amp;$AU$82&amp;"C"&amp;$A178)="N/A",0,RTD("tos.rtd",,CF$2,"."&amp;$C$134&amp;$AU$82&amp;"C"&amp;$A178))</f>
        <v>1</v>
      </c>
      <c r="CG178" s="3">
        <f>-IF(RTD("tos.rtd",,CG$2,"."&amp;$C$134&amp;$AU$82&amp;"P"&amp;$A178)="N/A",0,RTD("tos.rtd",,CG$2,"."&amp;$C$134&amp;$AU$82&amp;"P"&amp;$A178))</f>
        <v>0.05</v>
      </c>
      <c r="CH178" s="3">
        <f>IF(RTD("tos.rtd",,CH$2,"."&amp;$D$134&amp;$AW$82&amp;"C"&amp;$A178)="N/A",0,RTD("tos.rtd",,CH$2,"."&amp;$D$134&amp;$AW$82&amp;"C"&amp;$A178))</f>
        <v>0.8</v>
      </c>
      <c r="CI178" s="3">
        <f>-IF(RTD("tos.rtd",,CI$2,"."&amp;$D$134&amp;$AW$82&amp;"P"&amp;$A178)="N/A",0,RTD("tos.rtd",,CI$2,"."&amp;$D$134&amp;$AW$82&amp;"P"&amp;$A178))</f>
        <v>0.23</v>
      </c>
      <c r="CK178" s="3">
        <f t="shared" si="460"/>
        <v>0</v>
      </c>
      <c r="CL178" s="3"/>
      <c r="CM178" s="3">
        <f t="shared" si="461"/>
        <v>1060</v>
      </c>
      <c r="CN178" s="3"/>
      <c r="CO178" s="3">
        <f t="shared" si="462"/>
        <v>548</v>
      </c>
      <c r="CP178" s="3">
        <f t="shared" si="343"/>
        <v>1608</v>
      </c>
      <c r="CQ178" s="3">
        <f t="shared" si="353"/>
        <v>-2</v>
      </c>
      <c r="CR178" s="3"/>
      <c r="CS178" s="3">
        <f t="shared" si="354"/>
        <v>-4</v>
      </c>
      <c r="CT178" s="3"/>
      <c r="CU178" s="3">
        <f t="shared" si="355"/>
        <v>0</v>
      </c>
      <c r="CV178" s="3"/>
      <c r="CW178" s="3">
        <f t="shared" ca="1" si="356"/>
        <v>40852.720942009677</v>
      </c>
      <c r="CY178" s="3">
        <f t="shared" ca="1" si="357"/>
        <v>-412.00896959328338</v>
      </c>
      <c r="CZ178" s="70" t="str">
        <f t="shared" ca="1" si="386"/>
        <v/>
      </c>
      <c r="DA178" s="3">
        <f>IF(RTD("tos.rtd",,DA$43,"."&amp;$B$134&amp;$AS$82&amp;"C"&amp;$A178)="N/A",0,RTD("tos.rtd",,DA$43,"."&amp;$B$134&amp;$AS$82&amp;"C"&amp;$A178))</f>
        <v>0</v>
      </c>
      <c r="DB178" s="3">
        <f>IF(RTD("tos.rtd",,DB$43,"."&amp;$B$134&amp;$AS$82&amp;"P"&amp;$A178)="N/A",0,RTD("tos.rtd",,DB$43,"."&amp;$B$134&amp;$AS$82&amp;"P"&amp;$A178))</f>
        <v>1</v>
      </c>
      <c r="DC178" s="3">
        <f>IF(RTD("tos.rtd",,DC$43,"."&amp;$B$134&amp;$AS$82&amp;"C"&amp;$A178)="N/A",0,RTD("tos.rtd",,DC$43,"."&amp;$B$134&amp;$AS$82&amp;"C"&amp;$A178))</f>
        <v>1020</v>
      </c>
      <c r="DD178" s="3">
        <f>IF(RTD("tos.rtd",,DD$43,"."&amp;$B$134&amp;$AS$82&amp;"P"&amp;$A178)="N/A",0,RTD("tos.rtd",,DD$43,"."&amp;$B$134&amp;$AS$82&amp;"P"&amp;$A178))</f>
        <v>20</v>
      </c>
      <c r="DE178" s="3">
        <f>IF(RTD("tos.rtd",,DE$43,"."&amp;$B$134&amp;$AS$82&amp;"C"&amp;$A178)="N/A",0,RTD("tos.rtd",,DE$43,"."&amp;$B$134&amp;$AS$82&amp;"C"&amp;$A178))</f>
        <v>820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387"/>
        <v>-867.25</v>
      </c>
      <c r="DH178" s="3">
        <f t="shared" si="388"/>
        <v>0</v>
      </c>
      <c r="DI178" s="3">
        <f t="shared" si="389"/>
        <v>0</v>
      </c>
      <c r="DJ178" s="3">
        <f t="shared" si="358"/>
        <v>0</v>
      </c>
      <c r="DK178" s="3">
        <f t="shared" si="359"/>
        <v>0</v>
      </c>
      <c r="DL178" s="3">
        <f t="shared" si="390"/>
        <v>0</v>
      </c>
      <c r="DM178" s="3">
        <f t="shared" si="391"/>
        <v>0</v>
      </c>
      <c r="DN178" s="64" t="str">
        <f t="shared" si="360"/>
        <v>UNKNOWN</v>
      </c>
      <c r="DO178" s="64" t="str">
        <f t="shared" si="361"/>
        <v>UNKNOWN</v>
      </c>
      <c r="DP178" s="3">
        <f t="shared" si="362"/>
        <v>0</v>
      </c>
      <c r="DQ178" s="3">
        <f t="shared" si="363"/>
        <v>0</v>
      </c>
      <c r="DR178" s="3">
        <f t="shared" ca="1" si="364"/>
        <v>0</v>
      </c>
      <c r="DS178" s="3">
        <f t="shared" si="365"/>
        <v>0</v>
      </c>
      <c r="DT178" s="3">
        <f t="shared" si="392"/>
        <v>0</v>
      </c>
      <c r="DU178" s="3">
        <f t="shared" si="393"/>
        <v>0</v>
      </c>
      <c r="DV178" s="3">
        <f t="shared" si="366"/>
        <v>0</v>
      </c>
      <c r="DW178" s="3">
        <f t="shared" si="367"/>
        <v>2</v>
      </c>
      <c r="DX178" s="3">
        <f t="shared" ca="1" si="454"/>
        <v>7.0597655652594889E-39</v>
      </c>
      <c r="DY178" s="3">
        <f t="shared" ca="1" si="455"/>
        <v>-2.6654671126689124E-4</v>
      </c>
      <c r="DZ178" s="3">
        <f t="shared" ca="1" si="456"/>
        <v>2.3422891849512591E-4</v>
      </c>
      <c r="EA178" s="3">
        <f t="shared" ca="1" si="457"/>
        <v>-2.4606014752117592E-4</v>
      </c>
      <c r="EB178" s="3">
        <f t="shared" ca="1" si="458"/>
        <v>1.7621932764512035E-4</v>
      </c>
      <c r="EC178" s="3">
        <f t="shared" ca="1" si="459"/>
        <v>-2.1610574418450139E-4</v>
      </c>
      <c r="ED178" s="63">
        <f t="shared" si="394"/>
        <v>2</v>
      </c>
      <c r="EE178" s="59">
        <f t="shared" si="374"/>
        <v>0.25</v>
      </c>
      <c r="EF178" s="59">
        <f t="shared" si="375"/>
        <v>3.4283000000000001</v>
      </c>
      <c r="EG178" s="59">
        <f t="shared" si="376"/>
        <v>0.25</v>
      </c>
      <c r="EH178" s="59">
        <f t="shared" si="377"/>
        <v>0.26740000000000003</v>
      </c>
      <c r="EI178" s="59">
        <f t="shared" si="378"/>
        <v>0.2014</v>
      </c>
      <c r="EJ178" s="59">
        <f t="shared" si="379"/>
        <v>0.23080000000000001</v>
      </c>
      <c r="EK178" s="63">
        <f t="shared" ca="1" si="395"/>
        <v>-243958.66871424025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342.83%</v>
      </c>
      <c r="EN178" s="3" t="str">
        <f>RTD("tos.rtd",,EN$2,"."&amp;$C$134&amp;$AU$82&amp;"C"&amp;$A178)</f>
        <v>--</v>
      </c>
      <c r="EO178" s="3" t="str">
        <f>RTD("tos.rtd",,EO$2,"."&amp;$C$134&amp;$AU$82&amp;"P"&amp;$A178)</f>
        <v>26.74%</v>
      </c>
      <c r="EP178" s="3" t="str">
        <f>RTD("tos.rtd",,EP$2,"."&amp;$D$134&amp;$AW$82&amp;"C"&amp;$A178)</f>
        <v>20.14%</v>
      </c>
      <c r="EQ178" s="3" t="str">
        <f>RTD("tos.rtd",,EQ$2,"."&amp;$D$134&amp;$AW$82&amp;"P"&amp;$A178)</f>
        <v>23.08%</v>
      </c>
      <c r="ES178" s="63" t="str">
        <f t="shared" si="380"/>
        <v>20525,02.00</v>
      </c>
      <c r="ET178" s="63" t="str">
        <f t="shared" ca="1" si="381"/>
        <v>20525,-00.41</v>
      </c>
      <c r="EU178" s="68">
        <v>588.28</v>
      </c>
      <c r="EV178" s="68" t="s">
        <v>1444</v>
      </c>
      <c r="EW178" s="68">
        <v>514.74</v>
      </c>
      <c r="EX178" s="68" t="s">
        <v>1445</v>
      </c>
      <c r="EY178" s="68">
        <v>5893.25</v>
      </c>
      <c r="EZ178" s="68" t="s">
        <v>1446</v>
      </c>
      <c r="FA178" s="68">
        <v>21129</v>
      </c>
      <c r="FB178" s="68" t="s">
        <v>1447</v>
      </c>
      <c r="FC178" s="68" t="s">
        <v>1448</v>
      </c>
      <c r="FD178" s="68" t="s">
        <v>1449</v>
      </c>
      <c r="FE178" s="68" t="s">
        <v>1450</v>
      </c>
      <c r="FF178" s="68" t="s">
        <v>1451</v>
      </c>
    </row>
    <row r="179" spans="1:162" ht="11.1" customHeight="1" thickBot="1" x14ac:dyDescent="0.25">
      <c r="A179" s="2">
        <f t="shared" si="396"/>
        <v>20500</v>
      </c>
      <c r="B179" s="3">
        <f t="shared" si="431"/>
        <v>72</v>
      </c>
      <c r="C179" s="3">
        <f t="shared" si="432"/>
        <v>108</v>
      </c>
      <c r="D179" s="3">
        <f t="shared" si="433"/>
        <v>521</v>
      </c>
      <c r="E179" s="3">
        <f t="shared" si="434"/>
        <v>701</v>
      </c>
      <c r="F179" s="4">
        <f t="shared" si="435"/>
        <v>20586.246187287452</v>
      </c>
      <c r="G179" s="5">
        <f t="shared" si="436"/>
        <v>499.35584148464989</v>
      </c>
      <c r="AM179" s="1">
        <v>0</v>
      </c>
      <c r="AN179" s="1">
        <v>-18</v>
      </c>
      <c r="AO179" s="1">
        <v>20500</v>
      </c>
      <c r="AP179" s="1">
        <v>0</v>
      </c>
      <c r="AQ179" s="1">
        <v>-32</v>
      </c>
      <c r="AS179" s="54">
        <f>IF(RTD("tos.rtd",,AS$83,"."&amp;$B$134&amp;$AS$82&amp;"C"&amp;$A179)="N/A",0,RTD("tos.rtd",,AS$83,"."&amp;$B$134&amp;$AS$82&amp;"C"&amp;$A179))</f>
        <v>3</v>
      </c>
      <c r="AT179" s="3">
        <f>-IF(RTD("tos.rtd",,AT$83,"."&amp;$B$134&amp;$AS$82&amp;"P"&amp;$A179)="N/A",0,RTD("tos.rtd",,AT$83,"."&amp;$B$134&amp;$AS$82&amp;"P"&amp;$A179))</f>
        <v>-69</v>
      </c>
      <c r="AU179" s="54">
        <f>IF(RTD("tos.rtd",,AU$2,"."&amp;$C$134&amp;$AU$134&amp;"C"&amp;$A179)="N/A",0,RTD("tos.rtd",,AU$2,"."&amp;$C$134&amp;$AU$134&amp;"C"&amp;$A179))</f>
        <v>47</v>
      </c>
      <c r="AV179" s="3">
        <f>-IF(RTD("tos.rtd",,AV$2,"."&amp;$C$134&amp;$AU$134&amp;"P"&amp;$A179)="N/A",0,RTD("tos.rtd",,AV$2,"."&amp;$C$134&amp;$AU$134&amp;"P"&amp;$A179))</f>
        <v>-61</v>
      </c>
      <c r="AW179" s="54">
        <f>IF(RTD("tos.rtd",,AW$2,"."&amp;$D$134&amp;$AW$134&amp;"C"&amp;$A179)="N/A",0,RTD("tos.rtd",,AW$2,"."&amp;$D$134&amp;$AW$134&amp;"C"&amp;$A179))</f>
        <v>354</v>
      </c>
      <c r="AX179" s="3">
        <f>-IF(RTD("tos.rtd",,AX$2,"."&amp;$D$134&amp;$AW$134&amp;"P"&amp;$A179)="N/A",0,RTD("tos.rtd",,AX$2,"."&amp;$D$134&amp;$AW$134&amp;"P"&amp;$A179))</f>
        <v>-167</v>
      </c>
      <c r="AY179" s="76">
        <f t="shared" si="437"/>
        <v>107</v>
      </c>
      <c r="AZ179" s="8">
        <f t="shared" si="349"/>
        <v>20500</v>
      </c>
      <c r="BA179" s="54">
        <f>IF(RTD("tos.rtd",,BA$43,"."&amp;$B$134&amp;$AS$82&amp;"C"&amp;$A179)="N/A",0,RTD("tos.rtd",,BA$43,"."&amp;$B$134&amp;$AS$82&amp;"C"&amp;$A179))</f>
        <v>0</v>
      </c>
      <c r="BB179" s="3">
        <f>-IF(RTD("tos.rtd",,BB$43,"."&amp;$B$134&amp;$AS$82&amp;"P"&amp;$A179)="N/A",0,RTD("tos.rtd",,BB$43,"."&amp;$B$134&amp;$AS$82&amp;"P"&amp;$A179))</f>
        <v>-32</v>
      </c>
      <c r="BC179" s="54">
        <f>IF(RTD("tos.rtd",,BC$2,"."&amp;$C$134&amp;$AU$82&amp;"C"&amp;$A179)="N/A",0,RTD("tos.rtd",,BC$2,"."&amp;$C$134&amp;$AU$82&amp;"C"&amp;$A179))</f>
        <v>6</v>
      </c>
      <c r="BD179" s="3">
        <f>-IF(RTD("tos.rtd",,BD$2,"."&amp;$C$134&amp;$AU$82&amp;"P"&amp;$A179)="N/A",0,RTD("tos.rtd",,BD$2,"."&amp;$C$134&amp;$AU$82&amp;"P"&amp;$A179))</f>
        <v>-16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0</v>
      </c>
      <c r="BG179" s="3">
        <f ca="1">+Hoja2!Y180</f>
        <v>37</v>
      </c>
      <c r="BH179" s="7">
        <f t="shared" ca="1" si="350"/>
        <v>-5</v>
      </c>
      <c r="BI179" s="32" t="str">
        <f t="shared" ca="1" si="409"/>
        <v/>
      </c>
      <c r="BJ179" s="3">
        <f ca="1">IF($BP$1=1,DX179,IF(RTD("tos.rtd",,BJ$43,"."&amp;$B$134&amp;$AS$82&amp;"C"&amp;$A179)="N/A",0,RTD("tos.rtd",,BJ$43,"."&amp;$B$134&amp;$AS$82&amp;"C"&amp;$A179)))</f>
        <v>5.0463119036654087E-41</v>
      </c>
      <c r="BK179" s="3">
        <f ca="1">IF($BP$1=1,DY179,-IF(RTD("tos.rtd",,BK$43,"."&amp;$B$134&amp;$AS$82&amp;"P"&amp;$A179)="N/A",0,RTD("tos.rtd",,BK$43,"."&amp;$B$134&amp;$AS$82&amp;"P"&amp;$A179)))</f>
        <v>-2.5896601329877442E-4</v>
      </c>
      <c r="BL179" s="3">
        <f ca="1">IF($BP$1=1,DZ179,IF(RTD("tos.rtd",,BL$2,"."&amp;$C$134&amp;$AU$82&amp;"C"&amp;$A179)="N/A",0,RTD("tos.rtd",,BL$2,"."&amp;$C$134&amp;$AU$82&amp;"C"&amp;$A179)))</f>
        <v>2.2167392794095482E-4</v>
      </c>
      <c r="BM179" s="3">
        <f ca="1">IF($BP$1=1,EA179,-IF(RTD("tos.rtd",,BM$2,"."&amp;$C$134&amp;$AU$82&amp;"P"&amp;$A179)="N/A",0,RTD("tos.rtd",,BM$2,"."&amp;$C$134&amp;$AU$82&amp;"P"&amp;$A179)))</f>
        <v>-2.3521627323802409E-4</v>
      </c>
      <c r="BN179" s="3">
        <f ca="1">IF($BP$1=1,EB179,IF(RTD("tos.rtd",,BN$2,"."&amp;$D$134&amp;$AW$82&amp;"C"&amp;$A179)="N/A",0,RTD("tos.rtd",,BN$2,"."&amp;$D$134&amp;$AW$82&amp;"C"&amp;$A179)))</f>
        <v>1.6322608206389099E-4</v>
      </c>
      <c r="BO179" s="3">
        <f ca="1">IF($BP$1=1,EC179,-IF(RTD("tos.rtd",,BO$2,"."&amp;$D$134&amp;$AW$82&amp;"P"&amp;$A179)="N/A",0,RTD("tos.rtd",,BO$2,"."&amp;$D$134&amp;$AW$82&amp;"P"&amp;$A179)))</f>
        <v>-2.0373374045580344E-4</v>
      </c>
      <c r="BQ179" s="3">
        <f t="shared" ca="1" si="438"/>
        <v>-632914.05141563341</v>
      </c>
      <c r="BR179" s="3" t="str">
        <f t="shared" ca="1" si="351"/>
        <v/>
      </c>
      <c r="BS179" s="3">
        <f t="shared" ca="1" si="439"/>
        <v>-139184.91365584912</v>
      </c>
      <c r="BT179" s="3" t="str">
        <f t="shared" ca="1" si="352"/>
        <v>Cruce -</v>
      </c>
      <c r="BU179" s="3">
        <f t="shared" ca="1" si="440"/>
        <v>841534.38206418697</v>
      </c>
      <c r="BV179" s="3" t="str">
        <f t="shared" ca="1" si="352"/>
        <v/>
      </c>
      <c r="BX179" s="3">
        <f t="shared" ca="1" si="382"/>
        <v>-2250.1850094779038</v>
      </c>
      <c r="BY179" s="3" t="str">
        <f t="shared" ca="1" si="383"/>
        <v/>
      </c>
      <c r="BZ179" s="3">
        <f t="shared" ca="1" si="384"/>
        <v>-660.75731627728624</v>
      </c>
      <c r="CA179" s="3" t="str">
        <f t="shared" ca="1" si="383"/>
        <v/>
      </c>
      <c r="CB179" s="3">
        <f t="shared" ca="1" si="385"/>
        <v>0</v>
      </c>
      <c r="CC179" s="3" t="str">
        <f t="shared" ca="1" si="383"/>
        <v/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0.04</v>
      </c>
      <c r="CF179" s="3">
        <f>IF(RTD("tos.rtd",,CF$2,"."&amp;$C$134&amp;$AU$82&amp;"C"&amp;$A179)="N/A",0,RTD("tos.rtd",,CF$2,"."&amp;$C$134&amp;$AU$82&amp;"C"&amp;$A179))</f>
        <v>1</v>
      </c>
      <c r="CG179" s="3">
        <f>-IF(RTD("tos.rtd",,CG$2,"."&amp;$C$134&amp;$AU$82&amp;"P"&amp;$A179)="N/A",0,RTD("tos.rtd",,CG$2,"."&amp;$C$134&amp;$AU$82&amp;"P"&amp;$A179))</f>
        <v>0.05</v>
      </c>
      <c r="CH179" s="3">
        <f>IF(RTD("tos.rtd",,CH$2,"."&amp;$D$134&amp;$AW$82&amp;"C"&amp;$A179)="N/A",0,RTD("tos.rtd",,CH$2,"."&amp;$D$134&amp;$AW$82&amp;"C"&amp;$A179))</f>
        <v>0.8</v>
      </c>
      <c r="CI179" s="3">
        <f>-IF(RTD("tos.rtd",,CI$2,"."&amp;$D$134&amp;$AW$82&amp;"P"&amp;$A179)="N/A",0,RTD("tos.rtd",,CI$2,"."&amp;$D$134&amp;$AW$82&amp;"P"&amp;$A179))</f>
        <v>0.23</v>
      </c>
      <c r="CK179" s="3">
        <f t="shared" si="460"/>
        <v>24</v>
      </c>
      <c r="CL179" s="3"/>
      <c r="CM179" s="3">
        <f t="shared" si="461"/>
        <v>4395</v>
      </c>
      <c r="CN179" s="3"/>
      <c r="CO179" s="3">
        <f t="shared" si="462"/>
        <v>24479</v>
      </c>
      <c r="CP179" s="3">
        <f t="shared" si="343"/>
        <v>28898</v>
      </c>
      <c r="CQ179" s="3">
        <f t="shared" si="353"/>
        <v>-32</v>
      </c>
      <c r="CR179" s="3"/>
      <c r="CS179" s="3">
        <f t="shared" si="354"/>
        <v>-10</v>
      </c>
      <c r="CT179" s="3"/>
      <c r="CU179" s="3">
        <f t="shared" si="355"/>
        <v>0</v>
      </c>
      <c r="CV179" s="3"/>
      <c r="CW179" s="3">
        <f t="shared" ca="1" si="356"/>
        <v>69435.416992704384</v>
      </c>
      <c r="CY179" s="3">
        <f t="shared" ca="1" si="357"/>
        <v>-2910.9423257551898</v>
      </c>
      <c r="CZ179" s="70" t="str">
        <f t="shared" ca="1" si="386"/>
        <v/>
      </c>
      <c r="DA179" s="3">
        <f>IF(RTD("tos.rtd",,DA$43,"."&amp;$B$134&amp;$AS$82&amp;"C"&amp;$A179)="N/A",0,RTD("tos.rtd",,DA$43,"."&amp;$B$134&amp;$AS$82&amp;"C"&amp;$A179))</f>
        <v>311.68</v>
      </c>
      <c r="DB179" s="3">
        <f>IF(RTD("tos.rtd",,DB$43,"."&amp;$B$134&amp;$AS$82&amp;"P"&amp;$A179)="N/A",0,RTD("tos.rtd",,DB$43,"."&amp;$B$134&amp;$AS$82&amp;"P"&amp;$A179))</f>
        <v>0.1</v>
      </c>
      <c r="DC179" s="3">
        <f>IF(RTD("tos.rtd",,DC$43,"."&amp;$B$134&amp;$AS$82&amp;"C"&amp;$A179)="N/A",0,RTD("tos.rtd",,DC$43,"."&amp;$B$134&amp;$AS$82&amp;"C"&amp;$A179))</f>
        <v>1044</v>
      </c>
      <c r="DD179" s="3">
        <f>IF(RTD("tos.rtd",,DD$43,"."&amp;$B$134&amp;$AS$82&amp;"P"&amp;$A179)="N/A",0,RTD("tos.rtd",,DD$43,"."&amp;$B$134&amp;$AS$82&amp;"P"&amp;$A179))</f>
        <v>20</v>
      </c>
      <c r="DE179" s="3">
        <f>IF(RTD("tos.rtd",,DE$43,"."&amp;$B$134&amp;$AS$82&amp;"C"&amp;$A179)="N/A",0,RTD("tos.rtd",,DE$43,"."&amp;$B$134&amp;$AS$82&amp;"C"&amp;$A179))</f>
        <v>844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387"/>
        <v>-892.25</v>
      </c>
      <c r="DH179" s="3">
        <f t="shared" si="388"/>
        <v>0</v>
      </c>
      <c r="DI179" s="3">
        <f t="shared" si="389"/>
        <v>0</v>
      </c>
      <c r="DJ179" s="3">
        <f t="shared" si="358"/>
        <v>0</v>
      </c>
      <c r="DK179" s="3">
        <f t="shared" si="359"/>
        <v>0</v>
      </c>
      <c r="DL179" s="3">
        <f t="shared" si="390"/>
        <v>0</v>
      </c>
      <c r="DM179" s="3">
        <f t="shared" si="391"/>
        <v>0</v>
      </c>
      <c r="DN179" s="64" t="str">
        <f t="shared" si="360"/>
        <v>UNKNOWN</v>
      </c>
      <c r="DO179" s="64" t="str">
        <f t="shared" si="361"/>
        <v>UNKNOWN</v>
      </c>
      <c r="DP179" s="3">
        <f t="shared" si="362"/>
        <v>0</v>
      </c>
      <c r="DQ179" s="3">
        <f t="shared" si="363"/>
        <v>0</v>
      </c>
      <c r="DR179" s="3">
        <f t="shared" ca="1" si="364"/>
        <v>0</v>
      </c>
      <c r="DS179" s="3">
        <f t="shared" si="365"/>
        <v>0</v>
      </c>
      <c r="DT179" s="3">
        <f t="shared" si="392"/>
        <v>0</v>
      </c>
      <c r="DU179" s="3">
        <f t="shared" si="393"/>
        <v>0</v>
      </c>
      <c r="DV179" s="3">
        <f t="shared" si="366"/>
        <v>0</v>
      </c>
      <c r="DW179" s="3">
        <f t="shared" si="367"/>
        <v>-18</v>
      </c>
      <c r="DX179" s="3">
        <f t="shared" ca="1" si="454"/>
        <v>5.0463119036654087E-41</v>
      </c>
      <c r="DY179" s="3">
        <f t="shared" ca="1" si="455"/>
        <v>-2.5896601329877442E-4</v>
      </c>
      <c r="DZ179" s="3">
        <f t="shared" ca="1" si="456"/>
        <v>2.2167392794095482E-4</v>
      </c>
      <c r="EA179" s="3">
        <f t="shared" ca="1" si="457"/>
        <v>-2.3521627323802409E-4</v>
      </c>
      <c r="EB179" s="3">
        <f t="shared" ca="1" si="458"/>
        <v>1.6322608206389099E-4</v>
      </c>
      <c r="EC179" s="3">
        <f t="shared" ca="1" si="459"/>
        <v>-2.0373374045580344E-4</v>
      </c>
      <c r="ED179" s="63">
        <f t="shared" si="394"/>
        <v>-18</v>
      </c>
      <c r="EE179" s="59">
        <f t="shared" si="374"/>
        <v>0.25</v>
      </c>
      <c r="EF179" s="59">
        <f t="shared" si="375"/>
        <v>3.5051000000000001</v>
      </c>
      <c r="EG179" s="59">
        <f t="shared" si="376"/>
        <v>0.25</v>
      </c>
      <c r="EH179" s="59">
        <f t="shared" si="377"/>
        <v>0.26860000000000001</v>
      </c>
      <c r="EI179" s="59">
        <f t="shared" si="378"/>
        <v>0.20219999999999999</v>
      </c>
      <c r="EJ179" s="59">
        <f t="shared" si="379"/>
        <v>0.23180000000000001</v>
      </c>
      <c r="EK179" s="63">
        <f t="shared" ca="1" si="395"/>
        <v>2133183.4556011506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350.51%</v>
      </c>
      <c r="EN179" s="3" t="str">
        <f>RTD("tos.rtd",,EN$2,"."&amp;$C$134&amp;$AU$82&amp;"C"&amp;$A179)</f>
        <v>--</v>
      </c>
      <c r="EO179" s="3" t="str">
        <f>RTD("tos.rtd",,EO$2,"."&amp;$C$134&amp;$AU$82&amp;"P"&amp;$A179)</f>
        <v>26.86%</v>
      </c>
      <c r="EP179" s="3" t="str">
        <f>RTD("tos.rtd",,EP$2,"."&amp;$D$134&amp;$AW$82&amp;"C"&amp;$A179)</f>
        <v>20.22%</v>
      </c>
      <c r="EQ179" s="3" t="str">
        <f>RTD("tos.rtd",,EQ$2,"."&amp;$D$134&amp;$AW$82&amp;"P"&amp;$A179)</f>
        <v>23.18%</v>
      </c>
      <c r="ES179" s="63" t="str">
        <f t="shared" si="380"/>
        <v>20500,-18.00</v>
      </c>
      <c r="ET179" s="63" t="str">
        <f t="shared" ca="1" si="381"/>
        <v>20500,-02.91</v>
      </c>
      <c r="EU179" s="68">
        <v>588.23</v>
      </c>
      <c r="EV179" s="68" t="s">
        <v>1452</v>
      </c>
      <c r="EW179" s="68">
        <v>514.74</v>
      </c>
      <c r="EX179" s="68" t="s">
        <v>1453</v>
      </c>
      <c r="EY179" s="68">
        <v>5893</v>
      </c>
      <c r="EZ179" s="68" t="s">
        <v>1454</v>
      </c>
      <c r="FA179" s="68">
        <v>21126.5</v>
      </c>
      <c r="FB179" s="68" t="s">
        <v>1455</v>
      </c>
      <c r="FC179" s="68" t="s">
        <v>1456</v>
      </c>
      <c r="FD179" s="68" t="s">
        <v>1457</v>
      </c>
      <c r="FE179" s="68" t="s">
        <v>1458</v>
      </c>
      <c r="FF179" s="68" t="s">
        <v>1459</v>
      </c>
    </row>
    <row r="180" spans="1:162" ht="11.1" customHeight="1" thickBot="1" x14ac:dyDescent="0.25">
      <c r="A180" s="2">
        <f t="shared" si="396"/>
        <v>20475</v>
      </c>
      <c r="B180" s="3">
        <f t="shared" si="431"/>
        <v>11</v>
      </c>
      <c r="C180" s="3">
        <f t="shared" si="432"/>
        <v>25</v>
      </c>
      <c r="D180" s="3">
        <f t="shared" si="433"/>
        <v>76</v>
      </c>
      <c r="E180" s="3">
        <f t="shared" si="434"/>
        <v>112</v>
      </c>
      <c r="F180" s="4">
        <f t="shared" si="435"/>
        <v>20561.141009010273</v>
      </c>
      <c r="G180" s="5">
        <f t="shared" si="436"/>
        <v>498.74687094625398</v>
      </c>
      <c r="AM180" s="1">
        <v>0</v>
      </c>
      <c r="AN180" s="1">
        <v>1</v>
      </c>
      <c r="AO180" s="1">
        <v>20475</v>
      </c>
      <c r="AP180" s="1">
        <v>0</v>
      </c>
      <c r="AQ180" s="1">
        <v>-1</v>
      </c>
      <c r="AS180" s="54">
        <f>IF(RTD("tos.rtd",,AS$83,"."&amp;$B$134&amp;$AS$82&amp;"C"&amp;$A180)="N/A",0,RTD("tos.rtd",,AS$83,"."&amp;$B$134&amp;$AS$82&amp;"C"&amp;$A180))</f>
        <v>0</v>
      </c>
      <c r="AT180" s="3">
        <f>-IF(RTD("tos.rtd",,AT$83,"."&amp;$B$134&amp;$AS$82&amp;"P"&amp;$A180)="N/A",0,RTD("tos.rtd",,AT$83,"."&amp;$B$134&amp;$AS$82&amp;"P"&amp;$A180))</f>
        <v>-11</v>
      </c>
      <c r="AU180" s="54">
        <f>IF(RTD("tos.rtd",,AU$2,"."&amp;$C$134&amp;$AU$134&amp;"C"&amp;$A180)="N/A",0,RTD("tos.rtd",,AU$2,"."&amp;$C$134&amp;$AU$134&amp;"C"&amp;$A180))</f>
        <v>6</v>
      </c>
      <c r="AV180" s="3">
        <f>-IF(RTD("tos.rtd",,AV$2,"."&amp;$C$134&amp;$AU$134&amp;"P"&amp;$A180)="N/A",0,RTD("tos.rtd",,AV$2,"."&amp;$C$134&amp;$AU$134&amp;"P"&amp;$A180))</f>
        <v>-19</v>
      </c>
      <c r="AW180" s="54">
        <f>IF(RTD("tos.rtd",,AW$2,"."&amp;$D$134&amp;$AW$134&amp;"C"&amp;$A180)="N/A",0,RTD("tos.rtd",,AW$2,"."&amp;$D$134&amp;$AW$134&amp;"C"&amp;$A180))</f>
        <v>39</v>
      </c>
      <c r="AX180" s="3">
        <f>-IF(RTD("tos.rtd",,AX$2,"."&amp;$D$134&amp;$AW$134&amp;"P"&amp;$A180)="N/A",0,RTD("tos.rtd",,AX$2,"."&amp;$D$134&amp;$AW$134&amp;"P"&amp;$A180))</f>
        <v>-37</v>
      </c>
      <c r="AY180" s="76">
        <f t="shared" si="437"/>
        <v>-22</v>
      </c>
      <c r="AZ180" s="8">
        <f t="shared" si="349"/>
        <v>20475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-1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0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0</v>
      </c>
      <c r="BG180" s="3">
        <f ca="1">+Hoja2!Y181</f>
        <v>-1</v>
      </c>
      <c r="BH180" s="7">
        <f t="shared" ca="1" si="350"/>
        <v>-2</v>
      </c>
      <c r="BI180" s="32" t="str">
        <f t="shared" ca="1" si="409"/>
        <v/>
      </c>
      <c r="BJ180" s="3">
        <f ca="1">IF($BP$1=1,DX180,IF(RTD("tos.rtd",,BJ$43,"."&amp;$B$134&amp;$AS$82&amp;"C"&amp;$A180)="N/A",0,RTD("tos.rtd",,BJ$43,"."&amp;$B$134&amp;$AS$82&amp;"C"&amp;$A180)))</f>
        <v>3.1057553130262958E-43</v>
      </c>
      <c r="BK180" s="3">
        <f ca="1">IF($BP$1=1,DY180,-IF(RTD("tos.rtd",,BK$43,"."&amp;$B$134&amp;$AS$82&amp;"P"&amp;$A180)="N/A",0,RTD("tos.rtd",,BK$43,"."&amp;$B$134&amp;$AS$82&amp;"P"&amp;$A180)))</f>
        <v>-2.5177025663482625E-4</v>
      </c>
      <c r="BL180" s="3">
        <f ca="1">IF($BP$1=1,DZ180,IF(RTD("tos.rtd",,BL$2,"."&amp;$C$134&amp;$AU$82&amp;"C"&amp;$A180)="N/A",0,RTD("tos.rtd",,BL$2,"."&amp;$C$134&amp;$AU$82&amp;"C"&amp;$A180)))</f>
        <v>2.0945074468547035E-4</v>
      </c>
      <c r="BM180" s="3">
        <f ca="1">IF($BP$1=1,EA180,-IF(RTD("tos.rtd",,BM$2,"."&amp;$C$134&amp;$AU$82&amp;"P"&amp;$A180)="N/A",0,RTD("tos.rtd",,BM$2,"."&amp;$C$134&amp;$AU$82&amp;"P"&amp;$A180)))</f>
        <v>-2.2464239149828222E-4</v>
      </c>
      <c r="BN180" s="3">
        <f ca="1">IF($BP$1=1,EB180,IF(RTD("tos.rtd",,BN$2,"."&amp;$D$134&amp;$AW$82&amp;"C"&amp;$A180)="N/A",0,RTD("tos.rtd",,BN$2,"."&amp;$D$134&amp;$AW$82&amp;"C"&amp;$A180)))</f>
        <v>1.6121036827217915E-4</v>
      </c>
      <c r="BO180" s="3">
        <f ca="1">IF($BP$1=1,EC180,-IF(RTD("tos.rtd",,BO$2,"."&amp;$D$134&amp;$AW$82&amp;"P"&amp;$A180)="N/A",0,RTD("tos.rtd",,BO$2,"."&amp;$D$134&amp;$AW$82&amp;"P"&amp;$A180)))</f>
        <v>-1.9178411794833157E-4</v>
      </c>
      <c r="BQ180" s="3">
        <f t="shared" ca="1" si="438"/>
        <v>-98095.702936862901</v>
      </c>
      <c r="BR180" s="3" t="str">
        <f t="shared" ca="1" si="351"/>
        <v/>
      </c>
      <c r="BS180" s="3">
        <f t="shared" ca="1" si="439"/>
        <v>-106668.42517117463</v>
      </c>
      <c r="BT180" s="3" t="str">
        <f t="shared" ca="1" si="352"/>
        <v/>
      </c>
      <c r="BU180" s="3">
        <f t="shared" ca="1" si="440"/>
        <v>-28648.264314802131</v>
      </c>
      <c r="BV180" s="3" t="str">
        <f t="shared" ca="1" si="352"/>
        <v>Cruce -</v>
      </c>
      <c r="BX180" s="3">
        <f t="shared" ca="1" si="382"/>
        <v>-68.364383285220171</v>
      </c>
      <c r="BY180" s="3" t="str">
        <f t="shared" ca="1" si="383"/>
        <v/>
      </c>
      <c r="BZ180" s="3">
        <f t="shared" ca="1" si="384"/>
        <v>0</v>
      </c>
      <c r="CA180" s="3" t="str">
        <f t="shared" ca="1" si="383"/>
        <v/>
      </c>
      <c r="CB180" s="3">
        <f t="shared" ca="1" si="385"/>
        <v>0</v>
      </c>
      <c r="CC180" s="3" t="str">
        <f t="shared" ca="1" si="383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0.04</v>
      </c>
      <c r="CF180" s="3">
        <f>IF(RTD("tos.rtd",,CF$2,"."&amp;$C$134&amp;$AU$82&amp;"C"&amp;$A180)="N/A",0,RTD("tos.rtd",,CF$2,"."&amp;$C$134&amp;$AU$82&amp;"C"&amp;$A180))</f>
        <v>1</v>
      </c>
      <c r="CG180" s="3">
        <f>-IF(RTD("tos.rtd",,CG$2,"."&amp;$C$134&amp;$AU$82&amp;"P"&amp;$A180)="N/A",0,RTD("tos.rtd",,CG$2,"."&amp;$C$134&amp;$AU$82&amp;"P"&amp;$A180))</f>
        <v>0.05</v>
      </c>
      <c r="CH180" s="3">
        <f>IF(RTD("tos.rtd",,CH$2,"."&amp;$D$134&amp;$AW$82&amp;"C"&amp;$A180)="N/A",0,RTD("tos.rtd",,CH$2,"."&amp;$D$134&amp;$AW$82&amp;"C"&amp;$A180))</f>
        <v>0.8</v>
      </c>
      <c r="CI180" s="3">
        <f>-IF(RTD("tos.rtd",,CI$2,"."&amp;$D$134&amp;$AW$82&amp;"P"&amp;$A180)="N/A",0,RTD("tos.rtd",,CI$2,"."&amp;$D$134&amp;$AW$82&amp;"P"&amp;$A180))</f>
        <v>0.22</v>
      </c>
      <c r="CK180" s="3">
        <f t="shared" si="460"/>
        <v>-44</v>
      </c>
      <c r="CL180" s="3"/>
      <c r="CM180" s="3">
        <f t="shared" si="461"/>
        <v>505</v>
      </c>
      <c r="CN180" s="3"/>
      <c r="CO180" s="3">
        <f t="shared" si="462"/>
        <v>2306.0000000000005</v>
      </c>
      <c r="CP180" s="3">
        <f t="shared" si="343"/>
        <v>2767.0000000000005</v>
      </c>
      <c r="CQ180" s="3">
        <f t="shared" si="353"/>
        <v>-1</v>
      </c>
      <c r="CR180" s="3"/>
      <c r="CS180" s="3">
        <f t="shared" si="354"/>
        <v>0</v>
      </c>
      <c r="CT180" s="3"/>
      <c r="CU180" s="3">
        <f t="shared" si="355"/>
        <v>0</v>
      </c>
      <c r="CV180" s="3"/>
      <c r="CW180" s="3">
        <f t="shared" ca="1" si="356"/>
        <v>-233412.39242283965</v>
      </c>
      <c r="CY180" s="3">
        <f t="shared" ca="1" si="357"/>
        <v>-68.364383285220171</v>
      </c>
      <c r="CZ180" s="70" t="str">
        <f t="shared" ca="1" si="386"/>
        <v/>
      </c>
      <c r="DA180" s="3">
        <f>IF(RTD("tos.rtd",,DA$43,"."&amp;$B$134&amp;$AS$82&amp;"C"&amp;$A180)="N/A",0,RTD("tos.rtd",,DA$43,"."&amp;$B$134&amp;$AS$82&amp;"C"&amp;$A180))</f>
        <v>0</v>
      </c>
      <c r="DB180" s="3">
        <f>IF(RTD("tos.rtd",,DB$43,"."&amp;$B$134&amp;$AS$82&amp;"P"&amp;$A180)="N/A",0,RTD("tos.rtd",,DB$43,"."&amp;$B$134&amp;$AS$82&amp;"P"&amp;$A180))</f>
        <v>0.65</v>
      </c>
      <c r="DC180" s="3">
        <f>IF(RTD("tos.rtd",,DC$43,"."&amp;$B$134&amp;$AS$82&amp;"C"&amp;$A180)="N/A",0,RTD("tos.rtd",,DC$43,"."&amp;$B$134&amp;$AS$82&amp;"C"&amp;$A180))</f>
        <v>1070</v>
      </c>
      <c r="DD180" s="3">
        <f>IF(RTD("tos.rtd",,DD$43,"."&amp;$B$134&amp;$AS$82&amp;"P"&amp;$A180)="N/A",0,RTD("tos.rtd",,DD$43,"."&amp;$B$134&amp;$AS$82&amp;"P"&amp;$A180))</f>
        <v>20</v>
      </c>
      <c r="DE180" s="3">
        <f>IF(RTD("tos.rtd",,DE$43,"."&amp;$B$134&amp;$AS$82&amp;"C"&amp;$A180)="N/A",0,RTD("tos.rtd",,DE$43,"."&amp;$B$134&amp;$AS$82&amp;"C"&amp;$A180))</f>
        <v>870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387"/>
        <v>-917.25</v>
      </c>
      <c r="DH180" s="3">
        <f t="shared" si="388"/>
        <v>0</v>
      </c>
      <c r="DI180" s="3">
        <f t="shared" si="389"/>
        <v>0</v>
      </c>
      <c r="DJ180" s="3">
        <f t="shared" si="358"/>
        <v>0</v>
      </c>
      <c r="DK180" s="3">
        <f t="shared" si="359"/>
        <v>0</v>
      </c>
      <c r="DL180" s="3">
        <f t="shared" si="390"/>
        <v>0</v>
      </c>
      <c r="DM180" s="3">
        <f t="shared" si="391"/>
        <v>0</v>
      </c>
      <c r="DN180" s="64" t="str">
        <f t="shared" si="360"/>
        <v>UNKNOWN</v>
      </c>
      <c r="DO180" s="64" t="str">
        <f t="shared" si="361"/>
        <v>UNKNOWN</v>
      </c>
      <c r="DP180" s="3">
        <f t="shared" si="362"/>
        <v>0</v>
      </c>
      <c r="DQ180" s="3">
        <f t="shared" si="363"/>
        <v>0</v>
      </c>
      <c r="DR180" s="3">
        <f t="shared" ca="1" si="364"/>
        <v>0</v>
      </c>
      <c r="DS180" s="3">
        <f t="shared" si="365"/>
        <v>0</v>
      </c>
      <c r="DT180" s="3">
        <f t="shared" si="392"/>
        <v>0</v>
      </c>
      <c r="DU180" s="3">
        <f t="shared" si="393"/>
        <v>0</v>
      </c>
      <c r="DV180" s="3">
        <f t="shared" si="366"/>
        <v>0</v>
      </c>
      <c r="DW180" s="3">
        <f t="shared" si="367"/>
        <v>1</v>
      </c>
      <c r="DX180" s="3">
        <f t="shared" ca="1" si="454"/>
        <v>3.1057553130262958E-43</v>
      </c>
      <c r="DY180" s="3">
        <f t="shared" ca="1" si="455"/>
        <v>-2.5177025663482625E-4</v>
      </c>
      <c r="DZ180" s="3">
        <f t="shared" ca="1" si="456"/>
        <v>2.0945074468547035E-4</v>
      </c>
      <c r="EA180" s="3">
        <f t="shared" ca="1" si="457"/>
        <v>-2.2464239149828222E-4</v>
      </c>
      <c r="EB180" s="3">
        <f t="shared" ca="1" si="458"/>
        <v>1.6121036827217915E-4</v>
      </c>
      <c r="EC180" s="3">
        <f t="shared" ca="1" si="459"/>
        <v>-1.9178411794833157E-4</v>
      </c>
      <c r="ED180" s="63">
        <f t="shared" si="394"/>
        <v>1</v>
      </c>
      <c r="EE180" s="59">
        <f t="shared" si="374"/>
        <v>0.25</v>
      </c>
      <c r="EF180" s="59">
        <f t="shared" si="375"/>
        <v>3.5817999999999999</v>
      </c>
      <c r="EG180" s="59">
        <f t="shared" si="376"/>
        <v>0.25</v>
      </c>
      <c r="EH180" s="59">
        <f t="shared" si="377"/>
        <v>0.2697</v>
      </c>
      <c r="EI180" s="59">
        <f t="shared" si="378"/>
        <v>0.20960000000000001</v>
      </c>
      <c r="EJ180" s="59">
        <f t="shared" si="379"/>
        <v>0.23269999999999999</v>
      </c>
      <c r="EK180" s="63">
        <f t="shared" ca="1" si="395"/>
        <v>-115217.2096563103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358.18%</v>
      </c>
      <c r="EN180" s="3" t="str">
        <f>RTD("tos.rtd",,EN$2,"."&amp;$C$134&amp;$AU$82&amp;"C"&amp;$A180)</f>
        <v>--</v>
      </c>
      <c r="EO180" s="3" t="str">
        <f>RTD("tos.rtd",,EO$2,"."&amp;$C$134&amp;$AU$82&amp;"P"&amp;$A180)</f>
        <v>26.97%</v>
      </c>
      <c r="EP180" s="3" t="str">
        <f>RTD("tos.rtd",,EP$2,"."&amp;$D$134&amp;$AW$82&amp;"C"&amp;$A180)</f>
        <v>20.96%</v>
      </c>
      <c r="EQ180" s="3" t="str">
        <f>RTD("tos.rtd",,EQ$2,"."&amp;$D$134&amp;$AW$82&amp;"P"&amp;$A180)</f>
        <v>23.27%</v>
      </c>
      <c r="ES180" s="63" t="str">
        <f t="shared" si="380"/>
        <v>20475,01.00</v>
      </c>
      <c r="ET180" s="63" t="str">
        <f t="shared" ca="1" si="381"/>
        <v>20475,-00.07</v>
      </c>
      <c r="EU180" s="68">
        <v>588.23</v>
      </c>
      <c r="EV180" s="68" t="s">
        <v>1460</v>
      </c>
      <c r="EW180" s="68">
        <v>514.71</v>
      </c>
      <c r="EX180" s="68" t="s">
        <v>1461</v>
      </c>
      <c r="EY180" s="68">
        <v>5892.5</v>
      </c>
      <c r="EZ180" s="68" t="s">
        <v>1462</v>
      </c>
      <c r="FA180" s="68">
        <v>21127</v>
      </c>
      <c r="FB180" s="68" t="s">
        <v>1463</v>
      </c>
      <c r="FC180" s="68" t="s">
        <v>1464</v>
      </c>
      <c r="FD180" s="68" t="s">
        <v>1465</v>
      </c>
      <c r="FE180" s="68" t="s">
        <v>1466</v>
      </c>
      <c r="FF180" s="68" t="s">
        <v>1467</v>
      </c>
    </row>
    <row r="181" spans="1:162" ht="11.1" customHeight="1" thickBot="1" x14ac:dyDescent="0.25">
      <c r="A181" s="2">
        <f t="shared" si="396"/>
        <v>20450</v>
      </c>
      <c r="B181" s="3">
        <f t="shared" si="431"/>
        <v>9</v>
      </c>
      <c r="C181" s="3">
        <f t="shared" si="432"/>
        <v>25</v>
      </c>
      <c r="D181" s="3">
        <f t="shared" si="433"/>
        <v>233</v>
      </c>
      <c r="E181" s="3">
        <f t="shared" si="434"/>
        <v>267</v>
      </c>
      <c r="F181" s="4">
        <f t="shared" si="435"/>
        <v>20536.03583073309</v>
      </c>
      <c r="G181" s="5">
        <f t="shared" si="436"/>
        <v>498.13790040785807</v>
      </c>
      <c r="AM181" s="1">
        <v>0</v>
      </c>
      <c r="AN181" s="1">
        <v>4</v>
      </c>
      <c r="AO181" s="1">
        <v>20450</v>
      </c>
      <c r="AP181" s="1">
        <v>0</v>
      </c>
      <c r="AQ181" s="1">
        <v>-4</v>
      </c>
      <c r="AS181" s="54">
        <f>IF(RTD("tos.rtd",,AS$83,"."&amp;$B$134&amp;$AS$82&amp;"C"&amp;$A181)="N/A",0,RTD("tos.rtd",,AS$83,"."&amp;$B$134&amp;$AS$82&amp;"C"&amp;$A181))</f>
        <v>1</v>
      </c>
      <c r="AT181" s="3">
        <f>-IF(RTD("tos.rtd",,AT$83,"."&amp;$B$134&amp;$AS$82&amp;"P"&amp;$A181)="N/A",0,RTD("tos.rtd",,AT$83,"."&amp;$B$134&amp;$AS$82&amp;"P"&amp;$A181))</f>
        <v>-8</v>
      </c>
      <c r="AU181" s="54">
        <f>IF(RTD("tos.rtd",,AU$2,"."&amp;$C$134&amp;$AU$134&amp;"C"&amp;$A181)="N/A",0,RTD("tos.rtd",,AU$2,"."&amp;$C$134&amp;$AU$134&amp;"C"&amp;$A181))</f>
        <v>4</v>
      </c>
      <c r="AV181" s="3">
        <f>-IF(RTD("tos.rtd",,AV$2,"."&amp;$C$134&amp;$AU$134&amp;"P"&amp;$A181)="N/A",0,RTD("tos.rtd",,AV$2,"."&amp;$C$134&amp;$AU$134&amp;"P"&amp;$A181))</f>
        <v>-21</v>
      </c>
      <c r="AW181" s="54">
        <f>IF(RTD("tos.rtd",,AW$2,"."&amp;$D$134&amp;$AW$134&amp;"C"&amp;$A181)="N/A",0,RTD("tos.rtd",,AW$2,"."&amp;$D$134&amp;$AW$134&amp;"C"&amp;$A181))</f>
        <v>218</v>
      </c>
      <c r="AX181" s="3">
        <f>-IF(RTD("tos.rtd",,AX$2,"."&amp;$D$134&amp;$AW$134&amp;"P"&amp;$A181)="N/A",0,RTD("tos.rtd",,AX$2,"."&amp;$D$134&amp;$AW$134&amp;"P"&amp;$A181))</f>
        <v>-15</v>
      </c>
      <c r="AY181" s="76">
        <f t="shared" si="437"/>
        <v>179</v>
      </c>
      <c r="AZ181" s="8">
        <f t="shared" si="349"/>
        <v>20450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-4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-1</v>
      </c>
      <c r="BE181" s="54">
        <f>IF(RTD("tos.rtd",,BE$2,"."&amp;$D$134&amp;$AW$82&amp;"C"&amp;$A181)="N/A",0,RTD("tos.rtd",,BE$2,"."&amp;$D$134&amp;$AW$82&amp;"C"&amp;$A181))</f>
        <v>7</v>
      </c>
      <c r="BF181" s="3">
        <f>-IF(RTD("tos.rtd",,BF$2,"."&amp;$D$134&amp;$AW$82&amp;"P"&amp;$A181)="N/A",0,RTD("tos.rtd",,BF$2,"."&amp;$D$134&amp;$AW$82&amp;"P"&amp;$A181))</f>
        <v>0</v>
      </c>
      <c r="BG181" s="3">
        <f ca="1">+Hoja2!Y182</f>
        <v>-12</v>
      </c>
      <c r="BH181" s="7">
        <f t="shared" ca="1" si="350"/>
        <v>-10</v>
      </c>
      <c r="BI181" s="32" t="str">
        <f t="shared" ca="1" si="409"/>
        <v/>
      </c>
      <c r="BJ181" s="3">
        <f ca="1">IF($BP$1=1,DX181,IF(RTD("tos.rtd",,BJ$43,"."&amp;$B$134&amp;$AS$82&amp;"C"&amp;$A181)="N/A",0,RTD("tos.rtd",,BJ$43,"."&amp;$B$134&amp;$AS$82&amp;"C"&amp;$A181)))</f>
        <v>1.6448816894933055E-45</v>
      </c>
      <c r="BK181" s="3">
        <f ca="1">IF($BP$1=1,DY181,-IF(RTD("tos.rtd",,BK$43,"."&amp;$B$134&amp;$AS$82&amp;"P"&amp;$A181)="N/A",0,RTD("tos.rtd",,BK$43,"."&amp;$B$134&amp;$AS$82&amp;"P"&amp;$A181)))</f>
        <v>-2.4493199393853319E-4</v>
      </c>
      <c r="BL181" s="3">
        <f ca="1">IF($BP$1=1,DZ181,IF(RTD("tos.rtd",,BL$2,"."&amp;$C$134&amp;$AU$82&amp;"C"&amp;$A181)="N/A",0,RTD("tos.rtd",,BL$2,"."&amp;$C$134&amp;$AU$82&amp;"C"&amp;$A181)))</f>
        <v>1.9757856808939921E-4</v>
      </c>
      <c r="BM181" s="3">
        <f ca="1">IF($BP$1=1,EA181,-IF(RTD("tos.rtd",,BM$2,"."&amp;$C$134&amp;$AU$82&amp;"P"&amp;$A181)="N/A",0,RTD("tos.rtd",,BM$2,"."&amp;$C$134&amp;$AU$82&amp;"P"&amp;$A181)))</f>
        <v>-2.143984556612844E-4</v>
      </c>
      <c r="BN181" s="3">
        <f ca="1">IF($BP$1=1,EB181,IF(RTD("tos.rtd",,BN$2,"."&amp;$D$134&amp;$AW$82&amp;"C"&amp;$A181)="N/A",0,RTD("tos.rtd",,BN$2,"."&amp;$D$134&amp;$AW$82&amp;"C"&amp;$A181)))</f>
        <v>1.4930168127007891E-4</v>
      </c>
      <c r="BO181" s="3">
        <f ca="1">IF($BP$1=1,EC181,-IF(RTD("tos.rtd",,BO$2,"."&amp;$D$134&amp;$AW$82&amp;"P"&amp;$A181)="N/A",0,RTD("tos.rtd",,BO$2,"."&amp;$D$134&amp;$AW$82&amp;"P"&amp;$A181)))</f>
        <v>-1.8036193892390868E-4</v>
      </c>
      <c r="BQ181" s="3">
        <f t="shared" ca="1" si="438"/>
        <v>-69404.620020781687</v>
      </c>
      <c r="BR181" s="3" t="str">
        <f t="shared" ca="1" si="351"/>
        <v/>
      </c>
      <c r="BS181" s="3">
        <f t="shared" ca="1" si="439"/>
        <v>-131482.23533384418</v>
      </c>
      <c r="BT181" s="3" t="str">
        <f t="shared" ca="1" si="352"/>
        <v/>
      </c>
      <c r="BU181" s="3">
        <f t="shared" ca="1" si="440"/>
        <v>1057026.1038408785</v>
      </c>
      <c r="BV181" s="3" t="str">
        <f t="shared" ca="1" si="352"/>
        <v>Cruce +</v>
      </c>
      <c r="BX181" s="3">
        <f t="shared" ca="1" si="382"/>
        <v>-266.03022829204036</v>
      </c>
      <c r="BY181" s="3" t="str">
        <f t="shared" ca="1" si="383"/>
        <v/>
      </c>
      <c r="BZ181" s="3">
        <f t="shared" ca="1" si="384"/>
        <v>-58.216639226954108</v>
      </c>
      <c r="CA181" s="3" t="str">
        <f t="shared" ca="1" si="383"/>
        <v/>
      </c>
      <c r="CB181" s="3">
        <f t="shared" ca="1" si="385"/>
        <v>283.7842027065123</v>
      </c>
      <c r="CC181" s="3" t="str">
        <f t="shared" ca="1" si="383"/>
        <v/>
      </c>
      <c r="CD181" s="3">
        <f>IF(RTD("tos.rtd",,CD$43,"."&amp;$B$134&amp;$AS$82&amp;"C"&amp;$A181)="N/A",0,RTD("tos.rtd",,CD$43,"."&amp;$B$134&amp;$AS$82&amp;"C"&amp;$A181))</f>
        <v>1</v>
      </c>
      <c r="CE181" s="3">
        <f>-IF(RTD("tos.rtd",,CE$43,"."&amp;$B$134&amp;$AS$82&amp;"P"&amp;$A181)="N/A",0,RTD("tos.rtd",,CE$43,"."&amp;$B$134&amp;$AS$82&amp;"P"&amp;$A181))</f>
        <v>0.04</v>
      </c>
      <c r="CF181" s="3">
        <f>IF(RTD("tos.rtd",,CF$2,"."&amp;$C$134&amp;$AU$82&amp;"C"&amp;$A181)="N/A",0,RTD("tos.rtd",,CF$2,"."&amp;$C$134&amp;$AU$82&amp;"C"&amp;$A181))</f>
        <v>1</v>
      </c>
      <c r="CG181" s="3">
        <f>-IF(RTD("tos.rtd",,CG$2,"."&amp;$C$134&amp;$AU$82&amp;"P"&amp;$A181)="N/A",0,RTD("tos.rtd",,CG$2,"."&amp;$C$134&amp;$AU$82&amp;"P"&amp;$A181))</f>
        <v>0.04</v>
      </c>
      <c r="CH181" s="3">
        <f>IF(RTD("tos.rtd",,CH$2,"."&amp;$D$134&amp;$AW$82&amp;"C"&amp;$A181)="N/A",0,RTD("tos.rtd",,CH$2,"."&amp;$D$134&amp;$AW$82&amp;"C"&amp;$A181))</f>
        <v>0.81</v>
      </c>
      <c r="CI181" s="3">
        <f>-IF(RTD("tos.rtd",,CI$2,"."&amp;$D$134&amp;$AW$82&amp;"P"&amp;$A181)="N/A",0,RTD("tos.rtd",,CI$2,"."&amp;$D$134&amp;$AW$82&amp;"P"&amp;$A181))</f>
        <v>0.22</v>
      </c>
      <c r="CK181" s="3">
        <f t="shared" si="460"/>
        <v>68</v>
      </c>
      <c r="CL181" s="3"/>
      <c r="CM181" s="3">
        <f t="shared" si="461"/>
        <v>316</v>
      </c>
      <c r="CN181" s="3"/>
      <c r="CO181" s="3">
        <f t="shared" si="462"/>
        <v>17328</v>
      </c>
      <c r="CP181" s="3">
        <f t="shared" si="343"/>
        <v>17712</v>
      </c>
      <c r="CQ181" s="3">
        <f t="shared" si="353"/>
        <v>-4</v>
      </c>
      <c r="CR181" s="3"/>
      <c r="CS181" s="3">
        <f t="shared" si="354"/>
        <v>-1</v>
      </c>
      <c r="CT181" s="3"/>
      <c r="CU181" s="3">
        <f t="shared" si="355"/>
        <v>7</v>
      </c>
      <c r="CV181" s="3"/>
      <c r="CW181" s="3">
        <f t="shared" ca="1" si="356"/>
        <v>856139.24848625262</v>
      </c>
      <c r="CY181" s="3">
        <f t="shared" ca="1" si="357"/>
        <v>-40.46266481248216</v>
      </c>
      <c r="CZ181" s="70" t="str">
        <f t="shared" ca="1" si="386"/>
        <v/>
      </c>
      <c r="DA181" s="3">
        <f>IF(RTD("tos.rtd",,DA$43,"."&amp;$B$134&amp;$AS$82&amp;"C"&amp;$A181)="N/A",0,RTD("tos.rtd",,DA$43,"."&amp;$B$134&amp;$AS$82&amp;"C"&amp;$A181))</f>
        <v>123</v>
      </c>
      <c r="DB181" s="3">
        <f>IF(RTD("tos.rtd",,DB$43,"."&amp;$B$134&amp;$AS$82&amp;"P"&amp;$A181)="N/A",0,RTD("tos.rtd",,DB$43,"."&amp;$B$134&amp;$AS$82&amp;"P"&amp;$A181))</f>
        <v>0.05</v>
      </c>
      <c r="DC181" s="3">
        <f>IF(RTD("tos.rtd",,DC$43,"."&amp;$B$134&amp;$AS$82&amp;"C"&amp;$A181)="N/A",0,RTD("tos.rtd",,DC$43,"."&amp;$B$134&amp;$AS$82&amp;"C"&amp;$A181))</f>
        <v>1094</v>
      </c>
      <c r="DD181" s="3">
        <f>IF(RTD("tos.rtd",,DD$43,"."&amp;$B$134&amp;$AS$82&amp;"P"&amp;$A181)="N/A",0,RTD("tos.rtd",,DD$43,"."&amp;$B$134&amp;$AS$82&amp;"P"&amp;$A181))</f>
        <v>20</v>
      </c>
      <c r="DE181" s="3">
        <f>IF(RTD("tos.rtd",,DE$43,"."&amp;$B$134&amp;$AS$82&amp;"C"&amp;$A181)="N/A",0,RTD("tos.rtd",,DE$43,"."&amp;$B$134&amp;$AS$82&amp;"C"&amp;$A181))</f>
        <v>894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387"/>
        <v>-942.25</v>
      </c>
      <c r="DH181" s="3">
        <f t="shared" si="388"/>
        <v>0</v>
      </c>
      <c r="DI181" s="3">
        <f t="shared" si="389"/>
        <v>0</v>
      </c>
      <c r="DJ181" s="3">
        <f t="shared" si="358"/>
        <v>0</v>
      </c>
      <c r="DK181" s="3">
        <f t="shared" si="359"/>
        <v>0</v>
      </c>
      <c r="DL181" s="3">
        <f t="shared" si="390"/>
        <v>0</v>
      </c>
      <c r="DM181" s="3">
        <f t="shared" si="391"/>
        <v>0</v>
      </c>
      <c r="DN181" s="64" t="str">
        <f t="shared" si="360"/>
        <v>UNKNOWN</v>
      </c>
      <c r="DO181" s="64" t="str">
        <f t="shared" si="361"/>
        <v>UNKNOWN</v>
      </c>
      <c r="DP181" s="3">
        <f t="shared" si="362"/>
        <v>0</v>
      </c>
      <c r="DQ181" s="3">
        <f t="shared" si="363"/>
        <v>0</v>
      </c>
      <c r="DR181" s="3">
        <f t="shared" ca="1" si="364"/>
        <v>0</v>
      </c>
      <c r="DS181" s="3">
        <f t="shared" si="365"/>
        <v>0</v>
      </c>
      <c r="DT181" s="3">
        <f t="shared" si="392"/>
        <v>0</v>
      </c>
      <c r="DU181" s="3">
        <f t="shared" si="393"/>
        <v>0</v>
      </c>
      <c r="DV181" s="3">
        <f t="shared" si="366"/>
        <v>0</v>
      </c>
      <c r="DW181" s="3">
        <f t="shared" si="367"/>
        <v>4</v>
      </c>
      <c r="DX181" s="3">
        <f t="shared" ca="1" si="454"/>
        <v>1.6448816894933055E-45</v>
      </c>
      <c r="DY181" s="3">
        <f t="shared" ca="1" si="455"/>
        <v>-2.4493199393853319E-4</v>
      </c>
      <c r="DZ181" s="3">
        <f t="shared" ca="1" si="456"/>
        <v>1.9757856808939921E-4</v>
      </c>
      <c r="EA181" s="3">
        <f t="shared" ca="1" si="457"/>
        <v>-2.143984556612844E-4</v>
      </c>
      <c r="EB181" s="3">
        <f t="shared" ca="1" si="458"/>
        <v>1.4930168127007891E-4</v>
      </c>
      <c r="EC181" s="3">
        <f t="shared" ca="1" si="459"/>
        <v>-1.8036193892390868E-4</v>
      </c>
      <c r="ED181" s="63">
        <f t="shared" si="394"/>
        <v>4</v>
      </c>
      <c r="EE181" s="59">
        <f t="shared" si="374"/>
        <v>0.25</v>
      </c>
      <c r="EF181" s="59">
        <f t="shared" si="375"/>
        <v>3.6583000000000001</v>
      </c>
      <c r="EG181" s="59">
        <f t="shared" si="376"/>
        <v>0.25</v>
      </c>
      <c r="EH181" s="59">
        <f t="shared" si="377"/>
        <v>0.27079999999999999</v>
      </c>
      <c r="EI181" s="59">
        <f t="shared" si="378"/>
        <v>0.2102</v>
      </c>
      <c r="EJ181" s="59">
        <f t="shared" si="379"/>
        <v>0.2336</v>
      </c>
      <c r="EK181" s="63">
        <f t="shared" ca="1" si="395"/>
        <v>-448351.30685171654</v>
      </c>
      <c r="EL181" s="3" t="str">
        <f>RTD("tos.rtd",,EL$43,"."&amp;$B$134&amp;$AS$82&amp;"C"&amp;$A181)</f>
        <v>--</v>
      </c>
      <c r="EM181" s="3" t="str">
        <f>RTD("tos.rtd",,EM$43,"."&amp;$B$134&amp;$AS$82&amp;"P"&amp;$A181)</f>
        <v>365.83%</v>
      </c>
      <c r="EN181" s="3" t="str">
        <f>RTD("tos.rtd",,EN$2,"."&amp;$C$134&amp;$AU$82&amp;"C"&amp;$A181)</f>
        <v>--</v>
      </c>
      <c r="EO181" s="3" t="str">
        <f>RTD("tos.rtd",,EO$2,"."&amp;$C$134&amp;$AU$82&amp;"P"&amp;$A181)</f>
        <v>27.08%</v>
      </c>
      <c r="EP181" s="3" t="str">
        <f>RTD("tos.rtd",,EP$2,"."&amp;$D$134&amp;$AW$82&amp;"C"&amp;$A181)</f>
        <v>21.02%</v>
      </c>
      <c r="EQ181" s="3" t="str">
        <f>RTD("tos.rtd",,EQ$2,"."&amp;$D$134&amp;$AW$82&amp;"P"&amp;$A181)</f>
        <v>23.36%</v>
      </c>
      <c r="ES181" s="63" t="str">
        <f t="shared" si="380"/>
        <v>20450,04.00</v>
      </c>
      <c r="ET181" s="63" t="str">
        <f t="shared" ca="1" si="381"/>
        <v>20450,-00.04</v>
      </c>
      <c r="EU181" s="68">
        <v>588.39</v>
      </c>
      <c r="EV181" s="68" t="s">
        <v>1468</v>
      </c>
      <c r="EW181" s="68">
        <v>514.83000000000004</v>
      </c>
      <c r="EX181" s="68" t="s">
        <v>1469</v>
      </c>
      <c r="EY181" s="68">
        <v>5894</v>
      </c>
      <c r="EZ181" s="68" t="s">
        <v>1470</v>
      </c>
      <c r="FA181" s="68">
        <v>21131.75</v>
      </c>
      <c r="FB181" s="68" t="s">
        <v>1471</v>
      </c>
      <c r="FC181" s="68" t="s">
        <v>1472</v>
      </c>
      <c r="FD181" s="68" t="s">
        <v>1473</v>
      </c>
      <c r="FE181" s="68" t="s">
        <v>1474</v>
      </c>
      <c r="FF181" s="68" t="s">
        <v>1475</v>
      </c>
    </row>
    <row r="182" spans="1:162" ht="11.1" customHeight="1" thickBot="1" x14ac:dyDescent="0.25">
      <c r="A182" s="2">
        <f t="shared" si="396"/>
        <v>20425</v>
      </c>
      <c r="B182" s="3">
        <f t="shared" si="428"/>
        <v>3</v>
      </c>
      <c r="C182" s="3">
        <f t="shared" si="429"/>
        <v>32</v>
      </c>
      <c r="D182" s="3">
        <f t="shared" si="430"/>
        <v>38</v>
      </c>
      <c r="E182" s="3">
        <f t="shared" ref="E182:E189" si="463">SUM(B182:D182)</f>
        <v>73</v>
      </c>
      <c r="F182" s="4">
        <f t="shared" si="423"/>
        <v>20510.930652455911</v>
      </c>
      <c r="G182" s="5">
        <f t="shared" ref="G182:G189" si="464">+$G$136/$A$136*A182</f>
        <v>497.5289298694621</v>
      </c>
      <c r="AM182" s="1">
        <v>0</v>
      </c>
      <c r="AN182" s="1">
        <v>0</v>
      </c>
      <c r="AO182" s="1">
        <v>20425</v>
      </c>
      <c r="AP182" s="1">
        <v>0</v>
      </c>
      <c r="AQ182" s="1">
        <v>-6</v>
      </c>
      <c r="AS182" s="54">
        <f>IF(RTD("tos.rtd",,AS$83,"."&amp;$B$134&amp;$AS$82&amp;"C"&amp;$A182)="N/A",0,RTD("tos.rtd",,AS$83,"."&amp;$B$134&amp;$AS$82&amp;"C"&amp;$A182))</f>
        <v>0</v>
      </c>
      <c r="AT182" s="3">
        <f>-IF(RTD("tos.rtd",,AT$83,"."&amp;$B$134&amp;$AS$82&amp;"P"&amp;$A182)="N/A",0,RTD("tos.rtd",,AT$83,"."&amp;$B$134&amp;$AS$82&amp;"P"&amp;$A182))</f>
        <v>-3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-31</v>
      </c>
      <c r="AW182" s="54">
        <f>IF(RTD("tos.rtd",,AW$2,"."&amp;$D$134&amp;$AW$134&amp;"C"&amp;$A182)="N/A",0,RTD("tos.rtd",,AW$2,"."&amp;$D$134&amp;$AW$134&amp;"C"&amp;$A182))</f>
        <v>23</v>
      </c>
      <c r="AX182" s="3">
        <f>-IF(RTD("tos.rtd",,AX$2,"."&amp;$D$134&amp;$AW$134&amp;"P"&amp;$A182)="N/A",0,RTD("tos.rtd",,AX$2,"."&amp;$D$134&amp;$AW$134&amp;"P"&amp;$A182))</f>
        <v>-15</v>
      </c>
      <c r="AY182" s="76">
        <f t="shared" si="424"/>
        <v>-25</v>
      </c>
      <c r="AZ182" s="8">
        <f t="shared" si="349"/>
        <v>20425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-6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-2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0</v>
      </c>
      <c r="BG182" s="3">
        <f ca="1">+Hoja2!Y183</f>
        <v>0</v>
      </c>
      <c r="BH182" s="7">
        <f t="shared" ca="1" si="350"/>
        <v>-8</v>
      </c>
      <c r="BI182" s="32" t="str">
        <f t="shared" ca="1" si="409"/>
        <v/>
      </c>
      <c r="BJ182" s="3">
        <f ca="1">IF($BP$1=1,DX182,IF(RTD("tos.rtd",,BJ$43,"."&amp;$B$134&amp;$AS$82&amp;"C"&amp;$A182)="N/A",0,RTD("tos.rtd",,BJ$43,"."&amp;$B$134&amp;$AS$82&amp;"C"&amp;$A182)))</f>
        <v>7.4927333043352652E-48</v>
      </c>
      <c r="BK182" s="3">
        <f ca="1">IF($BP$1=1,DY182,-IF(RTD("tos.rtd",,BK$43,"."&amp;$B$134&amp;$AS$82&amp;"P"&amp;$A182)="N/A",0,RTD("tos.rtd",,BK$43,"."&amp;$B$134&amp;$AS$82&amp;"P"&amp;$A182)))</f>
        <v>-2.3842551650983356E-4</v>
      </c>
      <c r="BL182" s="3">
        <f ca="1">IF($BP$1=1,DZ182,IF(RTD("tos.rtd",,BL$2,"."&amp;$C$134&amp;$AU$82&amp;"C"&amp;$A182)="N/A",0,RTD("tos.rtd",,BL$2,"."&amp;$C$134&amp;$AU$82&amp;"C"&amp;$A182)))</f>
        <v>1.8607405603560283E-4</v>
      </c>
      <c r="BM182" s="3">
        <f ca="1">IF($BP$1=1,EA182,-IF(RTD("tos.rtd",,BM$2,"."&amp;$C$134&amp;$AU$82&amp;"P"&amp;$A182)="N/A",0,RTD("tos.rtd",,BM$2,"."&amp;$C$134&amp;$AU$82&amp;"P"&amp;$A182)))</f>
        <v>-2.0412751069491045E-4</v>
      </c>
      <c r="BN182" s="3">
        <f ca="1">IF($BP$1=1,EB182,IF(RTD("tos.rtd",,BN$2,"."&amp;$D$134&amp;$AW$82&amp;"C"&amp;$A182)="N/A",0,RTD("tos.rtd",,BN$2,"."&amp;$D$134&amp;$AW$82&amp;"C"&amp;$A182)))</f>
        <v>1.3733703192976926E-4</v>
      </c>
      <c r="BO182" s="3">
        <f ca="1">IF($BP$1=1,EC182,-IF(RTD("tos.rtd",,BO$2,"."&amp;$D$134&amp;$AW$82&amp;"P"&amp;$A182)="N/A",0,RTD("tos.rtd",,BO$2,"."&amp;$D$134&amp;$AW$82&amp;"P"&amp;$A182)))</f>
        <v>-1.6946056215146719E-4</v>
      </c>
      <c r="BQ182" s="3">
        <f t="shared" ca="1" si="425"/>
        <v>-25335.347340499484</v>
      </c>
      <c r="BR182" s="3" t="str">
        <f t="shared" ca="1" si="351"/>
        <v/>
      </c>
      <c r="BS182" s="3">
        <f t="shared" ca="1" si="426"/>
        <v>-217547.5097052432</v>
      </c>
      <c r="BT182" s="3" t="str">
        <f t="shared" ca="1" si="352"/>
        <v/>
      </c>
      <c r="BU182" s="3">
        <f t="shared" ca="1" si="427"/>
        <v>21848.807043884473</v>
      </c>
      <c r="BV182" s="3" t="str">
        <f t="shared" ca="1" si="352"/>
        <v/>
      </c>
      <c r="BX182" s="3">
        <f t="shared" ca="1" si="382"/>
        <v>-388.44493261878426</v>
      </c>
      <c r="BY182" s="3" t="str">
        <f t="shared" ca="1" si="383"/>
        <v/>
      </c>
      <c r="BZ182" s="3">
        <f t="shared" ca="1" si="384"/>
        <v>-110.85544072384599</v>
      </c>
      <c r="CA182" s="3" t="str">
        <f t="shared" ca="1" si="383"/>
        <v/>
      </c>
      <c r="CB182" s="3">
        <f t="shared" ca="1" si="385"/>
        <v>0</v>
      </c>
      <c r="CC182" s="3" t="str">
        <f t="shared" ca="1" si="383"/>
        <v/>
      </c>
      <c r="CD182" s="3">
        <f>IF(RTD("tos.rtd",,CD$43,"."&amp;$B$134&amp;$AS$82&amp;"C"&amp;$A182)="N/A",0,RTD("tos.rtd",,CD$43,"."&amp;$B$134&amp;$AS$82&amp;"C"&amp;$A182))</f>
        <v>1</v>
      </c>
      <c r="CE182" s="3">
        <f>-IF(RTD("tos.rtd",,CE$43,"."&amp;$B$134&amp;$AS$82&amp;"P"&amp;$A182)="N/A",0,RTD("tos.rtd",,CE$43,"."&amp;$B$134&amp;$AS$82&amp;"P"&amp;$A182))</f>
        <v>0.04</v>
      </c>
      <c r="CF182" s="3">
        <f>IF(RTD("tos.rtd",,CF$2,"."&amp;$C$134&amp;$AU$82&amp;"C"&amp;$A182)="N/A",0,RTD("tos.rtd",,CF$2,"."&amp;$C$134&amp;$AU$82&amp;"C"&amp;$A182))</f>
        <v>1</v>
      </c>
      <c r="CG182" s="3">
        <f>-IF(RTD("tos.rtd",,CG$2,"."&amp;$C$134&amp;$AU$82&amp;"P"&amp;$A182)="N/A",0,RTD("tos.rtd",,CG$2,"."&amp;$C$134&amp;$AU$82&amp;"P"&amp;$A182))</f>
        <v>0.04</v>
      </c>
      <c r="CH182" s="3">
        <f>IF(RTD("tos.rtd",,CH$2,"."&amp;$D$134&amp;$AW$82&amp;"C"&amp;$A182)="N/A",0,RTD("tos.rtd",,CH$2,"."&amp;$D$134&amp;$AW$82&amp;"C"&amp;$A182))</f>
        <v>0.81</v>
      </c>
      <c r="CI182" s="3">
        <f>-IF(RTD("tos.rtd",,CI$2,"."&amp;$D$134&amp;$AW$82&amp;"P"&amp;$A182)="N/A",0,RTD("tos.rtd",,CI$2,"."&amp;$D$134&amp;$AW$82&amp;"P"&amp;$A182))</f>
        <v>0.21</v>
      </c>
      <c r="CK182" s="3">
        <f t="shared" si="460"/>
        <v>-12</v>
      </c>
      <c r="CL182" s="3"/>
      <c r="CM182" s="3">
        <f t="shared" si="461"/>
        <v>-24</v>
      </c>
      <c r="CN182" s="3"/>
      <c r="CO182" s="3">
        <f t="shared" si="462"/>
        <v>1548.0000000000002</v>
      </c>
      <c r="CP182" s="3">
        <f t="shared" si="343"/>
        <v>1512.0000000000002</v>
      </c>
      <c r="CQ182" s="3">
        <f t="shared" si="353"/>
        <v>-6</v>
      </c>
      <c r="CR182" s="3"/>
      <c r="CS182" s="3">
        <f t="shared" si="354"/>
        <v>-2</v>
      </c>
      <c r="CT182" s="3"/>
      <c r="CU182" s="3">
        <f t="shared" si="355"/>
        <v>0</v>
      </c>
      <c r="CV182" s="3"/>
      <c r="CW182" s="3">
        <f t="shared" ca="1" si="356"/>
        <v>-221034.05000185821</v>
      </c>
      <c r="CY182" s="3">
        <f t="shared" ca="1" si="357"/>
        <v>-499.30037334263022</v>
      </c>
      <c r="CZ182" s="70" t="str">
        <f t="shared" ca="1" si="386"/>
        <v/>
      </c>
      <c r="DA182" s="3">
        <f>IF(RTD("tos.rtd",,DA$43,"."&amp;$B$134&amp;$AS$82&amp;"C"&amp;$A182)="N/A",0,RTD("tos.rtd",,DA$43,"."&amp;$B$134&amp;$AS$82&amp;"C"&amp;$A182))</f>
        <v>820.85</v>
      </c>
      <c r="DB182" s="3">
        <f>IF(RTD("tos.rtd",,DB$43,"."&amp;$B$134&amp;$AS$82&amp;"P"&amp;$A182)="N/A",0,RTD("tos.rtd",,DB$43,"."&amp;$B$134&amp;$AS$82&amp;"P"&amp;$A182))</f>
        <v>0.35</v>
      </c>
      <c r="DC182" s="3">
        <f>IF(RTD("tos.rtd",,DC$43,"."&amp;$B$134&amp;$AS$82&amp;"C"&amp;$A182)="N/A",0,RTD("tos.rtd",,DC$43,"."&amp;$B$134&amp;$AS$82&amp;"C"&amp;$A182))</f>
        <v>1120</v>
      </c>
      <c r="DD182" s="3">
        <f>IF(RTD("tos.rtd",,DD$43,"."&amp;$B$134&amp;$AS$82&amp;"P"&amp;$A182)="N/A",0,RTD("tos.rtd",,DD$43,"."&amp;$B$134&amp;$AS$82&amp;"P"&amp;$A182))</f>
        <v>20</v>
      </c>
      <c r="DE182" s="3">
        <f>IF(RTD("tos.rtd",,DE$43,"."&amp;$B$134&amp;$AS$82&amp;"C"&amp;$A182)="N/A",0,RTD("tos.rtd",,DE$43,"."&amp;$B$134&amp;$AS$82&amp;"C"&amp;$A182))</f>
        <v>920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387"/>
        <v>-967.25</v>
      </c>
      <c r="DH182" s="3">
        <f t="shared" si="388"/>
        <v>0</v>
      </c>
      <c r="DI182" s="3">
        <f t="shared" si="389"/>
        <v>0</v>
      </c>
      <c r="DJ182" s="3">
        <f t="shared" si="358"/>
        <v>0</v>
      </c>
      <c r="DK182" s="3">
        <f t="shared" si="359"/>
        <v>0</v>
      </c>
      <c r="DL182" s="3">
        <f t="shared" si="390"/>
        <v>0</v>
      </c>
      <c r="DM182" s="3">
        <f t="shared" si="391"/>
        <v>0</v>
      </c>
      <c r="DN182" s="64" t="str">
        <f t="shared" si="360"/>
        <v>UNKNOWN</v>
      </c>
      <c r="DO182" s="64" t="str">
        <f t="shared" si="361"/>
        <v>UNKNOWN</v>
      </c>
      <c r="DP182" s="3">
        <f t="shared" si="362"/>
        <v>0</v>
      </c>
      <c r="DQ182" s="3">
        <f t="shared" si="363"/>
        <v>0</v>
      </c>
      <c r="DR182" s="3">
        <f t="shared" ca="1" si="364"/>
        <v>0</v>
      </c>
      <c r="DS182" s="3">
        <f t="shared" si="365"/>
        <v>0</v>
      </c>
      <c r="DT182" s="3">
        <f t="shared" si="392"/>
        <v>0</v>
      </c>
      <c r="DU182" s="3">
        <f t="shared" si="393"/>
        <v>0</v>
      </c>
      <c r="DV182" s="3">
        <f t="shared" si="366"/>
        <v>0</v>
      </c>
      <c r="DW182" s="3">
        <f t="shared" si="367"/>
        <v>0</v>
      </c>
      <c r="DX182" s="3">
        <f t="shared" ca="1" si="454"/>
        <v>7.4927333043352652E-48</v>
      </c>
      <c r="DY182" s="3">
        <f t="shared" ca="1" si="455"/>
        <v>-2.3842551650983356E-4</v>
      </c>
      <c r="DZ182" s="3">
        <f t="shared" ca="1" si="456"/>
        <v>1.8607405603560283E-4</v>
      </c>
      <c r="EA182" s="3">
        <f t="shared" ca="1" si="457"/>
        <v>-2.0412751069491045E-4</v>
      </c>
      <c r="EB182" s="3">
        <f t="shared" ca="1" si="458"/>
        <v>1.3733703192976926E-4</v>
      </c>
      <c r="EC182" s="3">
        <f t="shared" ca="1" si="459"/>
        <v>-1.6946056215146719E-4</v>
      </c>
      <c r="ED182" s="63">
        <f t="shared" si="394"/>
        <v>0</v>
      </c>
      <c r="EE182" s="59">
        <f t="shared" si="374"/>
        <v>0.25</v>
      </c>
      <c r="EF182" s="59">
        <f t="shared" si="375"/>
        <v>3.7345999999999999</v>
      </c>
      <c r="EG182" s="59">
        <f t="shared" si="376"/>
        <v>0.25</v>
      </c>
      <c r="EH182" s="59">
        <f t="shared" si="377"/>
        <v>0.27139999999999997</v>
      </c>
      <c r="EI182" s="59">
        <f t="shared" si="378"/>
        <v>0.21029999999999999</v>
      </c>
      <c r="EJ182" s="59">
        <f t="shared" si="379"/>
        <v>0.23449999999999999</v>
      </c>
      <c r="EK182" s="63">
        <f t="shared" ca="1" si="395"/>
        <v>0</v>
      </c>
      <c r="EL182" s="3" t="str">
        <f>RTD("tos.rtd",,EL$43,"."&amp;$B$134&amp;$AS$82&amp;"C"&amp;$A182)</f>
        <v>--</v>
      </c>
      <c r="EM182" s="3" t="str">
        <f>RTD("tos.rtd",,EM$43,"."&amp;$B$134&amp;$AS$82&amp;"P"&amp;$A182)</f>
        <v>373.46%</v>
      </c>
      <c r="EN182" s="3" t="str">
        <f>RTD("tos.rtd",,EN$2,"."&amp;$C$134&amp;$AU$82&amp;"C"&amp;$A182)</f>
        <v>--</v>
      </c>
      <c r="EO182" s="3" t="str">
        <f>RTD("tos.rtd",,EO$2,"."&amp;$C$134&amp;$AU$82&amp;"P"&amp;$A182)</f>
        <v>27.14%</v>
      </c>
      <c r="EP182" s="3" t="str">
        <f>RTD("tos.rtd",,EP$2,"."&amp;$D$134&amp;$AW$82&amp;"C"&amp;$A182)</f>
        <v>21.03%</v>
      </c>
      <c r="EQ182" s="3" t="str">
        <f>RTD("tos.rtd",,EQ$2,"."&amp;$D$134&amp;$AW$82&amp;"P"&amp;$A182)</f>
        <v>23.45%</v>
      </c>
      <c r="ES182" s="63" t="str">
        <f t="shared" si="380"/>
        <v>20425,00.00</v>
      </c>
      <c r="ET182" s="63" t="str">
        <f t="shared" ca="1" si="381"/>
        <v>20425,-00.50</v>
      </c>
      <c r="EU182" s="68">
        <v>588.37</v>
      </c>
      <c r="EV182" s="68" t="s">
        <v>1476</v>
      </c>
      <c r="EW182" s="68">
        <v>514.84</v>
      </c>
      <c r="EX182" s="68" t="s">
        <v>1477</v>
      </c>
      <c r="EY182" s="68">
        <v>5894.25</v>
      </c>
      <c r="EZ182" s="68" t="s">
        <v>1478</v>
      </c>
      <c r="FA182" s="68">
        <v>21131.75</v>
      </c>
      <c r="FB182" s="68" t="s">
        <v>1479</v>
      </c>
      <c r="FC182" s="68" t="s">
        <v>1480</v>
      </c>
      <c r="FD182" s="68" t="s">
        <v>1481</v>
      </c>
      <c r="FE182" s="68" t="s">
        <v>1482</v>
      </c>
      <c r="FF182" s="68" t="s">
        <v>1483</v>
      </c>
    </row>
    <row r="183" spans="1:162" ht="11.1" customHeight="1" thickBot="1" x14ac:dyDescent="0.25">
      <c r="A183" s="2">
        <f t="shared" si="396"/>
        <v>20400</v>
      </c>
      <c r="B183" s="3">
        <f t="shared" si="428"/>
        <v>97</v>
      </c>
      <c r="C183" s="3">
        <f t="shared" si="429"/>
        <v>111</v>
      </c>
      <c r="D183" s="3">
        <f t="shared" si="430"/>
        <v>61</v>
      </c>
      <c r="E183" s="3">
        <f t="shared" si="463"/>
        <v>269</v>
      </c>
      <c r="F183" s="4">
        <f t="shared" si="423"/>
        <v>20485.825474178731</v>
      </c>
      <c r="G183" s="5">
        <f t="shared" si="464"/>
        <v>496.9199593310662</v>
      </c>
      <c r="AM183" s="1">
        <v>0</v>
      </c>
      <c r="AN183" s="1">
        <v>-48</v>
      </c>
      <c r="AO183" s="1">
        <v>20400</v>
      </c>
      <c r="AP183" s="1">
        <v>0</v>
      </c>
      <c r="AQ183" s="1">
        <v>-85</v>
      </c>
      <c r="AS183" s="54">
        <f>IF(RTD("tos.rtd",,AS$83,"."&amp;$B$134&amp;$AS$82&amp;"C"&amp;$A183)="N/A",0,RTD("tos.rtd",,AS$83,"."&amp;$B$134&amp;$AS$82&amp;"C"&amp;$A183))</f>
        <v>8</v>
      </c>
      <c r="AT183" s="3">
        <f>-IF(RTD("tos.rtd",,AT$83,"."&amp;$B$134&amp;$AS$82&amp;"P"&amp;$A183)="N/A",0,RTD("tos.rtd",,AT$83,"."&amp;$B$134&amp;$AS$82&amp;"P"&amp;$A183))</f>
        <v>-89</v>
      </c>
      <c r="AU183" s="54">
        <f>IF(RTD("tos.rtd",,AU$2,"."&amp;$C$134&amp;$AU$134&amp;"C"&amp;$A183)="N/A",0,RTD("tos.rtd",,AU$2,"."&amp;$C$134&amp;$AU$134&amp;"C"&amp;$A183))</f>
        <v>1</v>
      </c>
      <c r="AV183" s="3">
        <f>-IF(RTD("tos.rtd",,AV$2,"."&amp;$C$134&amp;$AU$134&amp;"P"&amp;$A183)="N/A",0,RTD("tos.rtd",,AV$2,"."&amp;$C$134&amp;$AU$134&amp;"P"&amp;$A183))</f>
        <v>-110</v>
      </c>
      <c r="AW183" s="54">
        <f>IF(RTD("tos.rtd",,AW$2,"."&amp;$D$134&amp;$AW$134&amp;"C"&amp;$A183)="N/A",0,RTD("tos.rtd",,AW$2,"."&amp;$D$134&amp;$AW$134&amp;"C"&amp;$A183))</f>
        <v>31</v>
      </c>
      <c r="AX183" s="3">
        <f>-IF(RTD("tos.rtd",,AX$2,"."&amp;$D$134&amp;$AW$134&amp;"P"&amp;$A183)="N/A",0,RTD("tos.rtd",,AX$2,"."&amp;$D$134&amp;$AW$134&amp;"P"&amp;$A183))</f>
        <v>-30</v>
      </c>
      <c r="AY183" s="76">
        <f t="shared" si="424"/>
        <v>-189</v>
      </c>
      <c r="AZ183" s="8">
        <f t="shared" si="349"/>
        <v>20400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-85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-9</v>
      </c>
      <c r="BE183" s="54">
        <f>IF(RTD("tos.rtd",,BE$2,"."&amp;$D$134&amp;$AW$82&amp;"C"&amp;$A183)="N/A",0,RTD("tos.rtd",,BE$2,"."&amp;$D$134&amp;$AW$82&amp;"C"&amp;$A183))</f>
        <v>1</v>
      </c>
      <c r="BF183" s="3">
        <f>-IF(RTD("tos.rtd",,BF$2,"."&amp;$D$134&amp;$AW$82&amp;"P"&amp;$A183)="N/A",0,RTD("tos.rtd",,BF$2,"."&amp;$D$134&amp;$AW$82&amp;"P"&amp;$A183))</f>
        <v>0</v>
      </c>
      <c r="BG183" s="3">
        <f ca="1">+Hoja2!Y184</f>
        <v>-9</v>
      </c>
      <c r="BH183" s="7">
        <f t="shared" ca="1" si="350"/>
        <v>-102</v>
      </c>
      <c r="BI183" s="32" t="str">
        <f t="shared" ca="1" si="409"/>
        <v/>
      </c>
      <c r="BJ183" s="3">
        <f ca="1">IF($BP$1=1,DX183,IF(RTD("tos.rtd",,BJ$43,"."&amp;$B$134&amp;$AS$82&amp;"C"&amp;$A183)="N/A",0,RTD("tos.rtd",,BJ$43,"."&amp;$B$134&amp;$AS$82&amp;"C"&amp;$A183)))</f>
        <v>2.9339107876211772E-50</v>
      </c>
      <c r="BK183" s="3">
        <f ca="1">IF($BP$1=1,DY183,-IF(RTD("tos.rtd",,BK$43,"."&amp;$B$134&amp;$AS$82&amp;"P"&amp;$A183)="N/A",0,RTD("tos.rtd",,BK$43,"."&amp;$B$134&amp;$AS$82&amp;"P"&amp;$A183)))</f>
        <v>-1.1977515531370473E-4</v>
      </c>
      <c r="BL183" s="3">
        <f ca="1">IF($BP$1=1,DZ183,IF(RTD("tos.rtd",,BL$2,"."&amp;$C$134&amp;$AU$82&amp;"C"&amp;$A183)="N/A",0,RTD("tos.rtd",,BL$2,"."&amp;$C$134&amp;$AU$82&amp;"C"&amp;$A183)))</f>
        <v>1.7495135196814976E-4</v>
      </c>
      <c r="BM183" s="3">
        <f ca="1">IF($BP$1=1,EA183,-IF(RTD("tos.rtd",,BM$2,"."&amp;$C$134&amp;$AU$82&amp;"P"&amp;$A183)="N/A",0,RTD("tos.rtd",,BM$2,"."&amp;$C$134&amp;$AU$82&amp;"P"&amp;$A183)))</f>
        <v>-1.9483202764420657E-4</v>
      </c>
      <c r="BN183" s="3">
        <f ca="1">IF($BP$1=1,EB183,IF(RTD("tos.rtd",,BN$2,"."&amp;$D$134&amp;$AW$82&amp;"C"&amp;$A183)="N/A",0,RTD("tos.rtd",,BN$2,"."&amp;$D$134&amp;$AW$82&amp;"C"&amp;$A183)))</f>
        <v>1.2808640501124442E-4</v>
      </c>
      <c r="BO183" s="3">
        <f ca="1">IF($BP$1=1,EC183,-IF(RTD("tos.rtd",,BO$2,"."&amp;$D$134&amp;$AW$82&amp;"P"&amp;$A183)="N/A",0,RTD("tos.rtd",,BO$2,"."&amp;$D$134&amp;$AW$82&amp;"P"&amp;$A183)))</f>
        <v>-1.5907157677793468E-4</v>
      </c>
      <c r="BQ183" s="3">
        <f t="shared" ca="1" si="425"/>
        <v>-377580.55908887938</v>
      </c>
      <c r="BR183" s="3" t="str">
        <f t="shared" ca="1" si="351"/>
        <v/>
      </c>
      <c r="BS183" s="3">
        <f t="shared" ca="1" si="426"/>
        <v>-752915.25684802316</v>
      </c>
      <c r="BT183" s="3" t="str">
        <f t="shared" ca="1" si="352"/>
        <v/>
      </c>
      <c r="BU183" s="3">
        <f t="shared" ca="1" si="427"/>
        <v>-28388.305371153256</v>
      </c>
      <c r="BV183" s="3" t="str">
        <f t="shared" ca="1" si="352"/>
        <v>Cruce -</v>
      </c>
      <c r="BX183" s="3">
        <f t="shared" ca="1" si="382"/>
        <v>-2764.4653205088689</v>
      </c>
      <c r="BY183" s="3" t="str">
        <f t="shared" ca="1" si="383"/>
        <v/>
      </c>
      <c r="BZ183" s="3">
        <f t="shared" ca="1" si="384"/>
        <v>-476.13306007316675</v>
      </c>
      <c r="CA183" s="3" t="str">
        <f t="shared" ca="1" si="383"/>
        <v/>
      </c>
      <c r="CB183" s="3">
        <f t="shared" ca="1" si="385"/>
        <v>34.779914843219032</v>
      </c>
      <c r="CC183" s="3" t="str">
        <f t="shared" ca="1" si="383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</v>
      </c>
      <c r="CF183" s="3">
        <f>IF(RTD("tos.rtd",,CF$2,"."&amp;$C$134&amp;$AU$82&amp;"C"&amp;$A183)="N/A",0,RTD("tos.rtd",,CF$2,"."&amp;$C$134&amp;$AU$82&amp;"C"&amp;$A183))</f>
        <v>1</v>
      </c>
      <c r="CG183" s="3">
        <f>-IF(RTD("tos.rtd",,CG$2,"."&amp;$C$134&amp;$AU$82&amp;"P"&amp;$A183)="N/A",0,RTD("tos.rtd",,CG$2,"."&amp;$C$134&amp;$AU$82&amp;"P"&amp;$A183))</f>
        <v>0.04</v>
      </c>
      <c r="CH183" s="3">
        <f>IF(RTD("tos.rtd",,CH$2,"."&amp;$D$134&amp;$AW$82&amp;"C"&amp;$A183)="N/A",0,RTD("tos.rtd",,CH$2,"."&amp;$D$134&amp;$AW$82&amp;"C"&amp;$A183))</f>
        <v>0.81</v>
      </c>
      <c r="CI183" s="3">
        <f>-IF(RTD("tos.rtd",,CI$2,"."&amp;$D$134&amp;$AW$82&amp;"P"&amp;$A183)="N/A",0,RTD("tos.rtd",,CI$2,"."&amp;$D$134&amp;$AW$82&amp;"P"&amp;$A183))</f>
        <v>0.21</v>
      </c>
      <c r="CK183" s="3">
        <f t="shared" si="460"/>
        <v>800</v>
      </c>
      <c r="CL183" s="3"/>
      <c r="CM183" s="3">
        <f t="shared" si="461"/>
        <v>-340.00000000000006</v>
      </c>
      <c r="CN183" s="3"/>
      <c r="CO183" s="3">
        <f t="shared" si="462"/>
        <v>1881.0000000000005</v>
      </c>
      <c r="CP183" s="3">
        <f t="shared" si="343"/>
        <v>2341.0000000000005</v>
      </c>
      <c r="CQ183" s="3">
        <f t="shared" si="353"/>
        <v>-85</v>
      </c>
      <c r="CR183" s="3"/>
      <c r="CS183" s="3">
        <f t="shared" si="354"/>
        <v>-9</v>
      </c>
      <c r="CT183" s="3"/>
      <c r="CU183" s="3">
        <f t="shared" si="355"/>
        <v>1</v>
      </c>
      <c r="CV183" s="3"/>
      <c r="CW183" s="3">
        <f t="shared" ca="1" si="356"/>
        <v>-1158884.1213080557</v>
      </c>
      <c r="CY183" s="3">
        <f t="shared" ca="1" si="357"/>
        <v>-3205.8184657388165</v>
      </c>
      <c r="CZ183" s="70" t="str">
        <f t="shared" ca="1" si="386"/>
        <v/>
      </c>
      <c r="DA183" s="3">
        <f>IF(RTD("tos.rtd",,DA$43,"."&amp;$B$134&amp;$AS$82&amp;"C"&amp;$A183)="N/A",0,RTD("tos.rtd",,DA$43,"."&amp;$B$134&amp;$AS$82&amp;"C"&amp;$A183))</f>
        <v>845</v>
      </c>
      <c r="DB183" s="3">
        <f>IF(RTD("tos.rtd",,DB$43,"."&amp;$B$134&amp;$AS$82&amp;"P"&amp;$A183)="N/A",0,RTD("tos.rtd",,DB$43,"."&amp;$B$134&amp;$AS$82&amp;"P"&amp;$A183))</f>
        <v>0.1</v>
      </c>
      <c r="DC183" s="3">
        <f>IF(RTD("tos.rtd",,DC$43,"."&amp;$B$134&amp;$AS$82&amp;"C"&amp;$A183)="N/A",0,RTD("tos.rtd",,DC$43,"."&amp;$B$134&amp;$AS$82&amp;"C"&amp;$A183))</f>
        <v>1144</v>
      </c>
      <c r="DD183" s="3">
        <f>IF(RTD("tos.rtd",,DD$43,"."&amp;$B$134&amp;$AS$82&amp;"P"&amp;$A183)="N/A",0,RTD("tos.rtd",,DD$43,"."&amp;$B$134&amp;$AS$82&amp;"P"&amp;$A183))</f>
        <v>0.05</v>
      </c>
      <c r="DE183" s="3">
        <f>IF(RTD("tos.rtd",,DE$43,"."&amp;$B$134&amp;$AS$82&amp;"C"&amp;$A183)="N/A",0,RTD("tos.rtd",,DE$43,"."&amp;$B$134&amp;$AS$82&amp;"C"&amp;$A183))</f>
        <v>944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387"/>
        <v>-992.25</v>
      </c>
      <c r="DH183" s="3">
        <f t="shared" si="388"/>
        <v>0</v>
      </c>
      <c r="DI183" s="3">
        <f t="shared" si="389"/>
        <v>0</v>
      </c>
      <c r="DJ183" s="3">
        <f t="shared" si="358"/>
        <v>0</v>
      </c>
      <c r="DK183" s="3">
        <f t="shared" si="359"/>
        <v>0</v>
      </c>
      <c r="DL183" s="3">
        <f t="shared" si="390"/>
        <v>0</v>
      </c>
      <c r="DM183" s="3">
        <f t="shared" si="391"/>
        <v>0</v>
      </c>
      <c r="DN183" s="64" t="str">
        <f t="shared" si="360"/>
        <v>UNKNOWN</v>
      </c>
      <c r="DO183" s="64" t="str">
        <f t="shared" si="361"/>
        <v>UNKNOWN</v>
      </c>
      <c r="DP183" s="3">
        <f t="shared" si="362"/>
        <v>0</v>
      </c>
      <c r="DQ183" s="3">
        <f t="shared" si="363"/>
        <v>0</v>
      </c>
      <c r="DR183" s="3">
        <f t="shared" ca="1" si="364"/>
        <v>0</v>
      </c>
      <c r="DS183" s="3">
        <f t="shared" si="365"/>
        <v>0</v>
      </c>
      <c r="DT183" s="3">
        <f t="shared" si="392"/>
        <v>0</v>
      </c>
      <c r="DU183" s="3">
        <f t="shared" si="393"/>
        <v>0</v>
      </c>
      <c r="DV183" s="3">
        <f t="shared" si="366"/>
        <v>0</v>
      </c>
      <c r="DW183" s="3">
        <f t="shared" si="367"/>
        <v>-48</v>
      </c>
      <c r="DX183" s="3">
        <f t="shared" ca="1" si="454"/>
        <v>2.9339107876211772E-50</v>
      </c>
      <c r="DY183" s="3">
        <f t="shared" ca="1" si="455"/>
        <v>-1.1977515531370473E-4</v>
      </c>
      <c r="DZ183" s="3">
        <f t="shared" ca="1" si="456"/>
        <v>1.7495135196814976E-4</v>
      </c>
      <c r="EA183" s="3">
        <f t="shared" ca="1" si="457"/>
        <v>-1.9483202764420657E-4</v>
      </c>
      <c r="EB183" s="3">
        <f t="shared" ca="1" si="458"/>
        <v>1.2808640501124442E-4</v>
      </c>
      <c r="EC183" s="3">
        <f t="shared" ca="1" si="459"/>
        <v>-1.5907157677793468E-4</v>
      </c>
      <c r="ED183" s="63">
        <f t="shared" si="394"/>
        <v>-48</v>
      </c>
      <c r="EE183" s="59">
        <f t="shared" si="374"/>
        <v>0.25</v>
      </c>
      <c r="EF183" s="59">
        <f t="shared" si="375"/>
        <v>1.9415</v>
      </c>
      <c r="EG183" s="59">
        <f t="shared" si="376"/>
        <v>0.25</v>
      </c>
      <c r="EH183" s="59">
        <f t="shared" si="377"/>
        <v>0.27289999999999998</v>
      </c>
      <c r="EI183" s="59">
        <f t="shared" si="378"/>
        <v>0.21179999999999999</v>
      </c>
      <c r="EJ183" s="59">
        <f t="shared" si="379"/>
        <v>0.2354</v>
      </c>
      <c r="EK183" s="63">
        <f t="shared" ca="1" si="395"/>
        <v>2631000.3793172124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194.15%</v>
      </c>
      <c r="EN183" s="3" t="str">
        <f>RTD("tos.rtd",,EN$2,"."&amp;$C$134&amp;$AU$82&amp;"C"&amp;$A183)</f>
        <v>--</v>
      </c>
      <c r="EO183" s="3" t="str">
        <f>RTD("tos.rtd",,EO$2,"."&amp;$C$134&amp;$AU$82&amp;"P"&amp;$A183)</f>
        <v>27.29%</v>
      </c>
      <c r="EP183" s="3" t="str">
        <f>RTD("tos.rtd",,EP$2,"."&amp;$D$134&amp;$AW$82&amp;"C"&amp;$A183)</f>
        <v>21.18%</v>
      </c>
      <c r="EQ183" s="3" t="str">
        <f>RTD("tos.rtd",,EQ$2,"."&amp;$D$134&amp;$AW$82&amp;"P"&amp;$A183)</f>
        <v>23.54%</v>
      </c>
      <c r="ES183" s="63" t="str">
        <f t="shared" si="380"/>
        <v>20400,-48.00</v>
      </c>
      <c r="ET183" s="63" t="str">
        <f t="shared" ca="1" si="381"/>
        <v>20400,-03.21</v>
      </c>
      <c r="EU183" s="68">
        <v>588.39</v>
      </c>
      <c r="EV183" s="68" t="s">
        <v>1484</v>
      </c>
      <c r="EW183" s="68">
        <v>514.86</v>
      </c>
      <c r="EX183" s="68" t="s">
        <v>1485</v>
      </c>
      <c r="EY183" s="68">
        <v>5894.25</v>
      </c>
      <c r="EZ183" s="68" t="s">
        <v>1486</v>
      </c>
      <c r="FA183" s="68">
        <v>21132.75</v>
      </c>
      <c r="FB183" s="68" t="s">
        <v>1487</v>
      </c>
      <c r="FC183" s="68" t="s">
        <v>1488</v>
      </c>
      <c r="FD183" s="68" t="s">
        <v>1489</v>
      </c>
      <c r="FE183" s="68" t="s">
        <v>1490</v>
      </c>
      <c r="FF183" s="68" t="s">
        <v>1491</v>
      </c>
    </row>
    <row r="184" spans="1:162" ht="11.1" customHeight="1" thickBot="1" x14ac:dyDescent="0.25">
      <c r="A184" s="2">
        <f t="shared" si="396"/>
        <v>20375</v>
      </c>
      <c r="B184" s="3">
        <f t="shared" si="428"/>
        <v>10</v>
      </c>
      <c r="C184" s="3">
        <f t="shared" si="429"/>
        <v>31</v>
      </c>
      <c r="D184" s="3">
        <f t="shared" si="430"/>
        <v>87</v>
      </c>
      <c r="E184" s="3">
        <f t="shared" si="463"/>
        <v>128</v>
      </c>
      <c r="F184" s="4">
        <f t="shared" si="423"/>
        <v>20460.720295901552</v>
      </c>
      <c r="G184" s="5">
        <f t="shared" si="464"/>
        <v>496.31098879267029</v>
      </c>
      <c r="AM184" s="1">
        <v>0</v>
      </c>
      <c r="AN184" s="1">
        <v>15</v>
      </c>
      <c r="AO184" s="1">
        <v>20375</v>
      </c>
      <c r="AP184" s="1">
        <v>0</v>
      </c>
      <c r="AQ184" s="1">
        <v>-35</v>
      </c>
      <c r="AS184" s="54">
        <f>IF(RTD("tos.rtd",,AS$83,"."&amp;$B$134&amp;$AS$82&amp;"C"&amp;$A184)="N/A",0,RTD("tos.rtd",,AS$83,"."&amp;$B$134&amp;$AS$82&amp;"C"&amp;$A184))</f>
        <v>0</v>
      </c>
      <c r="AT184" s="3">
        <f>-IF(RTD("tos.rtd",,AT$83,"."&amp;$B$134&amp;$AS$82&amp;"P"&amp;$A184)="N/A",0,RTD("tos.rtd",,AT$83,"."&amp;$B$134&amp;$AS$82&amp;"P"&amp;$A184))</f>
        <v>-10</v>
      </c>
      <c r="AU184" s="54">
        <f>IF(RTD("tos.rtd",,AU$2,"."&amp;$C$134&amp;$AU$134&amp;"C"&amp;$A184)="N/A",0,RTD("tos.rtd",,AU$2,"."&amp;$C$134&amp;$AU$134&amp;"C"&amp;$A184))</f>
        <v>4</v>
      </c>
      <c r="AV184" s="3">
        <f>-IF(RTD("tos.rtd",,AV$2,"."&amp;$C$134&amp;$AU$134&amp;"P"&amp;$A184)="N/A",0,RTD("tos.rtd",,AV$2,"."&amp;$C$134&amp;$AU$134&amp;"P"&amp;$A184))</f>
        <v>-27</v>
      </c>
      <c r="AW184" s="54">
        <f>IF(RTD("tos.rtd",,AW$2,"."&amp;$D$134&amp;$AW$134&amp;"C"&amp;$A184)="N/A",0,RTD("tos.rtd",,AW$2,"."&amp;$D$134&amp;$AW$134&amp;"C"&amp;$A184))</f>
        <v>20</v>
      </c>
      <c r="AX184" s="3">
        <f>-IF(RTD("tos.rtd",,AX$2,"."&amp;$D$134&amp;$AW$134&amp;"P"&amp;$A184)="N/A",0,RTD("tos.rtd",,AX$2,"."&amp;$D$134&amp;$AW$134&amp;"P"&amp;$A184))</f>
        <v>-67</v>
      </c>
      <c r="AY184" s="76">
        <f t="shared" si="424"/>
        <v>-80</v>
      </c>
      <c r="AZ184" s="8">
        <f t="shared" si="349"/>
        <v>20375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-35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0</v>
      </c>
      <c r="BE184" s="54">
        <f>IF(RTD("tos.rtd",,BE$2,"."&amp;$D$134&amp;$AW$82&amp;"C"&amp;$A184)="N/A",0,RTD("tos.rtd",,BE$2,"."&amp;$D$134&amp;$AW$82&amp;"C"&amp;$A184))</f>
        <v>1</v>
      </c>
      <c r="BF184" s="3">
        <f>-IF(RTD("tos.rtd",,BF$2,"."&amp;$D$134&amp;$AW$82&amp;"P"&amp;$A184)="N/A",0,RTD("tos.rtd",,BF$2,"."&amp;$D$134&amp;$AW$82&amp;"P"&amp;$A184))</f>
        <v>0</v>
      </c>
      <c r="BG184" s="3">
        <f ca="1">+Hoja2!Y185</f>
        <v>-1</v>
      </c>
      <c r="BH184" s="7">
        <f t="shared" ca="1" si="350"/>
        <v>-35</v>
      </c>
      <c r="BI184" s="32" t="str">
        <f t="shared" ca="1" si="409"/>
        <v/>
      </c>
      <c r="BJ184" s="3">
        <f ca="1">IF($BP$1=1,DX184,IF(RTD("tos.rtd",,BJ$43,"."&amp;$B$134&amp;$AS$82&amp;"C"&amp;$A184)="N/A",0,RTD("tos.rtd",,BJ$43,"."&amp;$B$134&amp;$AS$82&amp;"C"&amp;$A184)))</f>
        <v>9.8699814149505171E-53</v>
      </c>
      <c r="BK184" s="3">
        <f ca="1">IF($BP$1=1,DY184,-IF(RTD("tos.rtd",,BK$43,"."&amp;$B$134&amp;$AS$82&amp;"P"&amp;$A184)="N/A",0,RTD("tos.rtd",,BK$43,"."&amp;$B$134&amp;$AS$82&amp;"P"&amp;$A184)))</f>
        <v>-1.1579724716335161E-4</v>
      </c>
      <c r="BL184" s="3">
        <f ca="1">IF($BP$1=1,DZ184,IF(RTD("tos.rtd",,BL$2,"."&amp;$C$134&amp;$AU$82&amp;"C"&amp;$A184)="N/A",0,RTD("tos.rtd",,BL$2,"."&amp;$C$134&amp;$AU$82&amp;"C"&amp;$A184)))</f>
        <v>1.6422212939120199E-4</v>
      </c>
      <c r="BM184" s="3">
        <f ca="1">IF($BP$1=1,EA184,-IF(RTD("tos.rtd",,BM$2,"."&amp;$C$134&amp;$AU$82&amp;"P"&amp;$A184)="N/A",0,RTD("tos.rtd",,BM$2,"."&amp;$C$134&amp;$AU$82&amp;"P"&amp;$A184)))</f>
        <v>-1.8535190846711408E-4</v>
      </c>
      <c r="BN184" s="3">
        <f ca="1">IF($BP$1=1,EB184,IF(RTD("tos.rtd",,BN$2,"."&amp;$D$134&amp;$AW$82&amp;"C"&amp;$A184)="N/A",0,RTD("tos.rtd",,BN$2,"."&amp;$D$134&amp;$AW$82&amp;"C"&amp;$A184)))</f>
        <v>1.1702055108000186E-4</v>
      </c>
      <c r="BO184" s="3">
        <f ca="1">IF($BP$1=1,EC184,-IF(RTD("tos.rtd",,BO$2,"."&amp;$D$134&amp;$AW$82&amp;"P"&amp;$A184)="N/A",0,RTD("tos.rtd",,BO$2,"."&amp;$D$134&amp;$AW$82&amp;"P"&amp;$A184)))</f>
        <v>-1.4930234739440155E-4</v>
      </c>
      <c r="BQ184" s="3">
        <f t="shared" ca="1" si="425"/>
        <v>-41015.79284106227</v>
      </c>
      <c r="BR184" s="3" t="str">
        <f t="shared" ca="1" si="351"/>
        <v/>
      </c>
      <c r="BS184" s="3">
        <f t="shared" ca="1" si="426"/>
        <v>-153993.98429797753</v>
      </c>
      <c r="BT184" s="3" t="str">
        <f t="shared" ca="1" si="352"/>
        <v/>
      </c>
      <c r="BU184" s="3">
        <f t="shared" ca="1" si="427"/>
        <v>-271420.7135480697</v>
      </c>
      <c r="BV184" s="3" t="str">
        <f t="shared" ca="1" si="352"/>
        <v/>
      </c>
      <c r="BX184" s="3">
        <f t="shared" ca="1" si="382"/>
        <v>-1100.5043339872402</v>
      </c>
      <c r="BY184" s="3" t="str">
        <f t="shared" ca="1" si="383"/>
        <v/>
      </c>
      <c r="BZ184" s="3">
        <f t="shared" ca="1" si="384"/>
        <v>0</v>
      </c>
      <c r="CA184" s="3" t="str">
        <f t="shared" ca="1" si="383"/>
        <v/>
      </c>
      <c r="CB184" s="3">
        <f t="shared" ca="1" si="385"/>
        <v>31.775150540853534</v>
      </c>
      <c r="CC184" s="3" t="str">
        <f t="shared" ca="1" si="383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</v>
      </c>
      <c r="CF184" s="3">
        <f>IF(RTD("tos.rtd",,CF$2,"."&amp;$C$134&amp;$AU$82&amp;"C"&amp;$A184)="N/A",0,RTD("tos.rtd",,CF$2,"."&amp;$C$134&amp;$AU$82&amp;"C"&amp;$A184))</f>
        <v>1</v>
      </c>
      <c r="CG184" s="3">
        <f>-IF(RTD("tos.rtd",,CG$2,"."&amp;$C$134&amp;$AU$82&amp;"P"&amp;$A184)="N/A",0,RTD("tos.rtd",,CG$2,"."&amp;$C$134&amp;$AU$82&amp;"P"&amp;$A184))</f>
        <v>0.03</v>
      </c>
      <c r="CH184" s="3">
        <f>IF(RTD("tos.rtd",,CH$2,"."&amp;$D$134&amp;$AW$82&amp;"C"&amp;$A184)="N/A",0,RTD("tos.rtd",,CH$2,"."&amp;$D$134&amp;$AW$82&amp;"C"&amp;$A184))</f>
        <v>0.82</v>
      </c>
      <c r="CI184" s="3">
        <f>-IF(RTD("tos.rtd",,CI$2,"."&amp;$D$134&amp;$AW$82&amp;"P"&amp;$A184)="N/A",0,RTD("tos.rtd",,CI$2,"."&amp;$D$134&amp;$AW$82&amp;"P"&amp;$A184))</f>
        <v>0.2</v>
      </c>
      <c r="CK184" s="3">
        <f t="shared" si="460"/>
        <v>0</v>
      </c>
      <c r="CL184" s="3"/>
      <c r="CM184" s="3">
        <f t="shared" si="461"/>
        <v>319</v>
      </c>
      <c r="CN184" s="3"/>
      <c r="CO184" s="3">
        <f t="shared" si="462"/>
        <v>299.99999999999977</v>
      </c>
      <c r="CP184" s="3">
        <f t="shared" si="343"/>
        <v>618.99999999999977</v>
      </c>
      <c r="CQ184" s="3">
        <f t="shared" si="353"/>
        <v>-35</v>
      </c>
      <c r="CR184" s="3"/>
      <c r="CS184" s="3">
        <f t="shared" si="354"/>
        <v>0</v>
      </c>
      <c r="CT184" s="3"/>
      <c r="CU184" s="3">
        <f t="shared" si="355"/>
        <v>1</v>
      </c>
      <c r="CV184" s="3"/>
      <c r="CW184" s="3">
        <f t="shared" ca="1" si="356"/>
        <v>-466430.49068710953</v>
      </c>
      <c r="CY184" s="3">
        <f t="shared" ca="1" si="357"/>
        <v>-1068.7291834463867</v>
      </c>
      <c r="CZ184" s="70" t="str">
        <f t="shared" ca="1" si="386"/>
        <v/>
      </c>
      <c r="DA184" s="3">
        <f>IF(RTD("tos.rtd",,DA$43,"."&amp;$B$134&amp;$AS$82&amp;"C"&amp;$A184)="N/A",0,RTD("tos.rtd",,DA$43,"."&amp;$B$134&amp;$AS$82&amp;"C"&amp;$A184))</f>
        <v>0</v>
      </c>
      <c r="DB184" s="3">
        <f>IF(RTD("tos.rtd",,DB$43,"."&amp;$B$134&amp;$AS$82&amp;"P"&amp;$A184)="N/A",0,RTD("tos.rtd",,DB$43,"."&amp;$B$134&amp;$AS$82&amp;"P"&amp;$A184))</f>
        <v>0.05</v>
      </c>
      <c r="DC184" s="3">
        <f>IF(RTD("tos.rtd",,DC$43,"."&amp;$B$134&amp;$AS$82&amp;"C"&amp;$A184)="N/A",0,RTD("tos.rtd",,DC$43,"."&amp;$B$134&amp;$AS$82&amp;"C"&amp;$A184))</f>
        <v>1170</v>
      </c>
      <c r="DD184" s="3">
        <f>IF(RTD("tos.rtd",,DD$43,"."&amp;$B$134&amp;$AS$82&amp;"P"&amp;$A184)="N/A",0,RTD("tos.rtd",,DD$43,"."&amp;$B$134&amp;$AS$82&amp;"P"&amp;$A184))</f>
        <v>0.05</v>
      </c>
      <c r="DE184" s="3">
        <f>IF(RTD("tos.rtd",,DE$43,"."&amp;$B$134&amp;$AS$82&amp;"C"&amp;$A184)="N/A",0,RTD("tos.rtd",,DE$43,"."&amp;$B$134&amp;$AS$82&amp;"C"&amp;$A184))</f>
        <v>970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387"/>
        <v>-1017.25</v>
      </c>
      <c r="DH184" s="3">
        <f t="shared" si="388"/>
        <v>0</v>
      </c>
      <c r="DI184" s="3">
        <f t="shared" si="389"/>
        <v>0</v>
      </c>
      <c r="DJ184" s="3">
        <f t="shared" si="358"/>
        <v>0</v>
      </c>
      <c r="DK184" s="3">
        <f t="shared" si="359"/>
        <v>0</v>
      </c>
      <c r="DL184" s="3">
        <f t="shared" si="390"/>
        <v>0</v>
      </c>
      <c r="DM184" s="3">
        <f t="shared" si="391"/>
        <v>0</v>
      </c>
      <c r="DN184" s="64" t="str">
        <f t="shared" si="360"/>
        <v>UNKNOWN</v>
      </c>
      <c r="DO184" s="64" t="str">
        <f t="shared" si="361"/>
        <v>UNKNOWN</v>
      </c>
      <c r="DP184" s="3">
        <f t="shared" si="362"/>
        <v>0</v>
      </c>
      <c r="DQ184" s="3">
        <f t="shared" si="363"/>
        <v>0</v>
      </c>
      <c r="DR184" s="3">
        <f t="shared" ca="1" si="364"/>
        <v>0</v>
      </c>
      <c r="DS184" s="3">
        <f t="shared" si="365"/>
        <v>0</v>
      </c>
      <c r="DT184" s="3">
        <f t="shared" si="392"/>
        <v>0</v>
      </c>
      <c r="DU184" s="3">
        <f t="shared" si="393"/>
        <v>0</v>
      </c>
      <c r="DV184" s="3">
        <f t="shared" si="366"/>
        <v>0</v>
      </c>
      <c r="DW184" s="3">
        <f t="shared" si="367"/>
        <v>15</v>
      </c>
      <c r="DX184" s="3">
        <f t="shared" ca="1" si="454"/>
        <v>9.8699814149505171E-53</v>
      </c>
      <c r="DY184" s="3">
        <f t="shared" ca="1" si="455"/>
        <v>-1.1579724716335161E-4</v>
      </c>
      <c r="DZ184" s="3">
        <f t="shared" ca="1" si="456"/>
        <v>1.6422212939120199E-4</v>
      </c>
      <c r="EA184" s="3">
        <f t="shared" ca="1" si="457"/>
        <v>-1.8535190846711408E-4</v>
      </c>
      <c r="EB184" s="3">
        <f t="shared" ca="1" si="458"/>
        <v>1.1702055108000186E-4</v>
      </c>
      <c r="EC184" s="3">
        <f t="shared" ca="1" si="459"/>
        <v>-1.4930234739440155E-4</v>
      </c>
      <c r="ED184" s="63">
        <f t="shared" si="394"/>
        <v>15</v>
      </c>
      <c r="EE184" s="59">
        <f t="shared" si="374"/>
        <v>0.25</v>
      </c>
      <c r="EF184" s="59">
        <f t="shared" si="375"/>
        <v>1.9858</v>
      </c>
      <c r="EG184" s="59">
        <f t="shared" si="376"/>
        <v>0.25</v>
      </c>
      <c r="EH184" s="59">
        <f t="shared" si="377"/>
        <v>0.2737</v>
      </c>
      <c r="EI184" s="59">
        <f t="shared" si="378"/>
        <v>0.21160000000000001</v>
      </c>
      <c r="EJ184" s="59">
        <f t="shared" si="379"/>
        <v>0.2364</v>
      </c>
      <c r="EK184" s="63">
        <f t="shared" ca="1" si="395"/>
        <v>-794881.56478674873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198.58%</v>
      </c>
      <c r="EN184" s="3" t="str">
        <f>RTD("tos.rtd",,EN$2,"."&amp;$C$134&amp;$AU$82&amp;"C"&amp;$A184)</f>
        <v>--</v>
      </c>
      <c r="EO184" s="3" t="str">
        <f>RTD("tos.rtd",,EO$2,"."&amp;$C$134&amp;$AU$82&amp;"P"&amp;$A184)</f>
        <v>27.37%</v>
      </c>
      <c r="EP184" s="3" t="str">
        <f>RTD("tos.rtd",,EP$2,"."&amp;$D$134&amp;$AW$82&amp;"C"&amp;$A184)</f>
        <v>21.16%</v>
      </c>
      <c r="EQ184" s="3" t="str">
        <f>RTD("tos.rtd",,EQ$2,"."&amp;$D$134&amp;$AW$82&amp;"P"&amp;$A184)</f>
        <v>23.64%</v>
      </c>
      <c r="ES184" s="63" t="str">
        <f t="shared" si="380"/>
        <v>20375,15.00</v>
      </c>
      <c r="ET184" s="63" t="str">
        <f t="shared" ca="1" si="381"/>
        <v>20375,-01.07</v>
      </c>
      <c r="EU184" s="68">
        <v>588.29</v>
      </c>
      <c r="EV184" s="68" t="s">
        <v>1492</v>
      </c>
      <c r="EW184" s="68">
        <v>514.72</v>
      </c>
      <c r="EX184" s="68" t="s">
        <v>1493</v>
      </c>
      <c r="EY184" s="68">
        <v>5893</v>
      </c>
      <c r="EZ184" s="68" t="s">
        <v>1494</v>
      </c>
      <c r="FA184" s="68">
        <v>21126.75</v>
      </c>
      <c r="FB184" s="68" t="s">
        <v>1495</v>
      </c>
      <c r="FC184" s="68" t="s">
        <v>1496</v>
      </c>
      <c r="FD184" s="68" t="s">
        <v>1497</v>
      </c>
      <c r="FE184" s="68" t="s">
        <v>1498</v>
      </c>
      <c r="FF184" s="68" t="s">
        <v>1499</v>
      </c>
    </row>
    <row r="185" spans="1:162" ht="11.1" customHeight="1" thickBot="1" x14ac:dyDescent="0.25">
      <c r="A185" s="2">
        <f t="shared" si="396"/>
        <v>20350</v>
      </c>
      <c r="B185" s="3">
        <f t="shared" si="428"/>
        <v>43</v>
      </c>
      <c r="C185" s="3">
        <f t="shared" si="429"/>
        <v>23</v>
      </c>
      <c r="D185" s="3">
        <f t="shared" si="430"/>
        <v>133</v>
      </c>
      <c r="E185" s="3">
        <f t="shared" si="463"/>
        <v>199</v>
      </c>
      <c r="F185" s="4">
        <f t="shared" si="423"/>
        <v>20435.615117624373</v>
      </c>
      <c r="G185" s="5">
        <f t="shared" si="464"/>
        <v>495.70201825427438</v>
      </c>
      <c r="AM185" s="1">
        <v>0</v>
      </c>
      <c r="AN185" s="1">
        <v>-17</v>
      </c>
      <c r="AO185" s="1">
        <v>20350</v>
      </c>
      <c r="AP185" s="1">
        <v>0</v>
      </c>
      <c r="AQ185" s="1">
        <v>-39</v>
      </c>
      <c r="AS185" s="54">
        <f>IF(RTD("tos.rtd",,AS$83,"."&amp;$B$134&amp;$AS$82&amp;"C"&amp;$A185)="N/A",0,RTD("tos.rtd",,AS$83,"."&amp;$B$134&amp;$AS$82&amp;"C"&amp;$A185))</f>
        <v>1</v>
      </c>
      <c r="AT185" s="3">
        <f>-IF(RTD("tos.rtd",,AT$83,"."&amp;$B$134&amp;$AS$82&amp;"P"&amp;$A185)="N/A",0,RTD("tos.rtd",,AT$83,"."&amp;$B$134&amp;$AS$82&amp;"P"&amp;$A185))</f>
        <v>-42</v>
      </c>
      <c r="AU185" s="54">
        <f>IF(RTD("tos.rtd",,AU$2,"."&amp;$C$134&amp;$AU$134&amp;"C"&amp;$A185)="N/A",0,RTD("tos.rtd",,AU$2,"."&amp;$C$134&amp;$AU$134&amp;"C"&amp;$A185))</f>
        <v>3</v>
      </c>
      <c r="AV185" s="3">
        <f>-IF(RTD("tos.rtd",,AV$2,"."&amp;$C$134&amp;$AU$134&amp;"P"&amp;$A185)="N/A",0,RTD("tos.rtd",,AV$2,"."&amp;$C$134&amp;$AU$134&amp;"P"&amp;$A185))</f>
        <v>-20</v>
      </c>
      <c r="AW185" s="54">
        <f>IF(RTD("tos.rtd",,AW$2,"."&amp;$D$134&amp;$AW$134&amp;"C"&amp;$A185)="N/A",0,RTD("tos.rtd",,AW$2,"."&amp;$D$134&amp;$AW$134&amp;"C"&amp;$A185))</f>
        <v>67</v>
      </c>
      <c r="AX185" s="3">
        <f>-IF(RTD("tos.rtd",,AX$2,"."&amp;$D$134&amp;$AW$134&amp;"P"&amp;$A185)="N/A",0,RTD("tos.rtd",,AX$2,"."&amp;$D$134&amp;$AW$134&amp;"P"&amp;$A185))</f>
        <v>-66</v>
      </c>
      <c r="AY185" s="76">
        <f t="shared" si="424"/>
        <v>-57</v>
      </c>
      <c r="AZ185" s="8">
        <f t="shared" si="349"/>
        <v>20350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-39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-1</v>
      </c>
      <c r="BE185" s="54">
        <f>IF(RTD("tos.rtd",,BE$2,"."&amp;$D$134&amp;$AW$82&amp;"C"&amp;$A185)="N/A",0,RTD("tos.rtd",,BE$2,"."&amp;$D$134&amp;$AW$82&amp;"C"&amp;$A185))</f>
        <v>1</v>
      </c>
      <c r="BF185" s="3">
        <f>-IF(RTD("tos.rtd",,BF$2,"."&amp;$D$134&amp;$AW$82&amp;"P"&amp;$A185)="N/A",0,RTD("tos.rtd",,BF$2,"."&amp;$D$134&amp;$AW$82&amp;"P"&amp;$A185))</f>
        <v>-9</v>
      </c>
      <c r="BG185" s="3">
        <f ca="1">+Hoja2!Y186</f>
        <v>-22</v>
      </c>
      <c r="BH185" s="7">
        <f t="shared" ca="1" si="350"/>
        <v>-70</v>
      </c>
      <c r="BI185" s="32" t="str">
        <f t="shared" ca="1" si="409"/>
        <v/>
      </c>
      <c r="BJ185" s="3">
        <f ca="1">IF($BP$1=1,DX185,IF(RTD("tos.rtd",,BJ$43,"."&amp;$B$134&amp;$AS$82&amp;"C"&amp;$A185)="N/A",0,RTD("tos.rtd",,BJ$43,"."&amp;$B$134&amp;$AS$82&amp;"C"&amp;$A185)))</f>
        <v>2.8510791972550012E-55</v>
      </c>
      <c r="BK185" s="3">
        <f ca="1">IF($BP$1=1,DY185,-IF(RTD("tos.rtd",,BK$43,"."&amp;$B$134&amp;$AS$82&amp;"P"&amp;$A185)="N/A",0,RTD("tos.rtd",,BK$43,"."&amp;$B$134&amp;$AS$82&amp;"P"&amp;$A185)))</f>
        <v>-2.2067261191169925E-4</v>
      </c>
      <c r="BL185" s="3">
        <f ca="1">IF($BP$1=1,DZ185,IF(RTD("tos.rtd",,BL$2,"."&amp;$C$134&amp;$AU$82&amp;"C"&amp;$A185)="N/A",0,RTD("tos.rtd",,BL$2,"."&amp;$C$134&amp;$AU$82&amp;"C"&amp;$A185)))</f>
        <v>1.5389565259373491E-4</v>
      </c>
      <c r="BM185" s="3">
        <f ca="1">IF($BP$1=1,EA185,-IF(RTD("tos.rtd",,BM$2,"."&amp;$C$134&amp;$AU$82&amp;"P"&amp;$A185)="N/A",0,RTD("tos.rtd",,BM$2,"."&amp;$C$134&amp;$AU$82&amp;"P"&amp;$A185)))</f>
        <v>-1.7642592636792455E-4</v>
      </c>
      <c r="BN185" s="3">
        <f ca="1">IF($BP$1=1,EB185,IF(RTD("tos.rtd",,BN$2,"."&amp;$D$134&amp;$AW$82&amp;"C"&amp;$A185)="N/A",0,RTD("tos.rtd",,BN$2,"."&amp;$D$134&amp;$AW$82&amp;"C"&amp;$A185)))</f>
        <v>1.0856432543898541E-4</v>
      </c>
      <c r="BO185" s="3">
        <f ca="1">IF($BP$1=1,EC185,-IF(RTD("tos.rtd",,BO$2,"."&amp;$D$134&amp;$AW$82&amp;"P"&amp;$A185)="N/A",0,RTD("tos.rtd",,BO$2,"."&amp;$D$134&amp;$AW$82&amp;"P"&amp;$A185)))</f>
        <v>-1.3990626350904488E-4</v>
      </c>
      <c r="BQ185" s="3">
        <f t="shared" ca="1" si="425"/>
        <v>-328284.6691252772</v>
      </c>
      <c r="BR185" s="3" t="str">
        <f t="shared" ca="1" si="351"/>
        <v/>
      </c>
      <c r="BS185" s="3">
        <f t="shared" ca="1" si="426"/>
        <v>-108628.25448584786</v>
      </c>
      <c r="BT185" s="3" t="str">
        <f t="shared" ca="1" si="352"/>
        <v/>
      </c>
      <c r="BU185" s="3">
        <f t="shared" ca="1" si="427"/>
        <v>-69424.017469354119</v>
      </c>
      <c r="BV185" s="3" t="str">
        <f t="shared" ca="1" si="352"/>
        <v/>
      </c>
      <c r="BX185" s="3">
        <f t="shared" ca="1" si="382"/>
        <v>-2336.891345681755</v>
      </c>
      <c r="BY185" s="3" t="str">
        <f t="shared" ca="1" si="383"/>
        <v/>
      </c>
      <c r="BZ185" s="3">
        <f t="shared" ca="1" si="384"/>
        <v>-47.905776531660599</v>
      </c>
      <c r="CA185" s="3" t="str">
        <f t="shared" ca="1" si="383"/>
        <v/>
      </c>
      <c r="CB185" s="3">
        <f t="shared" ca="1" si="385"/>
        <v>-312.42576743882705</v>
      </c>
      <c r="CC185" s="3" t="str">
        <f t="shared" ca="1" si="383"/>
        <v>Cruce -</v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0.04</v>
      </c>
      <c r="CF185" s="3">
        <f>IF(RTD("tos.rtd",,CF$2,"."&amp;$C$134&amp;$AU$82&amp;"C"&amp;$A185)="N/A",0,RTD("tos.rtd",,CF$2,"."&amp;$C$134&amp;$AU$82&amp;"C"&amp;$A185))</f>
        <v>1</v>
      </c>
      <c r="CG185" s="3">
        <f>-IF(RTD("tos.rtd",,CG$2,"."&amp;$C$134&amp;$AU$82&amp;"P"&amp;$A185)="N/A",0,RTD("tos.rtd",,CG$2,"."&amp;$C$134&amp;$AU$82&amp;"P"&amp;$A185))</f>
        <v>0.03</v>
      </c>
      <c r="CH185" s="3">
        <f>IF(RTD("tos.rtd",,CH$2,"."&amp;$D$134&amp;$AW$82&amp;"C"&amp;$A185)="N/A",0,RTD("tos.rtd",,CH$2,"."&amp;$D$134&amp;$AW$82&amp;"C"&amp;$A185))</f>
        <v>0.82</v>
      </c>
      <c r="CI185" s="3">
        <f>-IF(RTD("tos.rtd",,CI$2,"."&amp;$D$134&amp;$AW$82&amp;"P"&amp;$A185)="N/A",0,RTD("tos.rtd",,CI$2,"."&amp;$D$134&amp;$AW$82&amp;"P"&amp;$A185))</f>
        <v>0.2</v>
      </c>
      <c r="CK185" s="3">
        <f t="shared" si="460"/>
        <v>-68</v>
      </c>
      <c r="CL185" s="3"/>
      <c r="CM185" s="3">
        <f t="shared" si="461"/>
        <v>240</v>
      </c>
      <c r="CN185" s="3"/>
      <c r="CO185" s="3">
        <f t="shared" si="462"/>
        <v>4174</v>
      </c>
      <c r="CP185" s="3">
        <f t="shared" si="343"/>
        <v>4346</v>
      </c>
      <c r="CQ185" s="3">
        <f t="shared" si="353"/>
        <v>-39</v>
      </c>
      <c r="CR185" s="3"/>
      <c r="CS185" s="3">
        <f t="shared" si="354"/>
        <v>-1</v>
      </c>
      <c r="CT185" s="3"/>
      <c r="CU185" s="3">
        <f t="shared" si="355"/>
        <v>-8</v>
      </c>
      <c r="CV185" s="3"/>
      <c r="CW185" s="3">
        <f t="shared" ca="1" si="356"/>
        <v>-506336.94108047918</v>
      </c>
      <c r="CY185" s="3">
        <f t="shared" ca="1" si="357"/>
        <v>-2697.2228896522429</v>
      </c>
      <c r="CZ185" s="70" t="str">
        <f t="shared" ca="1" si="386"/>
        <v/>
      </c>
      <c r="DA185" s="3">
        <f>IF(RTD("tos.rtd",,DA$43,"."&amp;$B$134&amp;$AS$82&amp;"C"&amp;$A185)="N/A",0,RTD("tos.rtd",,DA$43,"."&amp;$B$134&amp;$AS$82&amp;"C"&amp;$A185))</f>
        <v>153.19999999999999</v>
      </c>
      <c r="DB185" s="3">
        <f>IF(RTD("tos.rtd",,DB$43,"."&amp;$B$134&amp;$AS$82&amp;"P"&amp;$A185)="N/A",0,RTD("tos.rtd",,DB$43,"."&amp;$B$134&amp;$AS$82&amp;"P"&amp;$A185))</f>
        <v>0.2</v>
      </c>
      <c r="DC185" s="3">
        <f>IF(RTD("tos.rtd",,DC$43,"."&amp;$B$134&amp;$AS$82&amp;"C"&amp;$A185)="N/A",0,RTD("tos.rtd",,DC$43,"."&amp;$B$134&amp;$AS$82&amp;"C"&amp;$A185))</f>
        <v>1194</v>
      </c>
      <c r="DD185" s="3">
        <f>IF(RTD("tos.rtd",,DD$43,"."&amp;$B$134&amp;$AS$82&amp;"P"&amp;$A185)="N/A",0,RTD("tos.rtd",,DD$43,"."&amp;$B$134&amp;$AS$82&amp;"P"&amp;$A185))</f>
        <v>20</v>
      </c>
      <c r="DE185" s="3">
        <f>IF(RTD("tos.rtd",,DE$43,"."&amp;$B$134&amp;$AS$82&amp;"C"&amp;$A185)="N/A",0,RTD("tos.rtd",,DE$43,"."&amp;$B$134&amp;$AS$82&amp;"C"&amp;$A185))</f>
        <v>994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387"/>
        <v>-1042.25</v>
      </c>
      <c r="DH185" s="3">
        <f t="shared" si="388"/>
        <v>0</v>
      </c>
      <c r="DI185" s="3">
        <f t="shared" si="389"/>
        <v>0</v>
      </c>
      <c r="DJ185" s="3">
        <f t="shared" si="358"/>
        <v>0</v>
      </c>
      <c r="DK185" s="3">
        <f t="shared" si="359"/>
        <v>0</v>
      </c>
      <c r="DL185" s="3">
        <f t="shared" si="390"/>
        <v>0</v>
      </c>
      <c r="DM185" s="3">
        <f t="shared" si="391"/>
        <v>0</v>
      </c>
      <c r="DN185" s="64" t="str">
        <f t="shared" si="360"/>
        <v>UNKNOWN</v>
      </c>
      <c r="DO185" s="64" t="str">
        <f t="shared" si="361"/>
        <v>UNKNOWN</v>
      </c>
      <c r="DP185" s="3">
        <f t="shared" si="362"/>
        <v>0</v>
      </c>
      <c r="DQ185" s="3">
        <f t="shared" si="363"/>
        <v>0</v>
      </c>
      <c r="DR185" s="3">
        <f t="shared" ca="1" si="364"/>
        <v>0</v>
      </c>
      <c r="DS185" s="3">
        <f t="shared" si="365"/>
        <v>0</v>
      </c>
      <c r="DT185" s="3">
        <f t="shared" si="392"/>
        <v>0</v>
      </c>
      <c r="DU185" s="3">
        <f t="shared" si="393"/>
        <v>0</v>
      </c>
      <c r="DV185" s="3">
        <f t="shared" si="366"/>
        <v>0</v>
      </c>
      <c r="DW185" s="3">
        <f t="shared" si="367"/>
        <v>-17</v>
      </c>
      <c r="DX185" s="3">
        <f t="shared" ca="1" si="454"/>
        <v>2.8510791972550012E-55</v>
      </c>
      <c r="DY185" s="3">
        <f t="shared" ca="1" si="455"/>
        <v>-2.2067261191169925E-4</v>
      </c>
      <c r="DZ185" s="3">
        <f t="shared" ca="1" si="456"/>
        <v>1.5389565259373491E-4</v>
      </c>
      <c r="EA185" s="3">
        <f t="shared" ca="1" si="457"/>
        <v>-1.7642592636792455E-4</v>
      </c>
      <c r="EB185" s="3">
        <f t="shared" ca="1" si="458"/>
        <v>1.0856432543898541E-4</v>
      </c>
      <c r="EC185" s="3">
        <f t="shared" ca="1" si="459"/>
        <v>-1.3990626350904488E-4</v>
      </c>
      <c r="ED185" s="63">
        <f t="shared" si="394"/>
        <v>-17</v>
      </c>
      <c r="EE185" s="59">
        <f t="shared" si="374"/>
        <v>0.25</v>
      </c>
      <c r="EF185" s="59">
        <f t="shared" si="375"/>
        <v>3.9628000000000001</v>
      </c>
      <c r="EG185" s="59">
        <f t="shared" si="376"/>
        <v>0.25</v>
      </c>
      <c r="EH185" s="59">
        <f t="shared" si="377"/>
        <v>0.27479999999999999</v>
      </c>
      <c r="EI185" s="59">
        <f t="shared" si="378"/>
        <v>0.21279999999999999</v>
      </c>
      <c r="EJ185" s="59">
        <f t="shared" si="379"/>
        <v>0.23730000000000001</v>
      </c>
      <c r="EK185" s="63">
        <f t="shared" ca="1" si="395"/>
        <v>1716762.7734976104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396.28%</v>
      </c>
      <c r="EN185" s="3" t="str">
        <f>RTD("tos.rtd",,EN$2,"."&amp;$C$134&amp;$AU$82&amp;"C"&amp;$A185)</f>
        <v>--</v>
      </c>
      <c r="EO185" s="3" t="str">
        <f>RTD("tos.rtd",,EO$2,"."&amp;$C$134&amp;$AU$82&amp;"P"&amp;$A185)</f>
        <v>27.48%</v>
      </c>
      <c r="EP185" s="3" t="str">
        <f>RTD("tos.rtd",,EP$2,"."&amp;$D$134&amp;$AW$82&amp;"C"&amp;$A185)</f>
        <v>21.28%</v>
      </c>
      <c r="EQ185" s="3" t="str">
        <f>RTD("tos.rtd",,EQ$2,"."&amp;$D$134&amp;$AW$82&amp;"P"&amp;$A185)</f>
        <v>23.73%</v>
      </c>
      <c r="ES185" s="63" t="str">
        <f t="shared" si="380"/>
        <v>20350,-17.00</v>
      </c>
      <c r="ET185" s="63" t="str">
        <f t="shared" ca="1" si="381"/>
        <v>20350,-02.70</v>
      </c>
      <c r="EU185" s="68">
        <v>588.23</v>
      </c>
      <c r="EV185" s="68" t="s">
        <v>1500</v>
      </c>
      <c r="EW185" s="68">
        <v>514.72</v>
      </c>
      <c r="EX185" s="68" t="s">
        <v>1501</v>
      </c>
      <c r="EY185" s="68">
        <v>5892.5</v>
      </c>
      <c r="EZ185" s="68" t="s">
        <v>1502</v>
      </c>
      <c r="FA185" s="68">
        <v>21126.25</v>
      </c>
      <c r="FB185" s="68" t="s">
        <v>1503</v>
      </c>
      <c r="FC185" s="68" t="s">
        <v>1504</v>
      </c>
      <c r="FD185" s="68" t="s">
        <v>1505</v>
      </c>
      <c r="FE185" s="68" t="s">
        <v>1506</v>
      </c>
      <c r="FF185" s="68" t="s">
        <v>1507</v>
      </c>
    </row>
    <row r="186" spans="1:162" ht="11.1" customHeight="1" thickBot="1" x14ac:dyDescent="0.25">
      <c r="A186" s="2">
        <f t="shared" si="396"/>
        <v>20325</v>
      </c>
      <c r="B186" s="3">
        <f t="shared" si="428"/>
        <v>7</v>
      </c>
      <c r="C186" s="3">
        <f t="shared" si="429"/>
        <v>17</v>
      </c>
      <c r="D186" s="3">
        <f t="shared" si="430"/>
        <v>71</v>
      </c>
      <c r="E186" s="3">
        <f t="shared" si="463"/>
        <v>95</v>
      </c>
      <c r="F186" s="4">
        <f t="shared" si="423"/>
        <v>20410.509939347194</v>
      </c>
      <c r="G186" s="5">
        <f t="shared" si="464"/>
        <v>495.09304771587847</v>
      </c>
      <c r="AM186" s="1">
        <v>0</v>
      </c>
      <c r="AN186" s="1">
        <v>0</v>
      </c>
      <c r="AO186" s="1">
        <v>20325</v>
      </c>
      <c r="AP186" s="1">
        <v>0</v>
      </c>
      <c r="AQ186" s="1">
        <v>0</v>
      </c>
      <c r="AS186" s="54">
        <f>IF(RTD("tos.rtd",,AS$83,"."&amp;$B$134&amp;$AS$82&amp;"C"&amp;$A186)="N/A",0,RTD("tos.rtd",,AS$83,"."&amp;$B$134&amp;$AS$82&amp;"C"&amp;$A186))</f>
        <v>0</v>
      </c>
      <c r="AT186" s="3">
        <f>-IF(RTD("tos.rtd",,AT$83,"."&amp;$B$134&amp;$AS$82&amp;"P"&amp;$A186)="N/A",0,RTD("tos.rtd",,AT$83,"."&amp;$B$134&amp;$AS$82&amp;"P"&amp;$A186))</f>
        <v>-7</v>
      </c>
      <c r="AU186" s="54">
        <f>IF(RTD("tos.rtd",,AU$2,"."&amp;$C$134&amp;$AU$134&amp;"C"&amp;$A186)="N/A",0,RTD("tos.rtd",,AU$2,"."&amp;$C$134&amp;$AU$134&amp;"C"&amp;$A186))</f>
        <v>4</v>
      </c>
      <c r="AV186" s="3">
        <f>-IF(RTD("tos.rtd",,AV$2,"."&amp;$C$134&amp;$AU$134&amp;"P"&amp;$A186)="N/A",0,RTD("tos.rtd",,AV$2,"."&amp;$C$134&amp;$AU$134&amp;"P"&amp;$A186))</f>
        <v>-13</v>
      </c>
      <c r="AW186" s="54">
        <f>IF(RTD("tos.rtd",,AW$2,"."&amp;$D$134&amp;$AW$134&amp;"C"&amp;$A186)="N/A",0,RTD("tos.rtd",,AW$2,"."&amp;$D$134&amp;$AW$134&amp;"C"&amp;$A186))</f>
        <v>33</v>
      </c>
      <c r="AX186" s="3">
        <f>-IF(RTD("tos.rtd",,AX$2,"."&amp;$D$134&amp;$AW$134&amp;"P"&amp;$A186)="N/A",0,RTD("tos.rtd",,AX$2,"."&amp;$D$134&amp;$AW$134&amp;"P"&amp;$A186))</f>
        <v>-38</v>
      </c>
      <c r="AY186" s="76">
        <f t="shared" si="424"/>
        <v>-21</v>
      </c>
      <c r="AZ186" s="8">
        <f t="shared" si="349"/>
        <v>20325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0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-6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0</v>
      </c>
      <c r="BG186" s="3">
        <f ca="1">+Hoja2!Y187</f>
        <v>-4</v>
      </c>
      <c r="BH186" s="7">
        <f t="shared" ca="1" si="350"/>
        <v>-10</v>
      </c>
      <c r="BI186" s="32" t="str">
        <f t="shared" ca="1" si="409"/>
        <v/>
      </c>
      <c r="BJ186" s="3">
        <f ca="1">IF($BP$1=1,DX186,IF(RTD("tos.rtd",,BJ$43,"."&amp;$B$134&amp;$AS$82&amp;"C"&amp;$A186)="N/A",0,RTD("tos.rtd",,BJ$43,"."&amp;$B$134&amp;$AS$82&amp;"C"&amp;$A186)))</f>
        <v>7.0678184334641334E-58</v>
      </c>
      <c r="BK186" s="3">
        <f ca="1">IF($BP$1=1,DY186,-IF(RTD("tos.rtd",,BK$43,"."&amp;$B$134&amp;$AS$82&amp;"P"&amp;$A186)="N/A",0,RTD("tos.rtd",,BK$43,"."&amp;$B$134&amp;$AS$82&amp;"P"&amp;$A186)))</f>
        <v>-2.1527973956191575E-4</v>
      </c>
      <c r="BL186" s="3">
        <f ca="1">IF($BP$1=1,DZ186,IF(RTD("tos.rtd",,BL$2,"."&amp;$C$134&amp;$AU$82&amp;"C"&amp;$A186)="N/A",0,RTD("tos.rtd",,BL$2,"."&amp;$C$134&amp;$AU$82&amp;"C"&amp;$A186)))</f>
        <v>1.4397885225365321E-4</v>
      </c>
      <c r="BM186" s="3">
        <f ca="1">IF($BP$1=1,EA186,-IF(RTD("tos.rtd",,BM$2,"."&amp;$C$134&amp;$AU$82&amp;"P"&amp;$A186)="N/A",0,RTD("tos.rtd",,BM$2,"."&amp;$C$134&amp;$AU$82&amp;"P"&amp;$A186)))</f>
        <v>-1.6774859911830557E-4</v>
      </c>
      <c r="BN186" s="3">
        <f ca="1">IF($BP$1=1,EB186,IF(RTD("tos.rtd",,BN$2,"."&amp;$D$134&amp;$AW$82&amp;"C"&amp;$A186)="N/A",0,RTD("tos.rtd",,BN$2,"."&amp;$D$134&amp;$AW$82&amp;"C"&amp;$A186)))</f>
        <v>8.9677352593289298E-5</v>
      </c>
      <c r="BO186" s="3">
        <f ca="1">IF($BP$1=1,EC186,-IF(RTD("tos.rtd",,BO$2,"."&amp;$D$134&amp;$AW$82&amp;"P"&amp;$A186)="N/A",0,RTD("tos.rtd",,BO$2,"."&amp;$D$134&amp;$AW$82&amp;"P"&amp;$A186)))</f>
        <v>-1.3098842899354586E-4</v>
      </c>
      <c r="BQ186" s="3">
        <f t="shared" ca="1" si="425"/>
        <v>-53376.989452999216</v>
      </c>
      <c r="BR186" s="3" t="str">
        <f t="shared" ca="1" si="351"/>
        <v/>
      </c>
      <c r="BS186" s="3">
        <f t="shared" ca="1" si="426"/>
        <v>-56843.161459287076</v>
      </c>
      <c r="BT186" s="3" t="str">
        <f t="shared" ca="1" si="352"/>
        <v/>
      </c>
      <c r="BU186" s="3">
        <f t="shared" ca="1" si="427"/>
        <v>-71485.626449611271</v>
      </c>
      <c r="BV186" s="3" t="str">
        <f t="shared" ca="1" si="352"/>
        <v/>
      </c>
      <c r="BX186" s="3">
        <f t="shared" ca="1" si="382"/>
        <v>0</v>
      </c>
      <c r="BY186" s="3" t="str">
        <f t="shared" ca="1" si="383"/>
        <v/>
      </c>
      <c r="BZ186" s="3">
        <f t="shared" ca="1" si="384"/>
        <v>-273.29748189396571</v>
      </c>
      <c r="CA186" s="3" t="str">
        <f t="shared" ca="1" si="383"/>
        <v/>
      </c>
      <c r="CB186" s="3">
        <f t="shared" ca="1" si="385"/>
        <v>0</v>
      </c>
      <c r="CC186" s="3" t="str">
        <f t="shared" ca="1" si="383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0.04</v>
      </c>
      <c r="CF186" s="3">
        <f>IF(RTD("tos.rtd",,CF$2,"."&amp;$C$134&amp;$AU$82&amp;"C"&amp;$A186)="N/A",0,RTD("tos.rtd",,CF$2,"."&amp;$C$134&amp;$AU$82&amp;"C"&amp;$A186))</f>
        <v>1</v>
      </c>
      <c r="CG186" s="3">
        <f>-IF(RTD("tos.rtd",,CG$2,"."&amp;$C$134&amp;$AU$82&amp;"P"&amp;$A186)="N/A",0,RTD("tos.rtd",,CG$2,"."&amp;$C$134&amp;$AU$82&amp;"P"&amp;$A186))</f>
        <v>0.03</v>
      </c>
      <c r="CH186" s="3">
        <f>IF(RTD("tos.rtd",,CH$2,"."&amp;$D$134&amp;$AW$82&amp;"C"&amp;$A186)="N/A",0,RTD("tos.rtd",,CH$2,"."&amp;$D$134&amp;$AW$82&amp;"C"&amp;$A186))</f>
        <v>0.84</v>
      </c>
      <c r="CI186" s="3">
        <f>-IF(RTD("tos.rtd",,CI$2,"."&amp;$D$134&amp;$AW$82&amp;"P"&amp;$A186)="N/A",0,RTD("tos.rtd",,CI$2,"."&amp;$D$134&amp;$AW$82&amp;"P"&amp;$A186))</f>
        <v>0.2</v>
      </c>
      <c r="CK186" s="3">
        <f t="shared" si="460"/>
        <v>-28.000000000000004</v>
      </c>
      <c r="CL186" s="3"/>
      <c r="CM186" s="3">
        <f t="shared" si="461"/>
        <v>361</v>
      </c>
      <c r="CN186" s="3"/>
      <c r="CO186" s="3">
        <f t="shared" si="462"/>
        <v>2012</v>
      </c>
      <c r="CP186" s="3">
        <f t="shared" si="343"/>
        <v>2345</v>
      </c>
      <c r="CQ186" s="3">
        <f t="shared" si="353"/>
        <v>0</v>
      </c>
      <c r="CR186" s="3"/>
      <c r="CS186" s="3">
        <f t="shared" si="354"/>
        <v>-6</v>
      </c>
      <c r="CT186" s="3"/>
      <c r="CU186" s="3">
        <f t="shared" si="355"/>
        <v>0</v>
      </c>
      <c r="CV186" s="3"/>
      <c r="CW186" s="3">
        <f t="shared" ca="1" si="356"/>
        <v>-181705.77736189758</v>
      </c>
      <c r="CY186" s="3">
        <f t="shared" ca="1" si="357"/>
        <v>-273.29748189396571</v>
      </c>
      <c r="CZ186" s="70" t="str">
        <f t="shared" ca="1" si="386"/>
        <v/>
      </c>
      <c r="DA186" s="3">
        <f>IF(RTD("tos.rtd",,DA$43,"."&amp;$B$134&amp;$AS$82&amp;"C"&amp;$A186)="N/A",0,RTD("tos.rtd",,DA$43,"."&amp;$B$134&amp;$AS$82&amp;"C"&amp;$A186))</f>
        <v>0</v>
      </c>
      <c r="DB186" s="3">
        <f>IF(RTD("tos.rtd",,DB$43,"."&amp;$B$134&amp;$AS$82&amp;"P"&amp;$A186)="N/A",0,RTD("tos.rtd",,DB$43,"."&amp;$B$134&amp;$AS$82&amp;"P"&amp;$A186))</f>
        <v>0.5</v>
      </c>
      <c r="DC186" s="3">
        <f>IF(RTD("tos.rtd",,DC$43,"."&amp;$B$134&amp;$AS$82&amp;"C"&amp;$A186)="N/A",0,RTD("tos.rtd",,DC$43,"."&amp;$B$134&amp;$AS$82&amp;"C"&amp;$A186))</f>
        <v>1220</v>
      </c>
      <c r="DD186" s="3">
        <f>IF(RTD("tos.rtd",,DD$43,"."&amp;$B$134&amp;$AS$82&amp;"P"&amp;$A186)="N/A",0,RTD("tos.rtd",,DD$43,"."&amp;$B$134&amp;$AS$82&amp;"P"&amp;$A186))</f>
        <v>20</v>
      </c>
      <c r="DE186" s="3">
        <f>IF(RTD("tos.rtd",,DE$43,"."&amp;$B$134&amp;$AS$82&amp;"C"&amp;$A186)="N/A",0,RTD("tos.rtd",,DE$43,"."&amp;$B$134&amp;$AS$82&amp;"C"&amp;$A186))</f>
        <v>1020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387"/>
        <v>-1067.25</v>
      </c>
      <c r="DH186" s="3">
        <f t="shared" si="388"/>
        <v>0</v>
      </c>
      <c r="DI186" s="3">
        <f t="shared" si="389"/>
        <v>0</v>
      </c>
      <c r="DJ186" s="3">
        <f t="shared" si="358"/>
        <v>0</v>
      </c>
      <c r="DK186" s="3">
        <f t="shared" si="359"/>
        <v>0</v>
      </c>
      <c r="DL186" s="3">
        <f t="shared" si="390"/>
        <v>0</v>
      </c>
      <c r="DM186" s="3">
        <f t="shared" si="391"/>
        <v>0</v>
      </c>
      <c r="DN186" s="64" t="str">
        <f t="shared" si="360"/>
        <v>UNKNOWN</v>
      </c>
      <c r="DO186" s="64" t="str">
        <f t="shared" si="361"/>
        <v>UNKNOWN</v>
      </c>
      <c r="DP186" s="3">
        <f t="shared" si="362"/>
        <v>0</v>
      </c>
      <c r="DQ186" s="3">
        <f t="shared" si="363"/>
        <v>0</v>
      </c>
      <c r="DR186" s="3">
        <f t="shared" ca="1" si="364"/>
        <v>0</v>
      </c>
      <c r="DS186" s="3">
        <f t="shared" si="365"/>
        <v>0</v>
      </c>
      <c r="DT186" s="3">
        <f t="shared" si="392"/>
        <v>0</v>
      </c>
      <c r="DU186" s="3">
        <f t="shared" si="393"/>
        <v>0</v>
      </c>
      <c r="DV186" s="3">
        <f t="shared" si="366"/>
        <v>0</v>
      </c>
      <c r="DW186" s="3">
        <f t="shared" si="367"/>
        <v>0</v>
      </c>
      <c r="DX186" s="3">
        <f t="shared" ca="1" si="454"/>
        <v>7.0678184334641334E-58</v>
      </c>
      <c r="DY186" s="3">
        <f t="shared" ca="1" si="455"/>
        <v>-2.1527973956191575E-4</v>
      </c>
      <c r="DZ186" s="3">
        <f t="shared" ca="1" si="456"/>
        <v>1.4397885225365321E-4</v>
      </c>
      <c r="EA186" s="3">
        <f t="shared" ca="1" si="457"/>
        <v>-1.6774859911830557E-4</v>
      </c>
      <c r="EB186" s="3">
        <f t="shared" ca="1" si="458"/>
        <v>8.9677352593289298E-5</v>
      </c>
      <c r="EC186" s="3">
        <f t="shared" ca="1" si="459"/>
        <v>-1.3098842899354586E-4</v>
      </c>
      <c r="ED186" s="63">
        <f t="shared" si="394"/>
        <v>0</v>
      </c>
      <c r="EE186" s="59">
        <f t="shared" si="374"/>
        <v>0.25</v>
      </c>
      <c r="EF186" s="59">
        <f t="shared" si="375"/>
        <v>4.0385999999999997</v>
      </c>
      <c r="EG186" s="59">
        <f t="shared" si="376"/>
        <v>0.25</v>
      </c>
      <c r="EH186" s="59">
        <f t="shared" si="377"/>
        <v>0.27579999999999999</v>
      </c>
      <c r="EI186" s="59">
        <f t="shared" si="378"/>
        <v>0.2059</v>
      </c>
      <c r="EJ186" s="59">
        <f t="shared" si="379"/>
        <v>0.2382</v>
      </c>
      <c r="EK186" s="63">
        <f t="shared" ca="1" si="395"/>
        <v>0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403.86%</v>
      </c>
      <c r="EN186" s="3" t="str">
        <f>RTD("tos.rtd",,EN$2,"."&amp;$C$134&amp;$AU$82&amp;"C"&amp;$A186)</f>
        <v>--</v>
      </c>
      <c r="EO186" s="3" t="str">
        <f>RTD("tos.rtd",,EO$2,"."&amp;$C$134&amp;$AU$82&amp;"P"&amp;$A186)</f>
        <v>27.58%</v>
      </c>
      <c r="EP186" s="3" t="str">
        <f>RTD("tos.rtd",,EP$2,"."&amp;$D$134&amp;$AW$82&amp;"C"&amp;$A186)</f>
        <v>20.59%</v>
      </c>
      <c r="EQ186" s="3" t="str">
        <f>RTD("tos.rtd",,EQ$2,"."&amp;$D$134&amp;$AW$82&amp;"P"&amp;$A186)</f>
        <v>23.82%</v>
      </c>
      <c r="ES186" s="63" t="str">
        <f t="shared" si="380"/>
        <v>20325,00.00</v>
      </c>
      <c r="ET186" s="63" t="str">
        <f t="shared" ca="1" si="381"/>
        <v>20325,-00.27</v>
      </c>
      <c r="EU186" s="68">
        <v>588.29</v>
      </c>
      <c r="EV186" s="68" t="s">
        <v>1508</v>
      </c>
      <c r="EW186" s="68">
        <v>514.85</v>
      </c>
      <c r="EX186" s="68" t="s">
        <v>1509</v>
      </c>
      <c r="EY186" s="68">
        <v>5893.75</v>
      </c>
      <c r="EZ186" s="68" t="s">
        <v>1510</v>
      </c>
      <c r="FA186" s="68">
        <v>21132.25</v>
      </c>
      <c r="FB186" s="68" t="s">
        <v>1511</v>
      </c>
      <c r="FC186" s="68" t="s">
        <v>1512</v>
      </c>
      <c r="FD186" s="68" t="s">
        <v>1513</v>
      </c>
      <c r="FE186" s="68" t="s">
        <v>1514</v>
      </c>
      <c r="FF186" s="68" t="s">
        <v>1515</v>
      </c>
    </row>
    <row r="187" spans="1:162" ht="11.1" customHeight="1" thickBot="1" x14ac:dyDescent="0.25">
      <c r="A187" s="2">
        <f t="shared" si="396"/>
        <v>20300</v>
      </c>
      <c r="B187" s="3">
        <f t="shared" si="428"/>
        <v>49</v>
      </c>
      <c r="C187" s="3">
        <f t="shared" si="429"/>
        <v>29</v>
      </c>
      <c r="D187" s="3">
        <f t="shared" si="430"/>
        <v>270</v>
      </c>
      <c r="E187" s="3">
        <f t="shared" si="463"/>
        <v>348</v>
      </c>
      <c r="F187" s="4">
        <f t="shared" si="423"/>
        <v>20385.404761070011</v>
      </c>
      <c r="G187" s="5">
        <f t="shared" si="464"/>
        <v>494.48407717748256</v>
      </c>
      <c r="AM187" s="1">
        <v>0</v>
      </c>
      <c r="AN187" s="1">
        <v>-32</v>
      </c>
      <c r="AO187" s="1">
        <v>20300</v>
      </c>
      <c r="AP187" s="1">
        <v>1</v>
      </c>
      <c r="AQ187" s="1">
        <v>-73</v>
      </c>
      <c r="AS187" s="54">
        <f>IF(RTD("tos.rtd",,AS$83,"."&amp;$B$134&amp;$AS$82&amp;"C"&amp;$A187)="N/A",0,RTD("tos.rtd",,AS$83,"."&amp;$B$134&amp;$AS$82&amp;"C"&amp;$A187))</f>
        <v>3</v>
      </c>
      <c r="AT187" s="3">
        <f>-IF(RTD("tos.rtd",,AT$83,"."&amp;$B$134&amp;$AS$82&amp;"P"&amp;$A187)="N/A",0,RTD("tos.rtd",,AT$83,"."&amp;$B$134&amp;$AS$82&amp;"P"&amp;$A187))</f>
        <v>-46</v>
      </c>
      <c r="AU187" s="54">
        <f>IF(RTD("tos.rtd",,AU$2,"."&amp;$C$134&amp;$AU$134&amp;"C"&amp;$A187)="N/A",0,RTD("tos.rtd",,AU$2,"."&amp;$C$134&amp;$AU$134&amp;"C"&amp;$A187))</f>
        <v>4</v>
      </c>
      <c r="AV187" s="3">
        <f>-IF(RTD("tos.rtd",,AV$2,"."&amp;$C$134&amp;$AU$134&amp;"P"&amp;$A187)="N/A",0,RTD("tos.rtd",,AV$2,"."&amp;$C$134&amp;$AU$134&amp;"P"&amp;$A187))</f>
        <v>-25</v>
      </c>
      <c r="AW187" s="54">
        <f>IF(RTD("tos.rtd",,AW$2,"."&amp;$D$134&amp;$AW$134&amp;"C"&amp;$A187)="N/A",0,RTD("tos.rtd",,AW$2,"."&amp;$D$134&amp;$AW$134&amp;"C"&amp;$A187))</f>
        <v>111</v>
      </c>
      <c r="AX187" s="3">
        <f>-IF(RTD("tos.rtd",,AX$2,"."&amp;$D$134&amp;$AW$134&amp;"P"&amp;$A187)="N/A",0,RTD("tos.rtd",,AX$2,"."&amp;$D$134&amp;$AW$134&amp;"P"&amp;$A187))</f>
        <v>-159</v>
      </c>
      <c r="AY187" s="76">
        <f t="shared" si="424"/>
        <v>-112</v>
      </c>
      <c r="AZ187" s="8">
        <f t="shared" si="349"/>
        <v>20300</v>
      </c>
      <c r="BA187" s="54">
        <f>IF(RTD("tos.rtd",,BA$43,"."&amp;$B$134&amp;$AS$82&amp;"C"&amp;$A187)="N/A",0,RTD("tos.rtd",,BA$43,"."&amp;$B$134&amp;$AS$82&amp;"C"&amp;$A187))</f>
        <v>1</v>
      </c>
      <c r="BB187" s="3">
        <f>-IF(RTD("tos.rtd",,BB$43,"."&amp;$B$134&amp;$AS$82&amp;"P"&amp;$A187)="N/A",0,RTD("tos.rtd",,BB$43,"."&amp;$B$134&amp;$AS$82&amp;"P"&amp;$A187))</f>
        <v>-73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-10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-5</v>
      </c>
      <c r="BG187" s="3">
        <f ca="1">+Hoja2!Y188</f>
        <v>-128</v>
      </c>
      <c r="BH187" s="7">
        <f t="shared" ca="1" si="350"/>
        <v>-215</v>
      </c>
      <c r="BI187" s="32" t="str">
        <f t="shared" ca="1" si="409"/>
        <v/>
      </c>
      <c r="BJ187" s="3">
        <f ca="1">IF($BP$1=1,DX187,IF(RTD("tos.rtd",,BJ$43,"."&amp;$B$134&amp;$AS$82&amp;"C"&amp;$A187)="N/A",0,RTD("tos.rtd",,BJ$43,"."&amp;$B$134&amp;$AS$82&amp;"C"&amp;$A187)))</f>
        <v>1.502806989348442E-60</v>
      </c>
      <c r="BK187" s="3">
        <f ca="1">IF($BP$1=1,DY187,-IF(RTD("tos.rtd",,BK$43,"."&amp;$B$134&amp;$AS$82&amp;"P"&amp;$A187)="N/A",0,RTD("tos.rtd",,BK$43,"."&amp;$B$134&amp;$AS$82&amp;"P"&amp;$A187)))</f>
        <v>-2.1012124657240978E-4</v>
      </c>
      <c r="BL187" s="3">
        <f ca="1">IF($BP$1=1,DZ187,IF(RTD("tos.rtd",,BL$2,"."&amp;$C$134&amp;$AU$82&amp;"C"&amp;$A187)="N/A",0,RTD("tos.rtd",,BL$2,"."&amp;$C$134&amp;$AU$82&amp;"C"&amp;$A187)))</f>
        <v>1.3447641448387359E-4</v>
      </c>
      <c r="BM187" s="3">
        <f ca="1">IF($BP$1=1,EA187,-IF(RTD("tos.rtd",,BM$2,"."&amp;$C$134&amp;$AU$82&amp;"P"&amp;$A187)="N/A",0,RTD("tos.rtd",,BM$2,"."&amp;$C$134&amp;$AU$82&amp;"P"&amp;$A187)))</f>
        <v>-1.591504744471218E-4</v>
      </c>
      <c r="BN187" s="3">
        <f ca="1">IF($BP$1=1,EB187,IF(RTD("tos.rtd",,BN$2,"."&amp;$D$134&amp;$AW$82&amp;"C"&amp;$A187)="N/A",0,RTD("tos.rtd",,BN$2,"."&amp;$D$134&amp;$AW$82&amp;"C"&amp;$A187)))</f>
        <v>9.1594858061276604E-5</v>
      </c>
      <c r="BO187" s="3">
        <f ca="1">IF($BP$1=1,EC187,-IF(RTD("tos.rtd",,BO$2,"."&amp;$D$134&amp;$AW$82&amp;"P"&amp;$A187)="N/A",0,RTD("tos.rtd",,BO$2,"."&amp;$D$134&amp;$AW$82&amp;"P"&amp;$A187)))</f>
        <v>-1.2253548202445722E-4</v>
      </c>
      <c r="BQ187" s="3">
        <f t="shared" ca="1" si="425"/>
        <v>-342358.15416497755</v>
      </c>
      <c r="BR187" s="3" t="str">
        <f t="shared" ca="1" si="351"/>
        <v/>
      </c>
      <c r="BS187" s="3">
        <f t="shared" ca="1" si="426"/>
        <v>-121876.33876044872</v>
      </c>
      <c r="BT187" s="3" t="str">
        <f t="shared" ca="1" si="352"/>
        <v/>
      </c>
      <c r="BU187" s="3">
        <f t="shared" ca="1" si="427"/>
        <v>-329979.98270541325</v>
      </c>
      <c r="BV187" s="3" t="str">
        <f t="shared" ca="1" si="352"/>
        <v/>
      </c>
      <c r="BX187" s="3">
        <f t="shared" ca="1" si="382"/>
        <v>-4165.0316559243411</v>
      </c>
      <c r="BY187" s="3" t="str">
        <f t="shared" ca="1" si="383"/>
        <v/>
      </c>
      <c r="BZ187" s="3">
        <f t="shared" ca="1" si="384"/>
        <v>-432.14890355013682</v>
      </c>
      <c r="CA187" s="3" t="str">
        <f t="shared" ca="1" si="383"/>
        <v/>
      </c>
      <c r="CB187" s="3">
        <f t="shared" ca="1" si="385"/>
        <v>-166.36323073121176</v>
      </c>
      <c r="CC187" s="3" t="str">
        <f t="shared" ca="1" si="383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0.04</v>
      </c>
      <c r="CF187" s="3">
        <f>IF(RTD("tos.rtd",,CF$2,"."&amp;$C$134&amp;$AU$82&amp;"C"&amp;$A187)="N/A",0,RTD("tos.rtd",,CF$2,"."&amp;$C$134&amp;$AU$82&amp;"C"&amp;$A187))</f>
        <v>1</v>
      </c>
      <c r="CG187" s="3">
        <f>-IF(RTD("tos.rtd",,CG$2,"."&amp;$C$134&amp;$AU$82&amp;"P"&amp;$A187)="N/A",0,RTD("tos.rtd",,CG$2,"."&amp;$C$134&amp;$AU$82&amp;"P"&amp;$A187))</f>
        <v>0.03</v>
      </c>
      <c r="CH187" s="3">
        <f>IF(RTD("tos.rtd",,CH$2,"."&amp;$D$134&amp;$AW$82&amp;"C"&amp;$A187)="N/A",0,RTD("tos.rtd",,CH$2,"."&amp;$D$134&amp;$AW$82&amp;"C"&amp;$A187))</f>
        <v>0.83</v>
      </c>
      <c r="CI187" s="3">
        <f>-IF(RTD("tos.rtd",,CI$2,"."&amp;$D$134&amp;$AW$82&amp;"P"&amp;$A187)="N/A",0,RTD("tos.rtd",,CI$2,"."&amp;$D$134&amp;$AW$82&amp;"P"&amp;$A187))</f>
        <v>0.19</v>
      </c>
      <c r="CK187" s="3">
        <f t="shared" si="460"/>
        <v>116</v>
      </c>
      <c r="CL187" s="3"/>
      <c r="CM187" s="3">
        <f t="shared" si="461"/>
        <v>325</v>
      </c>
      <c r="CN187" s="3"/>
      <c r="CO187" s="3">
        <f t="shared" si="462"/>
        <v>6192</v>
      </c>
      <c r="CP187" s="3">
        <f t="shared" si="343"/>
        <v>6633</v>
      </c>
      <c r="CQ187" s="3">
        <f t="shared" si="353"/>
        <v>-72</v>
      </c>
      <c r="CR187" s="3"/>
      <c r="CS187" s="3">
        <f t="shared" si="354"/>
        <v>-10</v>
      </c>
      <c r="CT187" s="3"/>
      <c r="CU187" s="3">
        <f t="shared" si="355"/>
        <v>-5</v>
      </c>
      <c r="CV187" s="3"/>
      <c r="CW187" s="3">
        <f t="shared" ca="1" si="356"/>
        <v>-794214.47563083959</v>
      </c>
      <c r="CY187" s="3">
        <f t="shared" ca="1" si="357"/>
        <v>-4763.5437902056901</v>
      </c>
      <c r="CZ187" s="70" t="str">
        <f t="shared" ca="1" si="386"/>
        <v/>
      </c>
      <c r="DA187" s="3">
        <f>IF(RTD("tos.rtd",,DA$43,"."&amp;$B$134&amp;$AS$82&amp;"C"&amp;$A187)="N/A",0,RTD("tos.rtd",,DA$43,"."&amp;$B$134&amp;$AS$82&amp;"C"&amp;$A187))</f>
        <v>1121.06</v>
      </c>
      <c r="DB187" s="3">
        <f>IF(RTD("tos.rtd",,DB$43,"."&amp;$B$134&amp;$AS$82&amp;"P"&amp;$A187)="N/A",0,RTD("tos.rtd",,DB$43,"."&amp;$B$134&amp;$AS$82&amp;"P"&amp;$A187))</f>
        <v>0.35</v>
      </c>
      <c r="DC187" s="3">
        <f>IF(RTD("tos.rtd",,DC$43,"."&amp;$B$134&amp;$AS$82&amp;"C"&amp;$A187)="N/A",0,RTD("tos.rtd",,DC$43,"."&amp;$B$134&amp;$AS$82&amp;"C"&amp;$A187))</f>
        <v>1244</v>
      </c>
      <c r="DD187" s="3">
        <f>IF(RTD("tos.rtd",,DD$43,"."&amp;$B$134&amp;$AS$82&amp;"P"&amp;$A187)="N/A",0,RTD("tos.rtd",,DD$43,"."&amp;$B$134&amp;$AS$82&amp;"P"&amp;$A187))</f>
        <v>20</v>
      </c>
      <c r="DE187" s="3">
        <f>IF(RTD("tos.rtd",,DE$43,"."&amp;$B$134&amp;$AS$82&amp;"C"&amp;$A187)="N/A",0,RTD("tos.rtd",,DE$43,"."&amp;$B$134&amp;$AS$82&amp;"C"&amp;$A187))</f>
        <v>1044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387"/>
        <v>-1092.25</v>
      </c>
      <c r="DH187" s="3">
        <f t="shared" si="388"/>
        <v>0</v>
      </c>
      <c r="DI187" s="3">
        <f t="shared" si="389"/>
        <v>0</v>
      </c>
      <c r="DJ187" s="3">
        <f t="shared" si="358"/>
        <v>0</v>
      </c>
      <c r="DK187" s="3">
        <f t="shared" si="359"/>
        <v>0</v>
      </c>
      <c r="DL187" s="3">
        <f t="shared" si="390"/>
        <v>0</v>
      </c>
      <c r="DM187" s="3">
        <f t="shared" si="391"/>
        <v>0</v>
      </c>
      <c r="DN187" s="64" t="str">
        <f t="shared" si="360"/>
        <v>UNKNOWN</v>
      </c>
      <c r="DO187" s="64" t="str">
        <f t="shared" si="361"/>
        <v>UNKNOWN</v>
      </c>
      <c r="DP187" s="3">
        <f t="shared" si="362"/>
        <v>0</v>
      </c>
      <c r="DQ187" s="3">
        <f t="shared" si="363"/>
        <v>0</v>
      </c>
      <c r="DR187" s="3">
        <f t="shared" ca="1" si="364"/>
        <v>0</v>
      </c>
      <c r="DS187" s="3">
        <f t="shared" si="365"/>
        <v>0</v>
      </c>
      <c r="DT187" s="3">
        <f t="shared" si="392"/>
        <v>0</v>
      </c>
      <c r="DU187" s="3">
        <f t="shared" si="393"/>
        <v>0</v>
      </c>
      <c r="DV187" s="3">
        <f t="shared" si="366"/>
        <v>0</v>
      </c>
      <c r="DW187" s="3">
        <f t="shared" si="367"/>
        <v>-32</v>
      </c>
      <c r="DX187" s="3">
        <f t="shared" ca="1" si="454"/>
        <v>1.502806989348442E-60</v>
      </c>
      <c r="DY187" s="3">
        <f t="shared" ca="1" si="455"/>
        <v>-2.1012124657240978E-4</v>
      </c>
      <c r="DZ187" s="3">
        <f t="shared" ca="1" si="456"/>
        <v>1.3447641448387359E-4</v>
      </c>
      <c r="EA187" s="3">
        <f t="shared" ca="1" si="457"/>
        <v>-1.591504744471218E-4</v>
      </c>
      <c r="EB187" s="3">
        <f t="shared" ca="1" si="458"/>
        <v>9.1594858061276604E-5</v>
      </c>
      <c r="EC187" s="3">
        <f t="shared" ca="1" si="459"/>
        <v>-1.2253548202445722E-4</v>
      </c>
      <c r="ED187" s="63">
        <f t="shared" si="394"/>
        <v>-32</v>
      </c>
      <c r="EE187" s="59">
        <f t="shared" si="374"/>
        <v>0.25</v>
      </c>
      <c r="EF187" s="59">
        <f t="shared" si="375"/>
        <v>4.1142000000000003</v>
      </c>
      <c r="EG187" s="59">
        <f t="shared" si="376"/>
        <v>0.25</v>
      </c>
      <c r="EH187" s="59">
        <f t="shared" si="377"/>
        <v>0.27650000000000002</v>
      </c>
      <c r="EI187" s="59">
        <f t="shared" si="378"/>
        <v>0.21390000000000001</v>
      </c>
      <c r="EJ187" s="59">
        <f t="shared" si="379"/>
        <v>0.23910000000000001</v>
      </c>
      <c r="EK187" s="63">
        <f t="shared" ca="1" si="395"/>
        <v>3077038.1274630427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411.42%</v>
      </c>
      <c r="EN187" s="3" t="str">
        <f>RTD("tos.rtd",,EN$2,"."&amp;$C$134&amp;$AU$82&amp;"C"&amp;$A187)</f>
        <v>--</v>
      </c>
      <c r="EO187" s="3" t="str">
        <f>RTD("tos.rtd",,EO$2,"."&amp;$C$134&amp;$AU$82&amp;"P"&amp;$A187)</f>
        <v>27.65%</v>
      </c>
      <c r="EP187" s="3" t="str">
        <f>RTD("tos.rtd",,EP$2,"."&amp;$D$134&amp;$AW$82&amp;"C"&amp;$A187)</f>
        <v>21.39%</v>
      </c>
      <c r="EQ187" s="3" t="str">
        <f>RTD("tos.rtd",,EQ$2,"."&amp;$D$134&amp;$AW$82&amp;"P"&amp;$A187)</f>
        <v>23.91%</v>
      </c>
      <c r="ES187" s="63" t="str">
        <f t="shared" si="380"/>
        <v>20300,-32.00</v>
      </c>
      <c r="ET187" s="63" t="str">
        <f t="shared" ca="1" si="381"/>
        <v>20300,-04.76</v>
      </c>
      <c r="EU187" s="68">
        <v>588.19000000000005</v>
      </c>
      <c r="EV187" s="68" t="s">
        <v>1516</v>
      </c>
      <c r="EW187" s="68">
        <v>514.70000000000005</v>
      </c>
      <c r="EX187" s="68" t="s">
        <v>1517</v>
      </c>
      <c r="EY187" s="68">
        <v>5892.25</v>
      </c>
      <c r="EZ187" s="68" t="s">
        <v>1518</v>
      </c>
      <c r="FA187" s="68">
        <v>21126</v>
      </c>
      <c r="FB187" s="68" t="s">
        <v>1519</v>
      </c>
      <c r="FC187" s="68" t="s">
        <v>1520</v>
      </c>
      <c r="FD187" s="68" t="s">
        <v>1521</v>
      </c>
      <c r="FE187" s="68" t="s">
        <v>1522</v>
      </c>
      <c r="FF187" s="68" t="s">
        <v>1523</v>
      </c>
    </row>
    <row r="188" spans="1:162" ht="11.1" customHeight="1" thickBot="1" x14ac:dyDescent="0.25">
      <c r="A188" s="2">
        <f t="shared" si="396"/>
        <v>20275</v>
      </c>
      <c r="B188" s="3">
        <f t="shared" si="428"/>
        <v>4</v>
      </c>
      <c r="C188" s="3">
        <f t="shared" si="429"/>
        <v>14</v>
      </c>
      <c r="D188" s="3">
        <f t="shared" si="430"/>
        <v>43</v>
      </c>
      <c r="E188" s="3">
        <f t="shared" si="463"/>
        <v>61</v>
      </c>
      <c r="F188" s="11">
        <f t="shared" si="423"/>
        <v>20360.299582792832</v>
      </c>
      <c r="G188" s="5">
        <f t="shared" si="464"/>
        <v>493.87510663908665</v>
      </c>
      <c r="AM188" s="1">
        <v>0</v>
      </c>
      <c r="AN188" s="1">
        <v>0</v>
      </c>
      <c r="AO188" s="1">
        <v>20275</v>
      </c>
      <c r="AP188" s="1">
        <v>0</v>
      </c>
      <c r="AQ188" s="1">
        <v>0</v>
      </c>
      <c r="AS188" s="54">
        <f>IF(RTD("tos.rtd",,AS$83,"."&amp;$B$134&amp;$AS$82&amp;"C"&amp;$A188)="N/A",0,RTD("tos.rtd",,AS$83,"."&amp;$B$134&amp;$AS$82&amp;"C"&amp;$A188))</f>
        <v>1</v>
      </c>
      <c r="AT188" s="3">
        <f>-IF(RTD("tos.rtd",,AT$83,"."&amp;$B$134&amp;$AS$82&amp;"P"&amp;$A188)="N/A",0,RTD("tos.rtd",,AT$83,"."&amp;$B$134&amp;$AS$82&amp;"P"&amp;$A188))</f>
        <v>-3</v>
      </c>
      <c r="AU188" s="54">
        <f>IF(RTD("tos.rtd",,AU$2,"."&amp;$C$134&amp;$AU$134&amp;"C"&amp;$A188)="N/A",0,RTD("tos.rtd",,AU$2,"."&amp;$C$134&amp;$AU$134&amp;"C"&amp;$A188))</f>
        <v>2</v>
      </c>
      <c r="AV188" s="3">
        <f>-IF(RTD("tos.rtd",,AV$2,"."&amp;$C$134&amp;$AU$134&amp;"P"&amp;$A188)="N/A",0,RTD("tos.rtd",,AV$2,"."&amp;$C$134&amp;$AU$134&amp;"P"&amp;$A188))</f>
        <v>-12</v>
      </c>
      <c r="AW188" s="54">
        <f>IF(RTD("tos.rtd",,AW$2,"."&amp;$D$134&amp;$AW$134&amp;"C"&amp;$A188)="N/A",0,RTD("tos.rtd",,AW$2,"."&amp;$D$134&amp;$AW$134&amp;"C"&amp;$A188))</f>
        <v>29</v>
      </c>
      <c r="AX188" s="3">
        <f>-IF(RTD("tos.rtd",,AX$2,"."&amp;$D$134&amp;$AW$134&amp;"P"&amp;$A188)="N/A",0,RTD("tos.rtd",,AX$2,"."&amp;$D$134&amp;$AW$134&amp;"P"&amp;$A188))</f>
        <v>-14</v>
      </c>
      <c r="AY188" s="76">
        <f t="shared" si="424"/>
        <v>3</v>
      </c>
      <c r="AZ188" s="8">
        <f t="shared" si="349"/>
        <v>20275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0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-6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-2</v>
      </c>
      <c r="BG188" s="3">
        <f ca="1">+Hoja2!Y189</f>
        <v>0</v>
      </c>
      <c r="BH188" s="7">
        <f t="shared" ca="1" si="350"/>
        <v>-8</v>
      </c>
      <c r="BI188" s="32" t="str">
        <f t="shared" ca="1" si="409"/>
        <v/>
      </c>
      <c r="BJ188" s="3">
        <f ca="1">IF($BP$1=1,DX188,IF(RTD("tos.rtd",,BJ$43,"."&amp;$B$134&amp;$AS$82&amp;"C"&amp;$A188)="N/A",0,RTD("tos.rtd",,BJ$43,"."&amp;$B$134&amp;$AS$82&amp;"C"&amp;$A188)))</f>
        <v>2.7391778091124018E-63</v>
      </c>
      <c r="BK188" s="3">
        <f ca="1">IF($BP$1=1,DY188,-IF(RTD("tos.rtd",,BK$43,"."&amp;$B$134&amp;$AS$82&amp;"P"&amp;$A188)="N/A",0,RTD("tos.rtd",,BK$43,"."&amp;$B$134&amp;$AS$82&amp;"P"&amp;$A188)))</f>
        <v>-2.051821542033098E-4</v>
      </c>
      <c r="BL188" s="3">
        <f ca="1">IF($BP$1=1,DZ188,IF(RTD("tos.rtd",,BL$2,"."&amp;$C$134&amp;$AU$82&amp;"C"&amp;$A188)="N/A",0,RTD("tos.rtd",,BL$2,"."&amp;$C$134&amp;$AU$82&amp;"C"&amp;$A188)))</f>
        <v>1.2539088181336976E-4</v>
      </c>
      <c r="BM188" s="3">
        <f ca="1">IF($BP$1=1,EA188,-IF(RTD("tos.rtd",,BM$2,"."&amp;$C$134&amp;$AU$82&amp;"P"&amp;$A188)="N/A",0,RTD("tos.rtd",,BM$2,"."&amp;$C$134&amp;$AU$82&amp;"P"&amp;$A188)))</f>
        <v>-1.5144004629140783E-4</v>
      </c>
      <c r="BN188" s="3">
        <f ca="1">IF($BP$1=1,EB188,IF(RTD("tos.rtd",,BN$2,"."&amp;$D$134&amp;$AW$82&amp;"C"&amp;$A188)="N/A",0,RTD("tos.rtd",,BN$2,"."&amp;$D$134&amp;$AW$82&amp;"C"&amp;$A188)))</f>
        <v>8.3266247367059438E-5</v>
      </c>
      <c r="BO188" s="3">
        <f ca="1">IF($BP$1=1,EC188,-IF(RTD("tos.rtd",,BO$2,"."&amp;$D$134&amp;$AW$82&amp;"P"&amp;$A188)="N/A",0,RTD("tos.rtd",,BO$2,"."&amp;$D$134&amp;$AW$82&amp;"P"&amp;$A188)))</f>
        <v>-1.1464547210145439E-4</v>
      </c>
      <c r="BQ188" s="3">
        <f t="shared" ca="1" si="425"/>
        <v>-21802.872531885154</v>
      </c>
      <c r="BR188" s="3" t="str">
        <f t="shared" ca="1" si="351"/>
        <v/>
      </c>
      <c r="BS188" s="3">
        <f t="shared" ca="1" si="426"/>
        <v>-55485.939007240304</v>
      </c>
      <c r="BT188" s="3" t="str">
        <f t="shared" ca="1" si="352"/>
        <v/>
      </c>
      <c r="BU188" s="3">
        <f t="shared" ca="1" si="427"/>
        <v>28679.312476214662</v>
      </c>
      <c r="BV188" s="3" t="str">
        <f t="shared" ca="1" si="352"/>
        <v>Cruce +</v>
      </c>
      <c r="BX188" s="3">
        <f t="shared" ca="1" si="382"/>
        <v>0</v>
      </c>
      <c r="BY188" s="3" t="str">
        <f t="shared" ca="1" si="383"/>
        <v/>
      </c>
      <c r="BZ188" s="3">
        <f t="shared" ca="1" si="384"/>
        <v>-246.72744527754969</v>
      </c>
      <c r="CA188" s="3" t="str">
        <f t="shared" ca="1" si="383"/>
        <v/>
      </c>
      <c r="CB188" s="3">
        <f t="shared" ca="1" si="385"/>
        <v>-62.260467947385763</v>
      </c>
      <c r="CC188" s="3" t="str">
        <f t="shared" ca="1" si="383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0.04</v>
      </c>
      <c r="CF188" s="3">
        <f>IF(RTD("tos.rtd",,CF$2,"."&amp;$C$134&amp;$AU$82&amp;"C"&amp;$A188)="N/A",0,RTD("tos.rtd",,CF$2,"."&amp;$C$134&amp;$AU$82&amp;"C"&amp;$A188))</f>
        <v>1</v>
      </c>
      <c r="CG188" s="3">
        <f>-IF(RTD("tos.rtd",,CG$2,"."&amp;$C$134&amp;$AU$82&amp;"P"&amp;$A188)="N/A",0,RTD("tos.rtd",,CG$2,"."&amp;$C$134&amp;$AU$82&amp;"P"&amp;$A188))</f>
        <v>0.02</v>
      </c>
      <c r="CH188" s="3">
        <f>IF(RTD("tos.rtd",,CH$2,"."&amp;$D$134&amp;$AW$82&amp;"C"&amp;$A188)="N/A",0,RTD("tos.rtd",,CH$2,"."&amp;$D$134&amp;$AW$82&amp;"C"&amp;$A188))</f>
        <v>0.84</v>
      </c>
      <c r="CI188" s="3">
        <f>-IF(RTD("tos.rtd",,CI$2,"."&amp;$D$134&amp;$AW$82&amp;"P"&amp;$A188)="N/A",0,RTD("tos.rtd",,CI$2,"."&amp;$D$134&amp;$AW$82&amp;"P"&amp;$A188))</f>
        <v>0.19</v>
      </c>
      <c r="CK188" s="3">
        <f t="shared" si="460"/>
        <v>88</v>
      </c>
      <c r="CL188" s="3"/>
      <c r="CM188" s="3">
        <f t="shared" si="461"/>
        <v>176</v>
      </c>
      <c r="CN188" s="3"/>
      <c r="CO188" s="3">
        <f t="shared" si="462"/>
        <v>2170</v>
      </c>
      <c r="CP188" s="3">
        <f t="shared" si="343"/>
        <v>2434</v>
      </c>
      <c r="CQ188" s="3">
        <f t="shared" si="353"/>
        <v>0</v>
      </c>
      <c r="CR188" s="3"/>
      <c r="CS188" s="3">
        <f t="shared" si="354"/>
        <v>-6</v>
      </c>
      <c r="CT188" s="3"/>
      <c r="CU188" s="3">
        <f t="shared" si="355"/>
        <v>-2</v>
      </c>
      <c r="CV188" s="3"/>
      <c r="CW188" s="3">
        <f t="shared" ca="1" si="356"/>
        <v>-48609.499062910792</v>
      </c>
      <c r="CY188" s="3">
        <f t="shared" ca="1" si="357"/>
        <v>-308.98791322493548</v>
      </c>
      <c r="CZ188" s="70" t="str">
        <f t="shared" ca="1" si="386"/>
        <v/>
      </c>
      <c r="DA188" s="3">
        <f>IF(RTD("tos.rtd",,DA$43,"."&amp;$B$134&amp;$AS$82&amp;"C"&amp;$A188)="N/A",0,RTD("tos.rtd",,DA$43,"."&amp;$B$134&amp;$AS$82&amp;"C"&amp;$A188))</f>
        <v>295.07</v>
      </c>
      <c r="DB188" s="3">
        <f>IF(RTD("tos.rtd",,DB$43,"."&amp;$B$134&amp;$AS$82&amp;"P"&amp;$A188)="N/A",0,RTD("tos.rtd",,DB$43,"."&amp;$B$134&amp;$AS$82&amp;"P"&amp;$A188))</f>
        <v>1.2</v>
      </c>
      <c r="DC188" s="3">
        <f>IF(RTD("tos.rtd",,DC$43,"."&amp;$B$134&amp;$AS$82&amp;"C"&amp;$A188)="N/A",0,RTD("tos.rtd",,DC$43,"."&amp;$B$134&amp;$AS$82&amp;"C"&amp;$A188))</f>
        <v>1270</v>
      </c>
      <c r="DD188" s="3">
        <f>IF(RTD("tos.rtd",,DD$43,"."&amp;$B$134&amp;$AS$82&amp;"P"&amp;$A188)="N/A",0,RTD("tos.rtd",,DD$43,"."&amp;$B$134&amp;$AS$82&amp;"P"&amp;$A188))</f>
        <v>20</v>
      </c>
      <c r="DE188" s="3">
        <f>IF(RTD("tos.rtd",,DE$43,"."&amp;$B$134&amp;$AS$82&amp;"C"&amp;$A188)="N/A",0,RTD("tos.rtd",,DE$43,"."&amp;$B$134&amp;$AS$82&amp;"C"&amp;$A188))</f>
        <v>1070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387"/>
        <v>-1117.25</v>
      </c>
      <c r="DH188" s="3">
        <f t="shared" si="388"/>
        <v>0</v>
      </c>
      <c r="DI188" s="3">
        <f t="shared" si="389"/>
        <v>0</v>
      </c>
      <c r="DJ188" s="3">
        <f t="shared" si="358"/>
        <v>0</v>
      </c>
      <c r="DK188" s="3">
        <f t="shared" si="359"/>
        <v>0</v>
      </c>
      <c r="DL188" s="3">
        <f t="shared" si="390"/>
        <v>0</v>
      </c>
      <c r="DM188" s="3">
        <f t="shared" si="391"/>
        <v>0</v>
      </c>
      <c r="DN188" s="64" t="str">
        <f t="shared" si="360"/>
        <v>UNKNOWN</v>
      </c>
      <c r="DO188" s="64" t="str">
        <f t="shared" si="361"/>
        <v>UNKNOWN</v>
      </c>
      <c r="DP188" s="3">
        <f t="shared" si="362"/>
        <v>0</v>
      </c>
      <c r="DQ188" s="3">
        <f t="shared" si="363"/>
        <v>0</v>
      </c>
      <c r="DR188" s="3">
        <f t="shared" ca="1" si="364"/>
        <v>0</v>
      </c>
      <c r="DS188" s="3">
        <f t="shared" si="365"/>
        <v>0</v>
      </c>
      <c r="DT188" s="3">
        <f t="shared" si="392"/>
        <v>0</v>
      </c>
      <c r="DU188" s="3">
        <f t="shared" si="393"/>
        <v>0</v>
      </c>
      <c r="DV188" s="3">
        <f t="shared" si="366"/>
        <v>0</v>
      </c>
      <c r="DW188" s="3">
        <f t="shared" si="367"/>
        <v>0</v>
      </c>
      <c r="DX188" s="3">
        <f t="shared" ca="1" si="454"/>
        <v>2.7391778091124018E-63</v>
      </c>
      <c r="DY188" s="3">
        <f t="shared" ca="1" si="455"/>
        <v>-2.051821542033098E-4</v>
      </c>
      <c r="DZ188" s="3">
        <f t="shared" ca="1" si="456"/>
        <v>1.2539088181336976E-4</v>
      </c>
      <c r="EA188" s="3">
        <f t="shared" ca="1" si="457"/>
        <v>-1.5144004629140783E-4</v>
      </c>
      <c r="EB188" s="3">
        <f t="shared" ca="1" si="458"/>
        <v>8.3266247367059438E-5</v>
      </c>
      <c r="EC188" s="3">
        <f t="shared" ca="1" si="459"/>
        <v>-1.1464547210145439E-4</v>
      </c>
      <c r="ED188" s="63">
        <f t="shared" si="394"/>
        <v>0</v>
      </c>
      <c r="EE188" s="59">
        <f t="shared" si="374"/>
        <v>0.25</v>
      </c>
      <c r="EF188" s="59">
        <f t="shared" si="375"/>
        <v>4.1898</v>
      </c>
      <c r="EG188" s="59">
        <f t="shared" si="376"/>
        <v>0.25</v>
      </c>
      <c r="EH188" s="59">
        <f t="shared" si="377"/>
        <v>0.27789999999999998</v>
      </c>
      <c r="EI188" s="59">
        <f t="shared" si="378"/>
        <v>0.21390000000000001</v>
      </c>
      <c r="EJ188" s="59">
        <f t="shared" si="379"/>
        <v>0.24010000000000001</v>
      </c>
      <c r="EK188" s="63">
        <f t="shared" ca="1" si="395"/>
        <v>0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418.98%</v>
      </c>
      <c r="EN188" s="3" t="str">
        <f>RTD("tos.rtd",,EN$2,"."&amp;$C$134&amp;$AU$82&amp;"C"&amp;$A188)</f>
        <v>--</v>
      </c>
      <c r="EO188" s="3" t="str">
        <f>RTD("tos.rtd",,EO$2,"."&amp;$C$134&amp;$AU$82&amp;"P"&amp;$A188)</f>
        <v>27.79%</v>
      </c>
      <c r="EP188" s="3" t="str">
        <f>RTD("tos.rtd",,EP$2,"."&amp;$D$134&amp;$AW$82&amp;"C"&amp;$A188)</f>
        <v>21.39%</v>
      </c>
      <c r="EQ188" s="3" t="str">
        <f>RTD("tos.rtd",,EQ$2,"."&amp;$D$134&amp;$AW$82&amp;"P"&amp;$A188)</f>
        <v>24.01%</v>
      </c>
      <c r="ES188" s="63" t="str">
        <f t="shared" si="380"/>
        <v>20275,00.00</v>
      </c>
      <c r="ET188" s="63" t="str">
        <f t="shared" ca="1" si="381"/>
        <v>20275,-00.31</v>
      </c>
      <c r="EU188" s="68">
        <v>588.26</v>
      </c>
      <c r="EV188" s="68" t="s">
        <v>1524</v>
      </c>
      <c r="EW188" s="68">
        <v>514.69000000000005</v>
      </c>
      <c r="EX188" s="68" t="s">
        <v>1525</v>
      </c>
      <c r="EY188" s="68">
        <v>5893</v>
      </c>
      <c r="EZ188" s="68" t="s">
        <v>1526</v>
      </c>
      <c r="FA188" s="68">
        <v>21126</v>
      </c>
      <c r="FB188" s="68" t="s">
        <v>1527</v>
      </c>
      <c r="FC188" s="68" t="s">
        <v>1528</v>
      </c>
      <c r="FD188" s="68" t="s">
        <v>1529</v>
      </c>
      <c r="FE188" s="68" t="s">
        <v>1530</v>
      </c>
      <c r="FF188" s="68" t="s">
        <v>1531</v>
      </c>
    </row>
    <row r="189" spans="1:162" ht="11.1" customHeight="1" thickBot="1" x14ac:dyDescent="0.25">
      <c r="A189" s="2">
        <f t="shared" si="396"/>
        <v>20250</v>
      </c>
      <c r="B189" s="3">
        <f t="shared" si="428"/>
        <v>6</v>
      </c>
      <c r="C189" s="3">
        <f t="shared" si="429"/>
        <v>6</v>
      </c>
      <c r="D189" s="3">
        <f t="shared" si="430"/>
        <v>113</v>
      </c>
      <c r="E189" s="3">
        <f t="shared" si="463"/>
        <v>125</v>
      </c>
      <c r="F189" s="11">
        <f t="shared" si="423"/>
        <v>20335.194404515652</v>
      </c>
      <c r="G189" s="5">
        <f t="shared" si="464"/>
        <v>493.26613610069074</v>
      </c>
      <c r="AM189" s="1">
        <v>0</v>
      </c>
      <c r="AN189" s="1">
        <v>-1</v>
      </c>
      <c r="AO189" s="1">
        <v>20250</v>
      </c>
      <c r="AP189" s="1">
        <v>0</v>
      </c>
      <c r="AQ189" s="1">
        <v>-3</v>
      </c>
      <c r="AS189" s="56">
        <f>IF(RTD("tos.rtd",,AS$83,"."&amp;$B$134&amp;$AS$82&amp;"C"&amp;$A189)="N/A",0,RTD("tos.rtd",,AS$83,"."&amp;$B$134&amp;$AS$82&amp;"C"&amp;$A189))</f>
        <v>1</v>
      </c>
      <c r="AT189" s="35">
        <f>-IF(RTD("tos.rtd",,AT$83,"."&amp;$B$134&amp;$AS$82&amp;"P"&amp;$A189)="N/A",0,RTD("tos.rtd",,AT$83,"."&amp;$B$134&amp;$AS$82&amp;"P"&amp;$A189))</f>
        <v>-5</v>
      </c>
      <c r="AU189" s="16">
        <f>IF(RTD("tos.rtd",,AU$2,"."&amp;$C$134&amp;$AU$134&amp;"C"&amp;$A189)="N/A",0,RTD("tos.rtd",,AU$2,"."&amp;$C$134&amp;$AU$134&amp;"C"&amp;$A189))</f>
        <v>3</v>
      </c>
      <c r="AV189" s="16">
        <f>-IF(RTD("tos.rtd",,AV$2,"."&amp;$C$134&amp;$AU$134&amp;"P"&amp;$A189)="N/A",0,RTD("tos.rtd",,AV$2,"."&amp;$C$134&amp;$AU$134&amp;"P"&amp;$A189))</f>
        <v>-3</v>
      </c>
      <c r="AW189" s="56">
        <f>IF(RTD("tos.rtd",,AW$2,"."&amp;$D$134&amp;$AW$134&amp;"C"&amp;$A189)="N/A",0,RTD("tos.rtd",,AW$2,"."&amp;$D$134&amp;$AW$134&amp;"C"&amp;$A189))</f>
        <v>17</v>
      </c>
      <c r="AX189" s="35">
        <f>-IF(RTD("tos.rtd",,AX$2,"."&amp;$D$134&amp;$AW$134&amp;"P"&amp;$A189)="N/A",0,RTD("tos.rtd",,AX$2,"."&amp;$D$134&amp;$AW$134&amp;"P"&amp;$A189))</f>
        <v>-96</v>
      </c>
      <c r="AY189" s="77">
        <f t="shared" si="424"/>
        <v>-83</v>
      </c>
      <c r="AZ189" s="8">
        <f t="shared" si="349"/>
        <v>20250</v>
      </c>
      <c r="BA189" s="56">
        <f>IF(RTD("tos.rtd",,BA$43,"."&amp;$B$134&amp;$AS$82&amp;"C"&amp;$A189)="N/A",0,RTD("tos.rtd",,BA$43,"."&amp;$B$134&amp;$AS$82&amp;"C"&amp;$A189))</f>
        <v>0</v>
      </c>
      <c r="BB189" s="35">
        <f>-IF(RTD("tos.rtd",,BB$43,"."&amp;$B$134&amp;$AS$82&amp;"P"&amp;$A189)="N/A",0,RTD("tos.rtd",,BB$43,"."&amp;$B$134&amp;$AS$82&amp;"P"&amp;$A189))</f>
        <v>-3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-2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0</v>
      </c>
      <c r="BG189" s="35">
        <f ca="1">+Hoja2!Y190</f>
        <v>-41</v>
      </c>
      <c r="BH189" s="36">
        <f t="shared" ca="1" si="350"/>
        <v>-46</v>
      </c>
      <c r="BI189" s="32" t="str">
        <f t="shared" ca="1" si="409"/>
        <v/>
      </c>
      <c r="BJ189" s="3">
        <f ca="1">IF($BP$1=1,DX189,IF(RTD("tos.rtd",,BJ$43,"."&amp;$B$134&amp;$AS$82&amp;"C"&amp;$A189)="N/A",0,RTD("tos.rtd",,BJ$43,"."&amp;$B$134&amp;$AS$82&amp;"C"&amp;$A189)))</f>
        <v>4.2775276574811644E-66</v>
      </c>
      <c r="BK189" s="3">
        <f ca="1">IF($BP$1=1,DY189,-IF(RTD("tos.rtd",,BK$43,"."&amp;$B$134&amp;$AS$82&amp;"P"&amp;$A189)="N/A",0,RTD("tos.rtd",,BK$43,"."&amp;$B$134&amp;$AS$82&amp;"P"&amp;$A189)))</f>
        <v>-2.0044912453895112E-4</v>
      </c>
      <c r="BL189" s="83">
        <f ca="1">IF($BP$1=1,DZ189,IF(RTD("tos.rtd",,BL$2,"."&amp;$C$134&amp;$AU$82&amp;"C"&amp;$A189)="N/A",0,RTD("tos.rtd",,BL$2,"."&amp;$C$134&amp;$AU$82&amp;"C"&amp;$A189)))</f>
        <v>1.167227645483136E-4</v>
      </c>
      <c r="BM189" s="83">
        <f ca="1">IF($BP$1=1,EA189,-IF(RTD("tos.rtd",,BM$2,"."&amp;$C$134&amp;$AU$82&amp;"P"&amp;$A189)="N/A",0,RTD("tos.rtd",,BM$2,"."&amp;$C$134&amp;$AU$82&amp;"P"&amp;$A189)))</f>
        <v>-1.4380205715315436E-4</v>
      </c>
      <c r="BN189" s="3">
        <f ca="1">IF($BP$1=1,EB189,IF(RTD("tos.rtd",,BN$2,"."&amp;$D$134&amp;$AW$82&amp;"C"&amp;$A189)="N/A",0,RTD("tos.rtd",,BN$2,"."&amp;$D$134&amp;$AW$82&amp;"C"&amp;$A189)))</f>
        <v>7.7448422420252445E-5</v>
      </c>
      <c r="BO189" s="3">
        <f ca="1">IF($BP$1=1,EC189,-IF(RTD("tos.rtd",,BO$2,"."&amp;$D$134&amp;$AW$82&amp;"P"&amp;$A189)="N/A",0,RTD("tos.rtd",,BO$2,"."&amp;$D$134&amp;$AW$82&amp;"P"&amp;$A189)))</f>
        <v>-1.0718711573420158E-4</v>
      </c>
      <c r="BQ189" s="3">
        <f t="shared" ca="1" si="425"/>
        <v>-35499.892996868839</v>
      </c>
      <c r="BR189" s="3"/>
      <c r="BS189" s="83">
        <f t="shared" ca="1" si="426"/>
        <v>-2877.4742482328402</v>
      </c>
      <c r="BT189" s="83"/>
      <c r="BU189" s="3">
        <f t="shared" ca="1" si="427"/>
        <v>-317838.86115617957</v>
      </c>
      <c r="BV189" s="3" t="str">
        <f ca="1">IF(AND(BU189&lt;0,BU188&gt;0), "Cruce -", IF(AND(BU189&gt;0,BU188&lt;0),"Cruce +", ""))</f>
        <v>Cruce -</v>
      </c>
      <c r="BX189" s="3">
        <f t="shared" ca="1" si="382"/>
        <v>-163.28673166954383</v>
      </c>
      <c r="BY189" s="3" t="str">
        <f t="shared" ca="1" si="383"/>
        <v/>
      </c>
      <c r="BZ189" s="83">
        <f t="shared" ca="1" si="384"/>
        <v>-78.094522234851723</v>
      </c>
      <c r="CA189" s="83" t="str">
        <f t="shared" ca="1" si="383"/>
        <v/>
      </c>
      <c r="CB189" s="3">
        <f t="shared" ca="1" si="385"/>
        <v>0</v>
      </c>
      <c r="CC189" s="3" t="str">
        <f t="shared" ca="1" si="383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0.04</v>
      </c>
      <c r="CF189" s="83">
        <f>IF(RTD("tos.rtd",,CF$2,"."&amp;$C$134&amp;$AU$82&amp;"C"&amp;$A189)="N/A",0,RTD("tos.rtd",,CF$2,"."&amp;$C$134&amp;$AU$82&amp;"C"&amp;$A189))</f>
        <v>1</v>
      </c>
      <c r="CG189" s="83">
        <f>-IF(RTD("tos.rtd",,CG$2,"."&amp;$C$134&amp;$AU$82&amp;"P"&amp;$A189)="N/A",0,RTD("tos.rtd",,CG$2,"."&amp;$C$134&amp;$AU$82&amp;"P"&amp;$A189))</f>
        <v>0.02</v>
      </c>
      <c r="CH189" s="3">
        <f>IF(RTD("tos.rtd",,CH$2,"."&amp;$D$134&amp;$AW$82&amp;"C"&amp;$A189)="N/A",0,RTD("tos.rtd",,CH$2,"."&amp;$D$134&amp;$AW$82&amp;"C"&amp;$A189))</f>
        <v>0.84</v>
      </c>
      <c r="CI189" s="3">
        <f>-IF(RTD("tos.rtd",,CI$2,"."&amp;$D$134&amp;$AW$82&amp;"P"&amp;$A189)="N/A",0,RTD("tos.rtd",,CI$2,"."&amp;$D$134&amp;$AW$82&amp;"P"&amp;$A189))</f>
        <v>0.18</v>
      </c>
      <c r="CK189" s="3">
        <f t="shared" si="460"/>
        <v>80</v>
      </c>
      <c r="CL189" s="3"/>
      <c r="CM189" s="83">
        <f t="shared" si="461"/>
        <v>294</v>
      </c>
      <c r="CN189" s="83"/>
      <c r="CO189" s="3">
        <f t="shared" si="462"/>
        <v>-300</v>
      </c>
      <c r="CP189" s="3">
        <f t="shared" si="343"/>
        <v>74</v>
      </c>
      <c r="CQ189" s="3">
        <f t="shared" si="353"/>
        <v>-3</v>
      </c>
      <c r="CR189" s="3"/>
      <c r="CS189" s="83">
        <f t="shared" si="354"/>
        <v>-2</v>
      </c>
      <c r="CT189" s="83"/>
      <c r="CU189" s="3">
        <f t="shared" si="355"/>
        <v>0</v>
      </c>
      <c r="CV189" s="3"/>
      <c r="CW189" s="3">
        <f t="shared" ca="1" si="356"/>
        <v>-356216.22840128123</v>
      </c>
      <c r="CY189" s="3">
        <f t="shared" ca="1" si="357"/>
        <v>-241.38125390439555</v>
      </c>
      <c r="CZ189" s="70" t="str">
        <f t="shared" ca="1" si="386"/>
        <v/>
      </c>
      <c r="DA189" s="3">
        <f>IF(RTD("tos.rtd",,DA$43,"."&amp;$B$134&amp;$AS$82&amp;"C"&amp;$A189)="N/A",0,RTD("tos.rtd",,DA$43,"."&amp;$B$134&amp;$AS$82&amp;"C"&amp;$A189))</f>
        <v>308.35000000000002</v>
      </c>
      <c r="DB189" s="3">
        <f>IF(RTD("tos.rtd",,DB$43,"."&amp;$B$134&amp;$AS$82&amp;"P"&amp;$A189)="N/A",0,RTD("tos.rtd",,DB$43,"."&amp;$B$134&amp;$AS$82&amp;"P"&amp;$A189))</f>
        <v>0.35</v>
      </c>
      <c r="DC189" s="3">
        <f>IF(RTD("tos.rtd",,DC$43,"."&amp;$B$134&amp;$AS$82&amp;"C"&amp;$A189)="N/A",0,RTD("tos.rtd",,DC$43,"."&amp;$B$134&amp;$AS$82&amp;"C"&amp;$A189))</f>
        <v>1294</v>
      </c>
      <c r="DD189" s="3">
        <f>IF(RTD("tos.rtd",,DD$43,"."&amp;$B$134&amp;$AS$82&amp;"P"&amp;$A189)="N/A",0,RTD("tos.rtd",,DD$43,"."&amp;$B$134&amp;$AS$82&amp;"P"&amp;$A189))</f>
        <v>20</v>
      </c>
      <c r="DE189" s="3">
        <f>IF(RTD("tos.rtd",,DE$43,"."&amp;$B$134&amp;$AS$82&amp;"C"&amp;$A189)="N/A",0,RTD("tos.rtd",,DE$43,"."&amp;$B$134&amp;$AS$82&amp;"C"&amp;$A189))</f>
        <v>1094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387"/>
        <v>-1142.25</v>
      </c>
      <c r="DH189" s="3">
        <f t="shared" si="388"/>
        <v>0</v>
      </c>
      <c r="DI189" s="3">
        <f t="shared" si="389"/>
        <v>0</v>
      </c>
      <c r="DJ189" s="3">
        <f>IF(DA189&gt;=(DE189+(DC189-DE189)*0.6),(BA189-AP189),IF(DA189&lt;=(DE189+(DC189-DE189)*0.4),-(BA189-AP189),0))</f>
        <v>0</v>
      </c>
      <c r="DK189" s="3">
        <f>IF(DB189&lt;=(DF189+(DD189-DF189)*0.4),-(BB189-AQ189),IF(DB189&gt;=(DF189+(DD189-DF189)*0.6),(BB189-AQ189),0))</f>
        <v>0</v>
      </c>
      <c r="DL189" s="3">
        <f t="shared" si="390"/>
        <v>0</v>
      </c>
      <c r="DM189" s="3">
        <f t="shared" si="391"/>
        <v>0</v>
      </c>
      <c r="DN189" s="64" t="str">
        <f t="shared" si="360"/>
        <v>UNKNOWN</v>
      </c>
      <c r="DO189" s="64" t="str">
        <f t="shared" si="361"/>
        <v>UNKNOWN</v>
      </c>
      <c r="DP189" s="3">
        <f t="shared" si="362"/>
        <v>0</v>
      </c>
      <c r="DQ189" s="3">
        <f t="shared" si="363"/>
        <v>0</v>
      </c>
      <c r="DR189" s="83">
        <f t="shared" ca="1" si="364"/>
        <v>0</v>
      </c>
      <c r="DS189" s="83">
        <f t="shared" si="365"/>
        <v>0</v>
      </c>
      <c r="DT189" s="3">
        <f t="shared" si="392"/>
        <v>0</v>
      </c>
      <c r="DU189" s="3">
        <f t="shared" si="393"/>
        <v>0</v>
      </c>
      <c r="DV189" s="3">
        <f t="shared" si="366"/>
        <v>0</v>
      </c>
      <c r="DW189" s="3">
        <f t="shared" si="367"/>
        <v>-1</v>
      </c>
      <c r="DX189" s="3">
        <f t="shared" ca="1" si="454"/>
        <v>4.2775276574811644E-66</v>
      </c>
      <c r="DY189" s="3">
        <f t="shared" ca="1" si="455"/>
        <v>-2.0044912453895112E-4</v>
      </c>
      <c r="DZ189" s="83">
        <f t="shared" ca="1" si="456"/>
        <v>1.167227645483136E-4</v>
      </c>
      <c r="EA189" s="83">
        <f t="shared" ca="1" si="457"/>
        <v>-1.4380205715315436E-4</v>
      </c>
      <c r="EB189" s="3">
        <f t="shared" ca="1" si="458"/>
        <v>7.7448422420252445E-5</v>
      </c>
      <c r="EC189" s="3">
        <f t="shared" ca="1" si="459"/>
        <v>-1.0718711573420158E-4</v>
      </c>
      <c r="ED189" s="63">
        <f t="shared" si="394"/>
        <v>-1</v>
      </c>
      <c r="EE189" s="59">
        <f t="shared" si="374"/>
        <v>0.25</v>
      </c>
      <c r="EF189" s="59">
        <f t="shared" si="375"/>
        <v>4.2652000000000001</v>
      </c>
      <c r="EG189" s="84">
        <f t="shared" si="376"/>
        <v>0.25</v>
      </c>
      <c r="EH189" s="84">
        <f t="shared" si="377"/>
        <v>0.27900000000000003</v>
      </c>
      <c r="EI189" s="59">
        <f t="shared" si="378"/>
        <v>0.2155</v>
      </c>
      <c r="EJ189" s="59">
        <f t="shared" si="379"/>
        <v>0.24110000000000001</v>
      </c>
      <c r="EK189" s="63">
        <f t="shared" ca="1" si="395"/>
        <v>91731.204138724032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426.52%</v>
      </c>
      <c r="EN189" s="83" t="str">
        <f>RTD("tos.rtd",,EN$2,"."&amp;$C$134&amp;$AU$82&amp;"C"&amp;$A189)</f>
        <v>--</v>
      </c>
      <c r="EO189" s="83" t="str">
        <f>RTD("tos.rtd",,EO$2,"."&amp;$C$134&amp;$AU$82&amp;"P"&amp;$A189)</f>
        <v>27.90%</v>
      </c>
      <c r="EP189" s="3" t="str">
        <f>RTD("tos.rtd",,EP$2,"."&amp;$D$134&amp;$AW$82&amp;"C"&amp;$A189)</f>
        <v>21.55%</v>
      </c>
      <c r="EQ189" s="3" t="str">
        <f>RTD("tos.rtd",,EQ$2,"."&amp;$D$134&amp;$AW$82&amp;"P"&amp;$A189)</f>
        <v>24.11%</v>
      </c>
      <c r="ES189" s="63" t="str">
        <f t="shared" si="380"/>
        <v>20250,-01.00</v>
      </c>
      <c r="ET189" s="63" t="str">
        <f t="shared" ca="1" si="381"/>
        <v>20250,-00.24</v>
      </c>
      <c r="EU189" s="68">
        <v>588.23</v>
      </c>
      <c r="EV189" s="68" t="s">
        <v>1532</v>
      </c>
      <c r="EW189" s="68">
        <v>514.67999999999995</v>
      </c>
      <c r="EX189" s="68" t="s">
        <v>1533</v>
      </c>
      <c r="EY189" s="68">
        <v>5892.5</v>
      </c>
      <c r="EZ189" s="68" t="s">
        <v>1534</v>
      </c>
      <c r="FA189" s="68">
        <v>21126</v>
      </c>
      <c r="FB189" s="68" t="s">
        <v>1535</v>
      </c>
      <c r="FC189" s="68" t="s">
        <v>1536</v>
      </c>
      <c r="FD189" s="68" t="s">
        <v>1537</v>
      </c>
      <c r="FE189" s="68" t="s">
        <v>1538</v>
      </c>
      <c r="FF189" s="68" t="s">
        <v>1539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-654</v>
      </c>
      <c r="BI190" s="1">
        <f ca="1">IFERROR(IF(MIN(BH137:BH189)&lt;&gt;0,INDEX(A137:A189,MATCH(MIN(BH137:BH189),BH137:BH189,0)),""),"")</f>
        <v>20850</v>
      </c>
      <c r="BP190" s="64">
        <f ca="1">INDEX(BQ190:BU190,MATCH(MAX(BQ136:BU136),BQ136:BU136,0))</f>
        <v>21325</v>
      </c>
      <c r="BQ190" s="1" t="str">
        <f ca="1">IF(AND(BQ136&gt;0,ABS(MAX(BQ137:BQ189))&gt;ABS(MIN(BQ137:BQ189))),IF(MAX(BQ137:BQ189)&lt;&gt;0,INDEX($A137:$A189,MATCH(MAX(BQ137:BQ189),BQ137:BQ189,0)),""),"")</f>
        <v/>
      </c>
      <c r="BS190" s="1">
        <f ca="1">IF(AND(BS136&gt;0,ABS(MAX(BS137:BS189))&gt;ABS(MIN(BS137:BS189))),IF(MAX(BS137:BS189)&lt;&gt;0,INDEX($A137:$A189,MATCH(MAX(BS137:BS189),BS137:BS189,0)),""),"")</f>
        <v>21400</v>
      </c>
      <c r="BU190" s="1">
        <f ca="1">IF(AND(BU136&gt;0,ABS(MAX(BU137:BU189))&gt;ABS(MIN(BU137:BU189))),IF(MAX(BU137:BU189)&lt;&gt;0,INDEX($A137:$A189,MATCH(MAX(BU137:BU189),BU137:BU189,0)),""),"")</f>
        <v>21325</v>
      </c>
      <c r="BW190" s="64">
        <f ca="1">INDEX(BX190:CB190,MATCH(MAX(BX136:CB136),BX136:CB136,0))</f>
        <v>21400</v>
      </c>
      <c r="BX190" s="1" t="str">
        <f ca="1">IF(AND(BX136&gt;0,ABS(MAX(BX137:BX189))&gt;ABS(MIN(BX137:BX189))),IF(MAX(BX137:BX189)&lt;&gt;0,INDEX($A137:$A189,MATCH(MAX(BX137:BX189),BX137:BX189,0)),""),"")</f>
        <v/>
      </c>
      <c r="BY190" s="1">
        <f ca="1">INDEX($A$137:$A$189,MATCH("Cruce -",BY137:BY189,)+1)</f>
        <v>21425</v>
      </c>
      <c r="BZ190" s="1">
        <f ca="1">IF(AND(BZ136&gt;0,ABS(MAX(BZ137:BZ189))&gt;ABS(MIN(BZ137:BZ189))),IF(MAX(BZ137:BZ189)&lt;&gt;0,INDEX($A137:$A189,MATCH(MAX(BZ137:BZ189),BZ137:BZ189,0)),""),"")</f>
        <v>21400</v>
      </c>
      <c r="CB190" s="1" t="str">
        <f ca="1">IF(AND(CB136&gt;0,ABS(MAX(CB137:CB189))&gt;ABS(MIN(CB137:CB189))),IF(MAX(CB137:CB189)&lt;&gt;0,INDEX($A137:$A189,MATCH(MAX(CB137:CB189),CB137:CB189,0)),""),"")</f>
        <v/>
      </c>
      <c r="CJ190" s="64">
        <f>INDEX(CK190:CO190,MATCH(MAX(CK136:CO136),CK136:CO136,0))</f>
        <v>21325</v>
      </c>
      <c r="CK190" s="1">
        <f>IF(AND(CK136&gt;0,ABS(MAX(CK137:CK189))&gt;ABS(MIN(CK137:CK189))),IF(MAX(CK137:CK189)&lt;&gt;0,INDEX($A137:$A189,MATCH(MAX(CK137:CK189),CK137:CK189,0)),""),"")</f>
        <v>21300</v>
      </c>
      <c r="CM190" s="1">
        <f>IF(AND(CM136&gt;0,ABS(MAX(CM137:CM189))&gt;ABS(MIN(CM137:CM189))),IF(MAX(CM137:CM189)&lt;&gt;0,INDEX($A137:$A189,MATCH(MAX(CM137:CM189),CM137:CM189,0)),""),"")</f>
        <v>21400</v>
      </c>
      <c r="CO190" s="1">
        <f>IF(AND(CO136&gt;0,ABS(MAX(CO137:CO189))&gt;ABS(MIN(CO137:CO189))),IF(MAX(CO137:CO189)&lt;&gt;0,INDEX($A137:$A189,MATCH(MAX(CO137:CO189),CO137:CO189,0)),""),"")</f>
        <v>21325</v>
      </c>
      <c r="CP190" s="1">
        <f>IF(ABS(MAX(CP137:CP189))&gt;ABS(MIN(CP137:CP189)),IF(MAX(CP137:CP189)&lt;&gt;0,INDEX($A137:$A189,MATCH(MAX(CP137:CP189),CP137:CP189,0)),""),"")</f>
        <v>21325</v>
      </c>
      <c r="CW190" s="1">
        <f ca="1">IF(AND(CW136&gt;0,ABS(MAX(CW137:CW189))&gt;ABS(MIN(CW137:CW189))),IF(MAX(CW137:CW189)&lt;&gt;0,INDEX($A137:$A189,MATCH(MAX(CW137:CW189),CW137:CW189,0)),""),"")</f>
        <v>21325</v>
      </c>
      <c r="CY190" s="1" t="str">
        <f ca="1">IF(AND(CY136&gt;0,ABS(MAX(CY137:CY189))&gt;ABS(MIN(CY137:CY189))),IF(MAX(CY137:CY189)&lt;&gt;0,INDEX($A137:$A189,MATCH(MAX(CY137:CY189),CY137:CY189,0)),""),"")</f>
        <v/>
      </c>
      <c r="DH190" s="1" t="str">
        <f t="shared" ref="DH190:DM190" si="465">IF(AND(DH136&gt;0,ABS(MAX(DH137:DH189))&gt;ABS(MIN(DH137:DH189))),IF(MAX(DH137:DH189)&lt;&gt;0,INDEX($A137:$A189,MATCH(MAX(DH137:DH189),DH137:DH189,0)),""),"")</f>
        <v/>
      </c>
      <c r="DI190" s="1" t="str">
        <f t="shared" si="465"/>
        <v/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465"/>
        <v/>
      </c>
      <c r="DM190" s="1" t="str">
        <f t="shared" si="465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str">
        <f ca="1">IF(AND(DR136&gt;0,ABS(MAX(DR137:DR189))&gt;ABS(MIN(DR137:DR189))),IF(MAX(DR137:DR189)&lt;&gt;0,INDEX($A137:$A189,MATCH(MAX(DR137:DR189),DR137:DR189,0)),""),"")</f>
        <v/>
      </c>
      <c r="ED190" s="103">
        <f>IFERROR(IF(MAX(ED137:ED189)&lt;&gt;0,INDEX($A137:$A189,MATCH(MAX(ED137:ED189),ED137:ED189,0)),""),"")</f>
        <v>21300</v>
      </c>
      <c r="EU190" s="68">
        <v>588.22</v>
      </c>
      <c r="EV190" s="68" t="s">
        <v>1540</v>
      </c>
      <c r="EW190" s="68">
        <v>514.69000000000005</v>
      </c>
      <c r="EX190" s="68" t="s">
        <v>1541</v>
      </c>
      <c r="EY190" s="68">
        <v>5892.5</v>
      </c>
      <c r="EZ190" s="68" t="s">
        <v>1542</v>
      </c>
      <c r="FA190" s="68">
        <v>21125.5</v>
      </c>
      <c r="FB190" s="68" t="s">
        <v>1543</v>
      </c>
      <c r="FC190" s="68" t="s">
        <v>1544</v>
      </c>
      <c r="FD190" s="68" t="s">
        <v>1545</v>
      </c>
      <c r="FE190" s="68" t="s">
        <v>1546</v>
      </c>
      <c r="FF190" s="68" t="s">
        <v>1547</v>
      </c>
    </row>
    <row r="191" spans="1:162" x14ac:dyDescent="0.2">
      <c r="BP191" s="64">
        <f ca="1">INDEX(BQ191:BU191,MATCH(MIN(BQ136:BU136),BQ136:BU136,0))</f>
        <v>21400</v>
      </c>
      <c r="BQ191" s="1">
        <f ca="1">IF(AND(BQ136&lt;0,ABS(MIN(BQ137:BQ189))&gt;ABS(MAX(BQ137:BQ189))),IF(MIN(BQ137:BQ189)&lt;&gt;0,INDEX($A137:$A189,MATCH(MIN(BQ137:BQ189),BQ137:BQ189,0)),""),"")</f>
        <v>21400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>
        <f ca="1">INDEX(BX191:CB191,MATCH(MIN(BX136:CB136),BX136:CB136,0))</f>
        <v>21350</v>
      </c>
      <c r="BX191" s="1">
        <f ca="1">IF(AND(BX136&lt;0,ABS(MIN(BX137:BX189))&gt;ABS(MAX(BX137:BX189))),IF(MIN(BX137:BX189)&lt;&gt;0,INDEX($A137:$A189,MATCH(MIN(BX137:BX189),BX137:BX189,0)),""),"")</f>
        <v>21350</v>
      </c>
      <c r="BY191" s="1">
        <f ca="1">INDEX($A$137:$A$189,MATCH("Cruce -",BY137:BY189,)-1)</f>
        <v>21475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>
        <f ca="1">IF(AND(CB136&lt;0,ABS(MIN(CB137:CB189))&gt;ABS(MAX(CB137:CB189))),IF(MIN(CB137:CB189)&lt;&gt;0,INDEX($A137:$A189,MATCH(MIN(CB137:CB189),CB137:CB189,0)),""),"")</f>
        <v>20800</v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str">
        <f ca="1">IF(AND(CW136&lt;0,ABS(MIN(CW137:CW189))&gt;ABS(MAX(CW137:CW189))),IF(MIN(CW137:CW189)&lt;&gt;0,INDEX($A137:$A189,MATCH(MIN(CW137:CW189),CW137:CW189,0)),""),"")</f>
        <v/>
      </c>
      <c r="CY191" s="1">
        <f ca="1">IF(AND(CY136&lt;0,ABS(MIN(CY137:CY189))&gt;ABS(MAX(CY137:CY189))),IF(MIN(CY137:CY189)&lt;&gt;0,INDEX($A137:$A189,MATCH(MIN(CY137:CY189),CY137:CY189,0)),""),"")</f>
        <v>21350</v>
      </c>
      <c r="DH191" s="1" t="str">
        <f t="shared" ref="DH191:DM191" si="466">IF(AND(DH136&lt;0,ABS(MIN(DH137:DH189))&gt;ABS(MAX(DH137:DH189))),IF(MIN(DH137:DH189)&lt;&gt;0,INDEX($A137:$A189,MATCH(MIN(DH137:DH189),DH137:DH189,0)),""),"")</f>
        <v/>
      </c>
      <c r="DI191" s="1" t="str">
        <f t="shared" si="466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466"/>
        <v/>
      </c>
      <c r="DM191" s="1" t="str">
        <f t="shared" si="466"/>
        <v/>
      </c>
      <c r="DN191" s="64" t="str">
        <f ca="1">BI134&amp;","&amp;BI190&amp;","&amp;ED190&amp;","&amp;ED191</f>
        <v>21450,20850,21300,20850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str">
        <f ca="1">IF(AND(DR136&lt;0,ABS(MIN(DR137:DR189))&gt;ABS(MAX(DR137:DR189))),IF(MIN(DR137:DR189)&lt;&gt;0,INDEX($A137:$A189,MATCH(MIN(DR137:DR189),DR137:DR189,0)),""),"")</f>
        <v/>
      </c>
      <c r="ED191" s="103">
        <f>IFERROR(IF(MIN(ED137:ED189)&lt;&gt;0,INDEX($A137:$A189,MATCH(MIN(ED137:ED189),ED137:ED189,0)),""),"")</f>
        <v>20850</v>
      </c>
      <c r="EU191" s="68">
        <v>588.19000000000005</v>
      </c>
      <c r="EV191" s="68" t="s">
        <v>1548</v>
      </c>
      <c r="EW191" s="68">
        <v>514.69000000000005</v>
      </c>
      <c r="EX191" s="68" t="s">
        <v>1549</v>
      </c>
      <c r="EY191" s="68">
        <v>5892.5</v>
      </c>
      <c r="EZ191" s="68" t="s">
        <v>1550</v>
      </c>
      <c r="FA191" s="68">
        <v>21126</v>
      </c>
      <c r="FB191" s="68" t="s">
        <v>1551</v>
      </c>
      <c r="FC191" s="68" t="s">
        <v>1552</v>
      </c>
      <c r="FD191" s="68" t="s">
        <v>1553</v>
      </c>
      <c r="FE191" s="68" t="s">
        <v>1554</v>
      </c>
      <c r="FF191" s="68" t="s">
        <v>1555</v>
      </c>
    </row>
    <row r="192" spans="1:162" x14ac:dyDescent="0.2">
      <c r="ET192" s="64">
        <v>250410</v>
      </c>
      <c r="EU192" s="68">
        <v>588.1</v>
      </c>
      <c r="EV192" s="68" t="s">
        <v>1556</v>
      </c>
      <c r="EW192" s="68">
        <v>514.58000000000004</v>
      </c>
      <c r="EX192" s="68" t="s">
        <v>1557</v>
      </c>
      <c r="EY192" s="68">
        <v>5891.25</v>
      </c>
      <c r="EZ192" s="68" t="s">
        <v>1558</v>
      </c>
      <c r="FA192" s="68">
        <v>21122</v>
      </c>
      <c r="FB192" s="68" t="s">
        <v>1559</v>
      </c>
      <c r="FC192" s="68" t="s">
        <v>1560</v>
      </c>
      <c r="FD192" s="68" t="s">
        <v>1561</v>
      </c>
      <c r="FE192" s="68" t="s">
        <v>1562</v>
      </c>
      <c r="FF192" s="68" t="s">
        <v>1563</v>
      </c>
    </row>
    <row r="193" spans="151:162" x14ac:dyDescent="0.2">
      <c r="EU193" s="67">
        <v>587.99</v>
      </c>
      <c r="EV193" s="67" t="s">
        <v>1564</v>
      </c>
      <c r="EW193" s="67">
        <v>514.46</v>
      </c>
      <c r="EX193" s="67" t="s">
        <v>1565</v>
      </c>
      <c r="EY193" s="67">
        <v>5890.25</v>
      </c>
      <c r="EZ193" s="67" t="s">
        <v>1566</v>
      </c>
      <c r="FA193" s="67">
        <v>21116.5</v>
      </c>
      <c r="FB193" s="67" t="s">
        <v>1567</v>
      </c>
      <c r="FC193" s="67" t="s">
        <v>1568</v>
      </c>
      <c r="FD193" s="67" t="s">
        <v>1569</v>
      </c>
      <c r="FE193" s="68" t="s">
        <v>1570</v>
      </c>
      <c r="FF193" s="68" t="s">
        <v>1571</v>
      </c>
    </row>
    <row r="194" spans="151:162" x14ac:dyDescent="0.2">
      <c r="EU194" s="67">
        <v>588.11</v>
      </c>
      <c r="EV194" s="67" t="s">
        <v>1572</v>
      </c>
      <c r="EW194" s="67">
        <v>514.6</v>
      </c>
      <c r="EX194" s="67" t="s">
        <v>1573</v>
      </c>
      <c r="EY194" s="67">
        <v>5891.5</v>
      </c>
      <c r="EZ194" s="67" t="s">
        <v>1574</v>
      </c>
      <c r="FA194" s="67">
        <v>21122.75</v>
      </c>
      <c r="FB194" s="67" t="s">
        <v>1575</v>
      </c>
      <c r="FC194" s="67" t="s">
        <v>1576</v>
      </c>
      <c r="FD194" s="67" t="s">
        <v>1577</v>
      </c>
      <c r="FE194" s="68" t="s">
        <v>1578</v>
      </c>
      <c r="FF194" s="68" t="s">
        <v>1579</v>
      </c>
    </row>
    <row r="195" spans="151:162" x14ac:dyDescent="0.2">
      <c r="EU195" s="67">
        <v>588.11</v>
      </c>
      <c r="EV195" s="67" t="s">
        <v>1580</v>
      </c>
      <c r="EW195" s="67">
        <v>514.63</v>
      </c>
      <c r="EX195" s="67" t="s">
        <v>1581</v>
      </c>
      <c r="EY195" s="67">
        <v>5891.5</v>
      </c>
      <c r="EZ195" s="67" t="s">
        <v>1582</v>
      </c>
      <c r="FA195" s="67">
        <v>21123.5</v>
      </c>
      <c r="FB195" s="67" t="s">
        <v>1583</v>
      </c>
      <c r="FC195" s="67" t="s">
        <v>1584</v>
      </c>
      <c r="FD195" s="67" t="s">
        <v>1585</v>
      </c>
      <c r="FE195" s="68" t="s">
        <v>1586</v>
      </c>
      <c r="FF195" s="68" t="s">
        <v>1587</v>
      </c>
    </row>
    <row r="196" spans="151:162" x14ac:dyDescent="0.2">
      <c r="EU196" s="67">
        <v>588.09</v>
      </c>
      <c r="EV196" s="67" t="s">
        <v>1588</v>
      </c>
      <c r="EW196" s="67">
        <v>514.66</v>
      </c>
      <c r="EX196" s="67" t="s">
        <v>1589</v>
      </c>
      <c r="EY196" s="67">
        <v>5892</v>
      </c>
      <c r="EZ196" s="67" t="s">
        <v>1590</v>
      </c>
      <c r="FA196" s="67">
        <v>21124.5</v>
      </c>
      <c r="FB196" s="67" t="s">
        <v>1591</v>
      </c>
      <c r="FC196" s="67" t="s">
        <v>1592</v>
      </c>
      <c r="FD196" s="67" t="s">
        <v>1593</v>
      </c>
      <c r="FE196" s="68" t="s">
        <v>1594</v>
      </c>
      <c r="FF196" s="68" t="s">
        <v>1595</v>
      </c>
    </row>
    <row r="197" spans="151:162" x14ac:dyDescent="0.2">
      <c r="EU197" s="67">
        <v>588.21</v>
      </c>
      <c r="EV197" s="67" t="s">
        <v>1596</v>
      </c>
      <c r="EW197" s="67">
        <v>514.65</v>
      </c>
      <c r="EX197" s="67" t="s">
        <v>1597</v>
      </c>
      <c r="EY197" s="67">
        <v>5892.5</v>
      </c>
      <c r="EZ197" s="67" t="s">
        <v>1598</v>
      </c>
      <c r="FA197" s="67">
        <v>21126.5</v>
      </c>
      <c r="FB197" s="67" t="s">
        <v>1599</v>
      </c>
      <c r="FC197" s="67" t="s">
        <v>1600</v>
      </c>
      <c r="FD197" s="67" t="s">
        <v>1601</v>
      </c>
      <c r="FE197" s="68" t="s">
        <v>1602</v>
      </c>
      <c r="FF197" s="68" t="s">
        <v>1603</v>
      </c>
    </row>
    <row r="198" spans="151:162" x14ac:dyDescent="0.2">
      <c r="EU198" s="67">
        <v>588.19000000000005</v>
      </c>
      <c r="EV198" s="67" t="s">
        <v>1604</v>
      </c>
      <c r="EW198" s="67">
        <v>514.78</v>
      </c>
      <c r="EX198" s="67" t="s">
        <v>1605</v>
      </c>
      <c r="EY198" s="67">
        <v>5893.75</v>
      </c>
      <c r="EZ198" s="67" t="s">
        <v>1606</v>
      </c>
      <c r="FA198" s="67">
        <v>21129.75</v>
      </c>
      <c r="FB198" s="67" t="s">
        <v>1607</v>
      </c>
      <c r="FC198" s="67" t="s">
        <v>1608</v>
      </c>
      <c r="FD198" s="67" t="s">
        <v>1609</v>
      </c>
      <c r="FE198" s="68" t="s">
        <v>1610</v>
      </c>
      <c r="FF198" s="68" t="s">
        <v>1611</v>
      </c>
    </row>
    <row r="199" spans="151:162" x14ac:dyDescent="0.2">
      <c r="EU199" s="67">
        <v>588.46</v>
      </c>
      <c r="EV199" s="67" t="s">
        <v>1612</v>
      </c>
      <c r="EW199" s="67">
        <v>514.92999999999995</v>
      </c>
      <c r="EX199" s="67" t="s">
        <v>1613</v>
      </c>
      <c r="EY199" s="67">
        <v>5895</v>
      </c>
      <c r="EZ199" s="67" t="s">
        <v>1614</v>
      </c>
      <c r="FA199" s="67">
        <v>21135.75</v>
      </c>
      <c r="FB199" s="67" t="s">
        <v>1615</v>
      </c>
      <c r="FC199" s="67" t="s">
        <v>1616</v>
      </c>
      <c r="FD199" s="67" t="s">
        <v>1617</v>
      </c>
      <c r="FE199" s="68" t="s">
        <v>1618</v>
      </c>
      <c r="FF199" s="68" t="s">
        <v>1619</v>
      </c>
    </row>
    <row r="200" spans="151:162" x14ac:dyDescent="0.2">
      <c r="EU200" s="67">
        <v>588.47</v>
      </c>
      <c r="EV200" s="67" t="s">
        <v>1620</v>
      </c>
      <c r="EW200" s="67">
        <v>514.96</v>
      </c>
      <c r="EX200" s="67" t="s">
        <v>1621</v>
      </c>
      <c r="EY200" s="67">
        <v>5895.25</v>
      </c>
      <c r="EZ200" s="67" t="s">
        <v>1622</v>
      </c>
      <c r="FA200" s="67">
        <v>21136.75</v>
      </c>
      <c r="FB200" s="67" t="s">
        <v>1623</v>
      </c>
      <c r="FC200" s="67" t="s">
        <v>1624</v>
      </c>
      <c r="FD200" s="67" t="s">
        <v>1625</v>
      </c>
      <c r="FE200" s="68" t="s">
        <v>1626</v>
      </c>
      <c r="FF200" s="68" t="s">
        <v>1627</v>
      </c>
    </row>
    <row r="201" spans="151:162" x14ac:dyDescent="0.2">
      <c r="EU201" s="67">
        <v>588.44000000000005</v>
      </c>
      <c r="EV201" s="67" t="s">
        <v>1628</v>
      </c>
      <c r="EW201" s="67">
        <v>514.91999999999996</v>
      </c>
      <c r="EX201" s="67" t="s">
        <v>1629</v>
      </c>
      <c r="EY201" s="67">
        <v>5894.75</v>
      </c>
      <c r="EZ201" s="67" t="s">
        <v>1630</v>
      </c>
      <c r="FA201" s="67">
        <v>21135.75</v>
      </c>
      <c r="FB201" s="67" t="s">
        <v>1631</v>
      </c>
      <c r="FC201" s="67" t="s">
        <v>1632</v>
      </c>
      <c r="FD201" s="67" t="s">
        <v>1633</v>
      </c>
      <c r="FE201" s="68" t="s">
        <v>1634</v>
      </c>
      <c r="FF201" s="68" t="s">
        <v>1635</v>
      </c>
    </row>
    <row r="202" spans="151:162" x14ac:dyDescent="0.2">
      <c r="EU202" s="67">
        <v>588.4</v>
      </c>
      <c r="EV202" s="67" t="s">
        <v>1636</v>
      </c>
      <c r="EW202" s="67">
        <v>514.99</v>
      </c>
      <c r="EX202" s="67" t="s">
        <v>1637</v>
      </c>
      <c r="EY202" s="67">
        <v>5895</v>
      </c>
      <c r="EZ202" s="67" t="s">
        <v>1638</v>
      </c>
      <c r="FA202" s="67">
        <v>21137.75</v>
      </c>
      <c r="FB202" s="67" t="s">
        <v>1639</v>
      </c>
      <c r="FC202" s="67" t="s">
        <v>1640</v>
      </c>
      <c r="FD202" s="67" t="s">
        <v>1641</v>
      </c>
      <c r="FE202" s="68" t="s">
        <v>1642</v>
      </c>
      <c r="FF202" s="68" t="s">
        <v>1643</v>
      </c>
    </row>
    <row r="203" spans="151:162" x14ac:dyDescent="0.2">
      <c r="EU203" s="67">
        <v>588.5</v>
      </c>
      <c r="EV203" s="67" t="s">
        <v>1644</v>
      </c>
      <c r="EW203" s="67">
        <v>515.04</v>
      </c>
      <c r="EX203" s="67" t="s">
        <v>1645</v>
      </c>
      <c r="EY203" s="67">
        <v>5895.75</v>
      </c>
      <c r="EZ203" s="67" t="s">
        <v>1646</v>
      </c>
      <c r="FA203" s="67">
        <v>21140.75</v>
      </c>
      <c r="FB203" s="67" t="s">
        <v>1647</v>
      </c>
      <c r="FC203" s="67" t="s">
        <v>1648</v>
      </c>
      <c r="FD203" s="67" t="s">
        <v>1649</v>
      </c>
      <c r="FE203" s="68" t="s">
        <v>1650</v>
      </c>
      <c r="FF203" s="68" t="s">
        <v>1651</v>
      </c>
    </row>
    <row r="204" spans="151:162" x14ac:dyDescent="0.2">
      <c r="EU204" s="67">
        <v>588.5</v>
      </c>
      <c r="EV204" s="67" t="s">
        <v>1652</v>
      </c>
      <c r="EW204" s="67">
        <v>515.04</v>
      </c>
      <c r="EX204" s="67" t="s">
        <v>1653</v>
      </c>
      <c r="EY204" s="67">
        <v>5895.25</v>
      </c>
      <c r="EZ204" s="67" t="s">
        <v>1654</v>
      </c>
      <c r="FA204" s="67">
        <v>21140.5</v>
      </c>
      <c r="FB204" s="67" t="s">
        <v>1655</v>
      </c>
      <c r="FC204" s="67" t="s">
        <v>1656</v>
      </c>
      <c r="FD204" s="67" t="s">
        <v>1657</v>
      </c>
      <c r="FE204" s="68" t="s">
        <v>1658</v>
      </c>
      <c r="FF204" s="68" t="s">
        <v>1659</v>
      </c>
    </row>
    <row r="205" spans="151:162" x14ac:dyDescent="0.2">
      <c r="EU205" s="67">
        <v>588.48</v>
      </c>
      <c r="EV205" s="67" t="s">
        <v>1660</v>
      </c>
      <c r="EW205" s="67">
        <v>515</v>
      </c>
      <c r="EX205" s="67" t="s">
        <v>1661</v>
      </c>
      <c r="EY205" s="67">
        <v>5895</v>
      </c>
      <c r="EZ205" s="67" t="s">
        <v>1662</v>
      </c>
      <c r="FA205" s="67">
        <v>21139.5</v>
      </c>
      <c r="FB205" s="67" t="s">
        <v>1663</v>
      </c>
      <c r="FC205" s="67" t="s">
        <v>1664</v>
      </c>
      <c r="FD205" s="67" t="s">
        <v>1665</v>
      </c>
      <c r="FE205" s="68" t="s">
        <v>1666</v>
      </c>
      <c r="FF205" s="68" t="s">
        <v>1667</v>
      </c>
    </row>
    <row r="206" spans="151:162" x14ac:dyDescent="0.2">
      <c r="EU206" s="67">
        <v>588.52</v>
      </c>
      <c r="EV206" s="67" t="s">
        <v>1668</v>
      </c>
      <c r="EW206" s="67">
        <v>515.08000000000004</v>
      </c>
      <c r="EX206" s="67" t="s">
        <v>1669</v>
      </c>
      <c r="EY206" s="67">
        <v>5895.5</v>
      </c>
      <c r="EZ206" s="67" t="s">
        <v>1670</v>
      </c>
      <c r="FA206" s="67">
        <v>21142.25</v>
      </c>
      <c r="FB206" s="67" t="s">
        <v>1671</v>
      </c>
      <c r="FC206" s="67" t="s">
        <v>1672</v>
      </c>
      <c r="FD206" s="67" t="s">
        <v>1673</v>
      </c>
      <c r="FE206" s="68" t="s">
        <v>1674</v>
      </c>
      <c r="FF206" s="68" t="s">
        <v>1675</v>
      </c>
    </row>
    <row r="207" spans="151:162" x14ac:dyDescent="0.2">
      <c r="EU207" s="67">
        <v>588.53</v>
      </c>
      <c r="EV207" s="67" t="s">
        <v>1676</v>
      </c>
      <c r="EW207" s="67">
        <v>515.09</v>
      </c>
      <c r="EX207" s="67" t="s">
        <v>1677</v>
      </c>
      <c r="EY207" s="67">
        <v>5895.75</v>
      </c>
      <c r="EZ207" s="67" t="s">
        <v>1678</v>
      </c>
      <c r="FA207" s="67">
        <v>21142.75</v>
      </c>
      <c r="FB207" s="67" t="s">
        <v>1679</v>
      </c>
      <c r="FC207" s="67" t="s">
        <v>1680</v>
      </c>
      <c r="FD207" s="67" t="s">
        <v>1681</v>
      </c>
      <c r="FE207" s="68" t="s">
        <v>1682</v>
      </c>
      <c r="FF207" s="68" t="s">
        <v>1683</v>
      </c>
    </row>
    <row r="208" spans="151:162" x14ac:dyDescent="0.2">
      <c r="EU208" s="67">
        <v>588.53</v>
      </c>
      <c r="EV208" s="67" t="s">
        <v>1684</v>
      </c>
      <c r="EW208" s="67">
        <v>515.09</v>
      </c>
      <c r="EX208" s="67" t="s">
        <v>1685</v>
      </c>
      <c r="EY208" s="67">
        <v>5895.75</v>
      </c>
      <c r="EZ208" s="67" t="s">
        <v>1686</v>
      </c>
      <c r="FA208" s="67">
        <v>21143</v>
      </c>
      <c r="FB208" s="67" t="s">
        <v>1687</v>
      </c>
      <c r="FC208" s="67" t="s">
        <v>1688</v>
      </c>
      <c r="FD208" s="67" t="s">
        <v>1689</v>
      </c>
      <c r="FE208" s="68" t="s">
        <v>1690</v>
      </c>
      <c r="FF208" s="68" t="s">
        <v>1691</v>
      </c>
    </row>
    <row r="209" spans="151:162" x14ac:dyDescent="0.2">
      <c r="EU209" s="67">
        <v>588.53</v>
      </c>
      <c r="EV209" s="67" t="s">
        <v>1692</v>
      </c>
      <c r="EW209" s="67">
        <v>515.11</v>
      </c>
      <c r="EX209" s="67" t="s">
        <v>1693</v>
      </c>
      <c r="EY209" s="67">
        <v>5895.5</v>
      </c>
      <c r="EZ209" s="67" t="s">
        <v>1694</v>
      </c>
      <c r="FA209" s="67">
        <v>21143</v>
      </c>
      <c r="FB209" s="67" t="s">
        <v>1695</v>
      </c>
      <c r="FC209" s="67" t="s">
        <v>1696</v>
      </c>
      <c r="FD209" s="67" t="s">
        <v>1697</v>
      </c>
      <c r="FE209" s="68" t="s">
        <v>1698</v>
      </c>
      <c r="FF209" s="68" t="s">
        <v>1699</v>
      </c>
    </row>
    <row r="210" spans="151:162" x14ac:dyDescent="0.2">
      <c r="EU210" s="67">
        <v>588.5</v>
      </c>
      <c r="EV210" s="67" t="s">
        <v>1700</v>
      </c>
      <c r="EW210" s="67">
        <v>515.08000000000004</v>
      </c>
      <c r="EX210" s="67" t="s">
        <v>1701</v>
      </c>
      <c r="EY210" s="67">
        <v>5895.5</v>
      </c>
      <c r="EZ210" s="67" t="s">
        <v>1702</v>
      </c>
      <c r="FA210" s="67">
        <v>21142.5</v>
      </c>
      <c r="FB210" s="67" t="s">
        <v>1703</v>
      </c>
      <c r="FC210" s="67" t="s">
        <v>1704</v>
      </c>
      <c r="FD210" s="67" t="s">
        <v>1705</v>
      </c>
      <c r="FE210" s="68" t="s">
        <v>1706</v>
      </c>
      <c r="FF210" s="68" t="s">
        <v>1707</v>
      </c>
    </row>
    <row r="211" spans="151:162" x14ac:dyDescent="0.2">
      <c r="EU211" s="67">
        <v>588.5</v>
      </c>
      <c r="EV211" s="67" t="s">
        <v>1708</v>
      </c>
      <c r="EW211" s="67">
        <v>515.08000000000004</v>
      </c>
      <c r="EX211" s="67" t="s">
        <v>1709</v>
      </c>
      <c r="EY211" s="67">
        <v>5895.5</v>
      </c>
      <c r="EZ211" s="67" t="s">
        <v>1710</v>
      </c>
      <c r="FA211" s="67">
        <v>21142.25</v>
      </c>
      <c r="FB211" s="67" t="s">
        <v>1711</v>
      </c>
      <c r="FC211" s="67" t="s">
        <v>1712</v>
      </c>
      <c r="FD211" s="67" t="s">
        <v>1713</v>
      </c>
      <c r="FE211" s="68" t="s">
        <v>1714</v>
      </c>
      <c r="FF211" s="68" t="s">
        <v>1715</v>
      </c>
    </row>
    <row r="212" spans="151:162" x14ac:dyDescent="0.2">
      <c r="EU212" s="67">
        <v>588.5</v>
      </c>
      <c r="EV212" s="67" t="s">
        <v>1716</v>
      </c>
      <c r="EW212" s="67">
        <v>515.17999999999995</v>
      </c>
      <c r="EX212" s="67" t="s">
        <v>1717</v>
      </c>
      <c r="EY212" s="67">
        <v>5896</v>
      </c>
      <c r="EZ212" s="67" t="s">
        <v>1718</v>
      </c>
      <c r="FA212" s="67">
        <v>21146.5</v>
      </c>
      <c r="FB212" s="67" t="s">
        <v>1719</v>
      </c>
      <c r="FC212" s="67" t="s">
        <v>1720</v>
      </c>
      <c r="FD212" s="67" t="s">
        <v>1721</v>
      </c>
      <c r="FE212" s="68" t="s">
        <v>1722</v>
      </c>
      <c r="FF212" s="68" t="s">
        <v>1723</v>
      </c>
    </row>
    <row r="213" spans="151:162" x14ac:dyDescent="0.2">
      <c r="EU213" s="67">
        <v>588.5</v>
      </c>
      <c r="EV213" s="67" t="s">
        <v>1724</v>
      </c>
      <c r="EW213" s="67">
        <v>515.21</v>
      </c>
      <c r="EX213" s="67" t="s">
        <v>1725</v>
      </c>
      <c r="EY213" s="67">
        <v>5896</v>
      </c>
      <c r="EZ213" s="67" t="s">
        <v>1726</v>
      </c>
      <c r="FA213" s="67">
        <v>21147</v>
      </c>
      <c r="FB213" s="67" t="s">
        <v>1727</v>
      </c>
      <c r="FC213" s="67" t="s">
        <v>1728</v>
      </c>
      <c r="FD213" s="67" t="s">
        <v>1729</v>
      </c>
      <c r="FE213" s="68" t="s">
        <v>1730</v>
      </c>
      <c r="FF213" s="68" t="s">
        <v>1731</v>
      </c>
    </row>
    <row r="214" spans="151:162" x14ac:dyDescent="0.2">
      <c r="EU214" s="67">
        <v>588.49</v>
      </c>
      <c r="EV214" s="67" t="s">
        <v>1732</v>
      </c>
      <c r="EW214" s="67">
        <v>515.04999999999995</v>
      </c>
      <c r="EX214" s="67" t="s">
        <v>1733</v>
      </c>
      <c r="EY214" s="67">
        <v>5895.25</v>
      </c>
      <c r="EZ214" s="67" t="s">
        <v>1734</v>
      </c>
      <c r="FA214" s="67">
        <v>21141.25</v>
      </c>
      <c r="FB214" s="67" t="s">
        <v>1735</v>
      </c>
      <c r="FC214" s="67" t="s">
        <v>1736</v>
      </c>
      <c r="FD214" s="67" t="s">
        <v>1737</v>
      </c>
      <c r="FE214" s="68" t="s">
        <v>1738</v>
      </c>
      <c r="FF214" s="68" t="s">
        <v>1739</v>
      </c>
    </row>
    <row r="215" spans="151:162" x14ac:dyDescent="0.2">
      <c r="EU215" s="67">
        <v>588.39</v>
      </c>
      <c r="EV215" s="67" t="s">
        <v>1740</v>
      </c>
      <c r="EW215" s="67">
        <v>515.01</v>
      </c>
      <c r="EX215" s="67" t="s">
        <v>1741</v>
      </c>
      <c r="EY215" s="67">
        <v>5894.5</v>
      </c>
      <c r="EZ215" s="67" t="s">
        <v>1742</v>
      </c>
      <c r="FA215" s="67">
        <v>21139.5</v>
      </c>
      <c r="FB215" s="67" t="s">
        <v>1743</v>
      </c>
      <c r="FC215" s="67" t="s">
        <v>1744</v>
      </c>
      <c r="FD215" s="67" t="s">
        <v>1745</v>
      </c>
      <c r="FE215" s="68" t="s">
        <v>1746</v>
      </c>
      <c r="FF215" s="68" t="s">
        <v>1747</v>
      </c>
    </row>
    <row r="216" spans="151:162" x14ac:dyDescent="0.2">
      <c r="EU216" s="67">
        <v>588.30999999999995</v>
      </c>
      <c r="EV216" s="67" t="s">
        <v>1748</v>
      </c>
      <c r="EW216" s="67">
        <v>514.95000000000005</v>
      </c>
      <c r="EX216" s="67" t="s">
        <v>1749</v>
      </c>
      <c r="EY216" s="67">
        <v>5893.25</v>
      </c>
      <c r="EZ216" s="67" t="s">
        <v>1750</v>
      </c>
      <c r="FA216" s="67">
        <v>21136.75</v>
      </c>
      <c r="FB216" s="67" t="s">
        <v>1751</v>
      </c>
      <c r="FC216" s="67" t="s">
        <v>1752</v>
      </c>
      <c r="FD216" s="67" t="s">
        <v>1753</v>
      </c>
      <c r="FE216" s="68" t="s">
        <v>1754</v>
      </c>
      <c r="FF216" s="68" t="s">
        <v>1755</v>
      </c>
    </row>
    <row r="217" spans="151:162" x14ac:dyDescent="0.2">
      <c r="EU217" s="67">
        <v>588.29</v>
      </c>
      <c r="EV217" s="67" t="s">
        <v>1756</v>
      </c>
      <c r="EW217" s="67">
        <v>514.85</v>
      </c>
      <c r="EX217" s="67" t="s">
        <v>1757</v>
      </c>
      <c r="EY217" s="67">
        <v>5893</v>
      </c>
      <c r="EZ217" s="67" t="s">
        <v>1758</v>
      </c>
      <c r="FA217" s="67">
        <v>21136</v>
      </c>
      <c r="FB217" s="67" t="s">
        <v>1759</v>
      </c>
      <c r="FC217" s="67" t="s">
        <v>1760</v>
      </c>
      <c r="FD217" s="67" t="s">
        <v>1761</v>
      </c>
      <c r="FE217" s="68" t="s">
        <v>1762</v>
      </c>
      <c r="FF217" s="68" t="s">
        <v>1763</v>
      </c>
    </row>
    <row r="218" spans="151:162" x14ac:dyDescent="0.2">
      <c r="EU218" s="67">
        <v>588.23</v>
      </c>
      <c r="EV218" s="67" t="s">
        <v>1764</v>
      </c>
      <c r="EW218" s="67">
        <v>514.87</v>
      </c>
      <c r="EX218" s="67" t="s">
        <v>1765</v>
      </c>
      <c r="EY218" s="67">
        <v>5892.75</v>
      </c>
      <c r="EZ218" s="67" t="s">
        <v>1766</v>
      </c>
      <c r="FA218" s="67">
        <v>21133.25</v>
      </c>
      <c r="FB218" s="67" t="s">
        <v>1767</v>
      </c>
      <c r="FC218" s="67" t="s">
        <v>1768</v>
      </c>
      <c r="FD218" s="67" t="s">
        <v>1769</v>
      </c>
      <c r="FE218" s="68" t="s">
        <v>1770</v>
      </c>
      <c r="FF218" s="68" t="s">
        <v>1771</v>
      </c>
    </row>
    <row r="219" spans="151:162" x14ac:dyDescent="0.2">
      <c r="EU219" s="67">
        <v>588.26</v>
      </c>
      <c r="EV219" s="67" t="s">
        <v>1772</v>
      </c>
      <c r="EW219" s="67">
        <v>514.89</v>
      </c>
      <c r="EX219" s="67" t="s">
        <v>1773</v>
      </c>
      <c r="EY219" s="67">
        <v>5893</v>
      </c>
      <c r="EZ219" s="67" t="s">
        <v>1774</v>
      </c>
      <c r="FA219" s="67">
        <v>21134</v>
      </c>
      <c r="FB219" s="67" t="s">
        <v>1775</v>
      </c>
      <c r="FC219" s="67" t="s">
        <v>1776</v>
      </c>
      <c r="FD219" s="67" t="s">
        <v>1777</v>
      </c>
      <c r="FE219" s="68" t="s">
        <v>1778</v>
      </c>
      <c r="FF219" s="68" t="s">
        <v>1779</v>
      </c>
    </row>
    <row r="220" spans="151:162" x14ac:dyDescent="0.2">
      <c r="EU220" s="67">
        <v>588.28</v>
      </c>
      <c r="EV220" s="67" t="s">
        <v>1780</v>
      </c>
      <c r="EW220" s="67">
        <v>514.87</v>
      </c>
      <c r="EX220" s="67" t="s">
        <v>1781</v>
      </c>
      <c r="EY220" s="67">
        <v>5893</v>
      </c>
      <c r="EZ220" s="67" t="s">
        <v>1782</v>
      </c>
      <c r="FA220" s="67">
        <v>21134</v>
      </c>
      <c r="FB220" s="67" t="s">
        <v>1783</v>
      </c>
      <c r="FC220" s="67" t="s">
        <v>1784</v>
      </c>
      <c r="FD220" s="67" t="s">
        <v>1785</v>
      </c>
      <c r="FE220" s="68" t="s">
        <v>1786</v>
      </c>
      <c r="FF220" s="68" t="s">
        <v>1787</v>
      </c>
    </row>
    <row r="221" spans="151:162" x14ac:dyDescent="0.2">
      <c r="EU221" s="67">
        <v>588.16999999999996</v>
      </c>
      <c r="EV221" s="67" t="s">
        <v>1788</v>
      </c>
      <c r="EW221" s="67">
        <v>514.76</v>
      </c>
      <c r="EX221" s="67" t="s">
        <v>1789</v>
      </c>
      <c r="EY221" s="67">
        <v>5892</v>
      </c>
      <c r="EZ221" s="67" t="s">
        <v>1790</v>
      </c>
      <c r="FA221" s="67">
        <v>21129</v>
      </c>
      <c r="FB221" s="67" t="s">
        <v>1791</v>
      </c>
      <c r="FC221" s="67" t="s">
        <v>1792</v>
      </c>
      <c r="FD221" s="67" t="s">
        <v>1793</v>
      </c>
      <c r="FE221" s="68" t="s">
        <v>1794</v>
      </c>
      <c r="FF221" s="68" t="s">
        <v>1795</v>
      </c>
    </row>
    <row r="222" spans="151:162" x14ac:dyDescent="0.2">
      <c r="EU222" s="67">
        <v>588.17999999999995</v>
      </c>
      <c r="EV222" s="67" t="s">
        <v>1796</v>
      </c>
      <c r="EW222" s="67">
        <v>514.79</v>
      </c>
      <c r="EX222" s="67" t="s">
        <v>1797</v>
      </c>
      <c r="EY222" s="67">
        <v>5892.25</v>
      </c>
      <c r="EZ222" s="67" t="s">
        <v>1798</v>
      </c>
      <c r="FA222" s="67">
        <v>21130.25</v>
      </c>
      <c r="FB222" s="67" t="s">
        <v>1799</v>
      </c>
      <c r="FC222" s="67" t="s">
        <v>1800</v>
      </c>
      <c r="FD222" s="67" t="s">
        <v>1801</v>
      </c>
      <c r="FE222" s="68" t="s">
        <v>1802</v>
      </c>
      <c r="FF222" s="68" t="s">
        <v>1803</v>
      </c>
    </row>
    <row r="223" spans="151:162" x14ac:dyDescent="0.2">
      <c r="EU223" s="67">
        <v>588.16999999999996</v>
      </c>
      <c r="EV223" s="67" t="s">
        <v>1804</v>
      </c>
      <c r="EW223" s="67">
        <v>514.79999999999995</v>
      </c>
      <c r="EX223" s="67" t="s">
        <v>1805</v>
      </c>
      <c r="EY223" s="67">
        <v>5892.25</v>
      </c>
      <c r="EZ223" s="67" t="s">
        <v>1806</v>
      </c>
      <c r="FA223" s="67">
        <v>21130.75</v>
      </c>
      <c r="FB223" s="67" t="s">
        <v>1807</v>
      </c>
      <c r="FC223" s="67" t="s">
        <v>1808</v>
      </c>
      <c r="FD223" s="67" t="s">
        <v>1809</v>
      </c>
      <c r="FE223" s="68" t="s">
        <v>1810</v>
      </c>
      <c r="FF223" s="68" t="s">
        <v>1811</v>
      </c>
    </row>
    <row r="224" spans="151:162" x14ac:dyDescent="0.2">
      <c r="EU224" s="67">
        <v>588.17999999999995</v>
      </c>
      <c r="EV224" s="67" t="s">
        <v>1812</v>
      </c>
      <c r="EW224" s="67">
        <v>514.78</v>
      </c>
      <c r="EX224" s="67" t="s">
        <v>1813</v>
      </c>
      <c r="EY224" s="67">
        <v>5892.25</v>
      </c>
      <c r="EZ224" s="67" t="s">
        <v>1814</v>
      </c>
      <c r="FA224" s="67">
        <v>21130.25</v>
      </c>
      <c r="FB224" s="67" t="s">
        <v>1815</v>
      </c>
      <c r="FC224" s="67" t="s">
        <v>1816</v>
      </c>
      <c r="FD224" s="67" t="s">
        <v>1817</v>
      </c>
      <c r="FE224" s="68" t="s">
        <v>1818</v>
      </c>
      <c r="FF224" s="68" t="s">
        <v>1819</v>
      </c>
    </row>
    <row r="225" spans="151:162" x14ac:dyDescent="0.2">
      <c r="EU225" s="67">
        <v>588.25</v>
      </c>
      <c r="EV225" s="67" t="s">
        <v>1820</v>
      </c>
      <c r="EW225" s="67">
        <v>514.82000000000005</v>
      </c>
      <c r="EX225" s="67" t="s">
        <v>1821</v>
      </c>
      <c r="EY225" s="67">
        <v>5892.75</v>
      </c>
      <c r="EZ225" s="67" t="s">
        <v>1822</v>
      </c>
      <c r="FA225" s="67">
        <v>21131.75</v>
      </c>
      <c r="FB225" s="67" t="s">
        <v>1823</v>
      </c>
      <c r="FC225" s="67" t="s">
        <v>1824</v>
      </c>
      <c r="FD225" s="67" t="s">
        <v>1825</v>
      </c>
      <c r="FE225" s="68" t="s">
        <v>1826</v>
      </c>
      <c r="FF225" s="68" t="s">
        <v>1827</v>
      </c>
    </row>
    <row r="226" spans="151:162" x14ac:dyDescent="0.2">
      <c r="EU226" s="67">
        <v>588.22</v>
      </c>
      <c r="EV226" s="67" t="s">
        <v>1828</v>
      </c>
      <c r="EW226" s="67">
        <v>514.77</v>
      </c>
      <c r="EX226" s="67" t="s">
        <v>1829</v>
      </c>
      <c r="EY226" s="67">
        <v>5892.25</v>
      </c>
      <c r="EZ226" s="67" t="s">
        <v>1830</v>
      </c>
      <c r="FA226" s="67">
        <v>21129.5</v>
      </c>
      <c r="FB226" s="67" t="s">
        <v>1831</v>
      </c>
      <c r="FC226" s="67" t="s">
        <v>1832</v>
      </c>
      <c r="FD226" s="67" t="s">
        <v>1833</v>
      </c>
      <c r="FE226" s="68" t="s">
        <v>1834</v>
      </c>
      <c r="FF226" s="68" t="s">
        <v>1835</v>
      </c>
    </row>
    <row r="227" spans="151:162" x14ac:dyDescent="0.2">
      <c r="EU227" s="67">
        <v>588.20000000000005</v>
      </c>
      <c r="EV227" s="67" t="s">
        <v>1836</v>
      </c>
      <c r="EW227" s="67">
        <v>514.79</v>
      </c>
      <c r="EX227" s="67" t="s">
        <v>1837</v>
      </c>
      <c r="EY227" s="67">
        <v>5892.25</v>
      </c>
      <c r="EZ227" s="67" t="s">
        <v>1838</v>
      </c>
      <c r="FA227" s="67">
        <v>21130</v>
      </c>
      <c r="FB227" s="67" t="s">
        <v>1839</v>
      </c>
      <c r="FC227" s="67" t="s">
        <v>1840</v>
      </c>
      <c r="FD227" s="67" t="s">
        <v>1841</v>
      </c>
      <c r="FE227" s="68" t="s">
        <v>1842</v>
      </c>
      <c r="FF227" s="68" t="s">
        <v>1843</v>
      </c>
    </row>
    <row r="228" spans="151:162" x14ac:dyDescent="0.2">
      <c r="EU228" s="67">
        <v>588.21</v>
      </c>
      <c r="EV228" s="67" t="s">
        <v>1844</v>
      </c>
      <c r="EW228" s="67">
        <v>514.79</v>
      </c>
      <c r="EX228" s="67" t="s">
        <v>1845</v>
      </c>
      <c r="EY228" s="67">
        <v>5892.25</v>
      </c>
      <c r="EZ228" s="67" t="s">
        <v>1846</v>
      </c>
      <c r="FA228" s="67">
        <v>21130</v>
      </c>
      <c r="FB228" s="67" t="s">
        <v>1847</v>
      </c>
      <c r="FC228" s="67" t="s">
        <v>1848</v>
      </c>
      <c r="FD228" s="67" t="s">
        <v>1849</v>
      </c>
      <c r="FE228" s="68" t="s">
        <v>1850</v>
      </c>
      <c r="FF228" s="68" t="s">
        <v>1851</v>
      </c>
    </row>
    <row r="229" spans="151:162" x14ac:dyDescent="0.2">
      <c r="EU229" s="67">
        <v>588.23</v>
      </c>
      <c r="EV229" s="67" t="s">
        <v>1852</v>
      </c>
      <c r="EW229" s="67">
        <v>514.80999999999995</v>
      </c>
      <c r="EX229" s="67" t="s">
        <v>1853</v>
      </c>
      <c r="EY229" s="67">
        <v>5892.5</v>
      </c>
      <c r="EZ229" s="67" t="s">
        <v>1854</v>
      </c>
      <c r="FA229" s="67">
        <v>21131.5</v>
      </c>
      <c r="FB229" s="67" t="s">
        <v>1855</v>
      </c>
      <c r="FC229" s="67" t="s">
        <v>1856</v>
      </c>
      <c r="FD229" s="67" t="s">
        <v>1857</v>
      </c>
      <c r="FE229" s="68" t="s">
        <v>1858</v>
      </c>
      <c r="FF229" s="68" t="s">
        <v>1859</v>
      </c>
    </row>
    <row r="230" spans="151:162" x14ac:dyDescent="0.2">
      <c r="EU230" s="67">
        <v>588.20000000000005</v>
      </c>
      <c r="EV230" s="67" t="s">
        <v>1860</v>
      </c>
      <c r="EW230" s="67">
        <v>514.79</v>
      </c>
      <c r="EX230" s="67" t="s">
        <v>1861</v>
      </c>
      <c r="EY230" s="67">
        <v>5892.25</v>
      </c>
      <c r="EZ230" s="67" t="s">
        <v>1862</v>
      </c>
      <c r="FA230" s="67">
        <v>21130</v>
      </c>
      <c r="FB230" s="67" t="s">
        <v>1863</v>
      </c>
      <c r="FC230" s="67" t="s">
        <v>1864</v>
      </c>
      <c r="FD230" s="67" t="s">
        <v>1865</v>
      </c>
      <c r="FE230" s="68" t="s">
        <v>1866</v>
      </c>
      <c r="FF230" s="68" t="s">
        <v>1867</v>
      </c>
    </row>
    <row r="231" spans="151:162" x14ac:dyDescent="0.2">
      <c r="EU231" s="67">
        <v>588.23</v>
      </c>
      <c r="EV231" s="67" t="s">
        <v>1868</v>
      </c>
      <c r="EW231" s="67">
        <v>514.83000000000004</v>
      </c>
      <c r="EX231" s="67" t="s">
        <v>1869</v>
      </c>
      <c r="EY231" s="67">
        <v>5892.5</v>
      </c>
      <c r="EZ231" s="67" t="s">
        <v>1870</v>
      </c>
      <c r="FA231" s="67">
        <v>21131.75</v>
      </c>
      <c r="FB231" s="67" t="s">
        <v>1871</v>
      </c>
      <c r="FC231" s="67" t="s">
        <v>1872</v>
      </c>
      <c r="FD231" s="67" t="s">
        <v>1873</v>
      </c>
      <c r="FE231" s="68" t="s">
        <v>1874</v>
      </c>
      <c r="FF231" s="68" t="s">
        <v>1875</v>
      </c>
    </row>
    <row r="232" spans="151:162" x14ac:dyDescent="0.2">
      <c r="EU232" s="67">
        <v>588.15</v>
      </c>
      <c r="EV232" s="67" t="s">
        <v>1876</v>
      </c>
      <c r="EW232" s="67">
        <v>514.75</v>
      </c>
      <c r="EX232" s="67" t="s">
        <v>1877</v>
      </c>
      <c r="EY232" s="67">
        <v>5891.5</v>
      </c>
      <c r="EZ232" s="67" t="s">
        <v>1878</v>
      </c>
      <c r="FA232" s="67">
        <v>21128.75</v>
      </c>
      <c r="FB232" s="67" t="s">
        <v>1879</v>
      </c>
      <c r="FC232" s="67" t="s">
        <v>1880</v>
      </c>
      <c r="FD232" s="67" t="s">
        <v>1881</v>
      </c>
      <c r="FE232" s="68" t="s">
        <v>1882</v>
      </c>
      <c r="FF232" s="68" t="s">
        <v>1883</v>
      </c>
    </row>
    <row r="233" spans="151:162" x14ac:dyDescent="0.2">
      <c r="EU233" s="67">
        <v>588.27</v>
      </c>
      <c r="EV233" s="67" t="s">
        <v>1884</v>
      </c>
      <c r="EW233" s="67">
        <v>514.82000000000005</v>
      </c>
      <c r="EX233" s="67" t="s">
        <v>1885</v>
      </c>
      <c r="EY233" s="67">
        <v>5892.75</v>
      </c>
      <c r="EZ233" s="67" t="s">
        <v>1886</v>
      </c>
      <c r="FA233" s="67">
        <v>21131.5</v>
      </c>
      <c r="FB233" s="67" t="s">
        <v>1887</v>
      </c>
      <c r="FC233" s="67" t="s">
        <v>1888</v>
      </c>
      <c r="FD233" s="67" t="s">
        <v>1889</v>
      </c>
      <c r="FE233" s="68" t="s">
        <v>1890</v>
      </c>
      <c r="FF233" s="68" t="s">
        <v>1891</v>
      </c>
    </row>
    <row r="234" spans="151:162" x14ac:dyDescent="0.2">
      <c r="EU234" s="67">
        <v>588.27</v>
      </c>
      <c r="EV234" s="67" t="s">
        <v>1892</v>
      </c>
      <c r="EW234" s="67">
        <v>514.85</v>
      </c>
      <c r="EX234" s="67" t="s">
        <v>1893</v>
      </c>
      <c r="EY234" s="67">
        <v>5893.75</v>
      </c>
      <c r="EZ234" s="67" t="s">
        <v>1894</v>
      </c>
      <c r="FA234" s="67">
        <v>21135</v>
      </c>
      <c r="FB234" s="67" t="s">
        <v>1895</v>
      </c>
      <c r="FC234" s="67" t="s">
        <v>1896</v>
      </c>
      <c r="FD234" s="67" t="s">
        <v>1897</v>
      </c>
      <c r="FE234" s="68" t="s">
        <v>1898</v>
      </c>
      <c r="FF234" s="68" t="s">
        <v>1899</v>
      </c>
    </row>
    <row r="235" spans="151:162" x14ac:dyDescent="0.2">
      <c r="EU235" s="67">
        <v>588.25</v>
      </c>
      <c r="EV235" s="67" t="s">
        <v>1900</v>
      </c>
      <c r="EW235" s="67">
        <v>514.82000000000005</v>
      </c>
      <c r="EX235" s="67" t="s">
        <v>1901</v>
      </c>
      <c r="EY235" s="67">
        <v>5892.75</v>
      </c>
      <c r="EZ235" s="67" t="s">
        <v>1902</v>
      </c>
      <c r="FA235" s="67">
        <v>21132.5</v>
      </c>
      <c r="FB235" s="67" t="s">
        <v>1903</v>
      </c>
      <c r="FC235" s="67" t="s">
        <v>1904</v>
      </c>
      <c r="FD235" s="67" t="s">
        <v>1905</v>
      </c>
      <c r="FE235" s="68" t="s">
        <v>1906</v>
      </c>
      <c r="FF235" s="68" t="s">
        <v>1907</v>
      </c>
    </row>
    <row r="236" spans="151:162" x14ac:dyDescent="0.2">
      <c r="EU236" s="67">
        <v>588.29999999999995</v>
      </c>
      <c r="EV236" s="67" t="s">
        <v>1908</v>
      </c>
      <c r="EW236" s="67">
        <v>515</v>
      </c>
      <c r="EX236" s="67" t="s">
        <v>1909</v>
      </c>
      <c r="EY236" s="67">
        <v>5893.75</v>
      </c>
      <c r="EZ236" s="67" t="s">
        <v>1910</v>
      </c>
      <c r="FA236" s="67">
        <v>21139.25</v>
      </c>
      <c r="FB236" s="67" t="s">
        <v>1911</v>
      </c>
      <c r="FC236" s="67" t="s">
        <v>1912</v>
      </c>
      <c r="FD236" s="67" t="s">
        <v>1913</v>
      </c>
      <c r="FE236" s="68" t="s">
        <v>1914</v>
      </c>
      <c r="FF236" s="68" t="s">
        <v>1915</v>
      </c>
    </row>
    <row r="237" spans="151:162" x14ac:dyDescent="0.2">
      <c r="EU237" s="67">
        <v>588.29</v>
      </c>
      <c r="EV237" s="67" t="s">
        <v>1916</v>
      </c>
      <c r="EW237" s="67">
        <v>514.87</v>
      </c>
      <c r="EX237" s="67" t="s">
        <v>1917</v>
      </c>
      <c r="EY237" s="67">
        <v>5893.5</v>
      </c>
      <c r="EZ237" s="67" t="s">
        <v>1918</v>
      </c>
      <c r="FA237" s="67">
        <v>21134</v>
      </c>
      <c r="FB237" s="67" t="s">
        <v>1919</v>
      </c>
      <c r="FC237" s="67" t="s">
        <v>1920</v>
      </c>
      <c r="FD237" s="67" t="s">
        <v>1921</v>
      </c>
      <c r="FE237" s="68" t="s">
        <v>1922</v>
      </c>
      <c r="FF237" s="68" t="s">
        <v>1923</v>
      </c>
    </row>
    <row r="238" spans="151:162" x14ac:dyDescent="0.2">
      <c r="EU238" s="67">
        <v>588.26</v>
      </c>
      <c r="EV238" s="67" t="s">
        <v>1924</v>
      </c>
      <c r="EW238" s="67">
        <v>514.83000000000004</v>
      </c>
      <c r="EX238" s="67" t="s">
        <v>1925</v>
      </c>
      <c r="EY238" s="67">
        <v>5892.75</v>
      </c>
      <c r="EZ238" s="67" t="s">
        <v>1926</v>
      </c>
      <c r="FA238" s="67">
        <v>21133</v>
      </c>
      <c r="FB238" s="67" t="s">
        <v>1927</v>
      </c>
      <c r="FC238" s="67" t="s">
        <v>1928</v>
      </c>
      <c r="FD238" s="67" t="s">
        <v>1929</v>
      </c>
      <c r="FE238" s="68" t="s">
        <v>1930</v>
      </c>
      <c r="FF238" s="68" t="s">
        <v>1931</v>
      </c>
    </row>
    <row r="239" spans="151:162" x14ac:dyDescent="0.2">
      <c r="EU239" s="67">
        <v>588.28</v>
      </c>
      <c r="EV239" s="67" t="s">
        <v>1932</v>
      </c>
      <c r="EW239" s="67">
        <v>514.87</v>
      </c>
      <c r="EX239" s="67" t="s">
        <v>1933</v>
      </c>
      <c r="EY239" s="67">
        <v>5893.25</v>
      </c>
      <c r="EZ239" s="67" t="s">
        <v>1934</v>
      </c>
      <c r="FA239" s="67">
        <v>21134.5</v>
      </c>
      <c r="FB239" s="67" t="s">
        <v>1935</v>
      </c>
      <c r="FC239" s="67" t="s">
        <v>1936</v>
      </c>
      <c r="FD239" s="67" t="s">
        <v>1937</v>
      </c>
      <c r="FE239" s="68" t="s">
        <v>1938</v>
      </c>
      <c r="FF239" s="68" t="s">
        <v>1939</v>
      </c>
    </row>
    <row r="240" spans="151:162" x14ac:dyDescent="0.2">
      <c r="EU240" s="67">
        <v>588.27</v>
      </c>
      <c r="EV240" s="67" t="s">
        <v>1940</v>
      </c>
      <c r="EW240" s="67">
        <v>514.87</v>
      </c>
      <c r="EX240" s="67" t="s">
        <v>1941</v>
      </c>
      <c r="EY240" s="67">
        <v>5893</v>
      </c>
      <c r="EZ240" s="67" t="s">
        <v>1942</v>
      </c>
      <c r="FA240" s="67">
        <v>21134</v>
      </c>
      <c r="FB240" s="67" t="s">
        <v>1943</v>
      </c>
      <c r="FC240" s="67" t="s">
        <v>1944</v>
      </c>
      <c r="FD240" s="67" t="s">
        <v>1945</v>
      </c>
      <c r="FE240" s="68" t="s">
        <v>1946</v>
      </c>
      <c r="FF240" s="68" t="s">
        <v>1947</v>
      </c>
    </row>
    <row r="241" spans="151:162" x14ac:dyDescent="0.2">
      <c r="EU241" s="67">
        <v>588.29999999999995</v>
      </c>
      <c r="EV241" s="67" t="s">
        <v>1948</v>
      </c>
      <c r="EW241" s="67">
        <v>514.98</v>
      </c>
      <c r="EX241" s="67" t="s">
        <v>1949</v>
      </c>
      <c r="EY241" s="67">
        <v>5894</v>
      </c>
      <c r="EZ241" s="67" t="s">
        <v>1950</v>
      </c>
      <c r="FA241" s="67">
        <v>21138.5</v>
      </c>
      <c r="FB241" s="67" t="s">
        <v>1951</v>
      </c>
      <c r="FC241" s="67" t="s">
        <v>1952</v>
      </c>
      <c r="FD241" s="67" t="s">
        <v>1953</v>
      </c>
      <c r="FE241" s="68" t="s">
        <v>1954</v>
      </c>
      <c r="FF241" s="68" t="s">
        <v>1955</v>
      </c>
    </row>
    <row r="242" spans="151:162" x14ac:dyDescent="0.2">
      <c r="EU242" s="67">
        <v>588.29</v>
      </c>
      <c r="EV242" s="67" t="s">
        <v>1956</v>
      </c>
      <c r="EW242" s="67">
        <v>514.92999999999995</v>
      </c>
      <c r="EX242" s="67" t="s">
        <v>1957</v>
      </c>
      <c r="EY242" s="67">
        <v>5893.25</v>
      </c>
      <c r="EZ242" s="67" t="s">
        <v>1958</v>
      </c>
      <c r="FA242" s="67">
        <v>21136.25</v>
      </c>
      <c r="FB242" s="67" t="s">
        <v>1959</v>
      </c>
      <c r="FC242" s="67" t="s">
        <v>1960</v>
      </c>
      <c r="FD242" s="67" t="s">
        <v>1961</v>
      </c>
      <c r="FE242" s="68" t="s">
        <v>1962</v>
      </c>
      <c r="FF242" s="68" t="s">
        <v>1963</v>
      </c>
    </row>
    <row r="243" spans="151:162" x14ac:dyDescent="0.2">
      <c r="EU243" s="67">
        <v>588.39</v>
      </c>
      <c r="EV243" s="67" t="s">
        <v>1964</v>
      </c>
      <c r="EW243" s="67">
        <v>515</v>
      </c>
      <c r="EX243" s="67" t="s">
        <v>1965</v>
      </c>
      <c r="EY243" s="67">
        <v>5894</v>
      </c>
      <c r="EZ243" s="67" t="s">
        <v>1966</v>
      </c>
      <c r="FA243" s="67">
        <v>21139.75</v>
      </c>
      <c r="FB243" s="67" t="s">
        <v>1967</v>
      </c>
      <c r="FC243" s="67" t="s">
        <v>1968</v>
      </c>
      <c r="FD243" s="67" t="s">
        <v>1969</v>
      </c>
      <c r="FE243" s="68" t="s">
        <v>1970</v>
      </c>
      <c r="FF243" s="68" t="s">
        <v>1971</v>
      </c>
    </row>
    <row r="244" spans="151:162" x14ac:dyDescent="0.2">
      <c r="EU244" s="67">
        <v>588.34</v>
      </c>
      <c r="EV244" s="67" t="s">
        <v>1972</v>
      </c>
      <c r="EW244" s="67">
        <v>514.94000000000005</v>
      </c>
      <c r="EX244" s="67" t="s">
        <v>1973</v>
      </c>
      <c r="EY244" s="67">
        <v>5893.5</v>
      </c>
      <c r="EZ244" s="67" t="s">
        <v>1974</v>
      </c>
      <c r="FA244" s="67">
        <v>21136.75</v>
      </c>
      <c r="FB244" s="67" t="s">
        <v>1975</v>
      </c>
      <c r="FC244" s="67" t="s">
        <v>1976</v>
      </c>
      <c r="FD244" s="67" t="s">
        <v>1977</v>
      </c>
      <c r="FE244" s="68" t="s">
        <v>1978</v>
      </c>
      <c r="FF244" s="68" t="s">
        <v>1979</v>
      </c>
    </row>
    <row r="245" spans="151:162" x14ac:dyDescent="0.2">
      <c r="EU245" s="67">
        <v>588.36</v>
      </c>
      <c r="EV245" s="67" t="s">
        <v>1980</v>
      </c>
      <c r="EW245" s="67">
        <v>514.96</v>
      </c>
      <c r="EX245" s="67" t="s">
        <v>1981</v>
      </c>
      <c r="EY245" s="67">
        <v>5893.5</v>
      </c>
      <c r="EZ245" s="67" t="s">
        <v>1982</v>
      </c>
      <c r="FA245" s="67">
        <v>21137.5</v>
      </c>
      <c r="FB245" s="67" t="s">
        <v>1983</v>
      </c>
      <c r="FC245" s="67" t="s">
        <v>1984</v>
      </c>
      <c r="FD245" s="67" t="s">
        <v>1985</v>
      </c>
      <c r="FE245" s="68" t="s">
        <v>1986</v>
      </c>
      <c r="FF245" s="68" t="s">
        <v>1987</v>
      </c>
    </row>
    <row r="246" spans="151:162" x14ac:dyDescent="0.2">
      <c r="EU246" s="67">
        <v>588.34</v>
      </c>
      <c r="EV246" s="67" t="s">
        <v>1988</v>
      </c>
      <c r="EW246" s="67">
        <v>514.98</v>
      </c>
      <c r="EX246" s="67" t="s">
        <v>1989</v>
      </c>
      <c r="EY246" s="67">
        <v>5894</v>
      </c>
      <c r="EZ246" s="67" t="s">
        <v>1990</v>
      </c>
      <c r="FA246" s="67">
        <v>21138</v>
      </c>
      <c r="FB246" s="67" t="s">
        <v>1991</v>
      </c>
      <c r="FC246" s="67" t="s">
        <v>1992</v>
      </c>
      <c r="FD246" s="67" t="s">
        <v>1993</v>
      </c>
      <c r="FE246" s="68" t="s">
        <v>1994</v>
      </c>
      <c r="FF246" s="68" t="s">
        <v>1995</v>
      </c>
    </row>
    <row r="247" spans="151:162" x14ac:dyDescent="0.2">
      <c r="EU247" s="67">
        <v>588.24</v>
      </c>
      <c r="EV247" s="67" t="s">
        <v>1996</v>
      </c>
      <c r="EW247" s="67">
        <v>514.85</v>
      </c>
      <c r="EX247" s="67" t="s">
        <v>1997</v>
      </c>
      <c r="EY247" s="67">
        <v>5892.5</v>
      </c>
      <c r="EZ247" s="67" t="s">
        <v>1998</v>
      </c>
      <c r="FA247" s="67">
        <v>21133.25</v>
      </c>
      <c r="FB247" s="67" t="s">
        <v>1999</v>
      </c>
      <c r="FC247" s="67" t="s">
        <v>2000</v>
      </c>
      <c r="FD247" s="67" t="s">
        <v>2001</v>
      </c>
      <c r="FE247" s="68" t="s">
        <v>2002</v>
      </c>
      <c r="FF247" s="68" t="s">
        <v>2003</v>
      </c>
    </row>
    <row r="248" spans="151:162" x14ac:dyDescent="0.2">
      <c r="EU248" s="67">
        <v>588.24</v>
      </c>
      <c r="EV248" s="67" t="s">
        <v>2004</v>
      </c>
      <c r="EW248" s="67">
        <v>514.82000000000005</v>
      </c>
      <c r="EX248" s="67" t="s">
        <v>2005</v>
      </c>
      <c r="EY248" s="67">
        <v>5892.5</v>
      </c>
      <c r="EZ248" s="67" t="s">
        <v>2006</v>
      </c>
      <c r="FA248" s="67">
        <v>21131.25</v>
      </c>
      <c r="FB248" s="67" t="s">
        <v>2007</v>
      </c>
      <c r="FC248" s="67" t="s">
        <v>2008</v>
      </c>
      <c r="FD248" s="67" t="s">
        <v>2009</v>
      </c>
      <c r="FE248" s="68" t="s">
        <v>2010</v>
      </c>
      <c r="FF248" s="68" t="s">
        <v>2011</v>
      </c>
    </row>
    <row r="249" spans="151:162" x14ac:dyDescent="0.2">
      <c r="EU249" s="67">
        <v>588.14</v>
      </c>
      <c r="EV249" s="67" t="s">
        <v>2012</v>
      </c>
      <c r="EW249" s="67">
        <v>514.75</v>
      </c>
      <c r="EX249" s="67" t="s">
        <v>2013</v>
      </c>
      <c r="EY249" s="67">
        <v>5891.5</v>
      </c>
      <c r="EZ249" s="67" t="s">
        <v>2014</v>
      </c>
      <c r="FA249" s="67">
        <v>21128</v>
      </c>
      <c r="FB249" s="67" t="s">
        <v>2015</v>
      </c>
      <c r="FC249" s="67" t="s">
        <v>2016</v>
      </c>
      <c r="FD249" s="67" t="s">
        <v>2017</v>
      </c>
      <c r="FE249" s="68" t="s">
        <v>2018</v>
      </c>
      <c r="FF249" s="68" t="s">
        <v>2019</v>
      </c>
    </row>
    <row r="250" spans="151:162" x14ac:dyDescent="0.2">
      <c r="EU250" s="67">
        <v>588.34</v>
      </c>
      <c r="EV250" s="67" t="s">
        <v>2020</v>
      </c>
      <c r="EW250" s="67">
        <v>514.92999999999995</v>
      </c>
      <c r="EX250" s="67" t="s">
        <v>2021</v>
      </c>
      <c r="EY250" s="67">
        <v>5893.5</v>
      </c>
      <c r="EZ250" s="67" t="s">
        <v>2022</v>
      </c>
      <c r="FA250" s="67">
        <v>21136.5</v>
      </c>
      <c r="FB250" s="67" t="s">
        <v>2023</v>
      </c>
      <c r="FC250" s="67" t="s">
        <v>2024</v>
      </c>
      <c r="FD250" s="67" t="s">
        <v>2025</v>
      </c>
      <c r="FE250" s="68" t="s">
        <v>2026</v>
      </c>
      <c r="FF250" s="68" t="s">
        <v>2027</v>
      </c>
    </row>
    <row r="251" spans="151:162" x14ac:dyDescent="0.2">
      <c r="EU251" s="67">
        <v>588.37</v>
      </c>
      <c r="EV251" s="67" t="s">
        <v>2028</v>
      </c>
      <c r="EW251" s="67">
        <v>514.96</v>
      </c>
      <c r="EX251" s="67" t="s">
        <v>2029</v>
      </c>
      <c r="EY251" s="67">
        <v>5894.25</v>
      </c>
      <c r="EZ251" s="67" t="s">
        <v>2030</v>
      </c>
      <c r="FA251" s="67">
        <v>21137.75</v>
      </c>
      <c r="FB251" s="67" t="s">
        <v>2031</v>
      </c>
      <c r="FC251" s="67" t="s">
        <v>2032</v>
      </c>
      <c r="FD251" s="67" t="s">
        <v>2033</v>
      </c>
      <c r="FE251" s="68" t="s">
        <v>2034</v>
      </c>
      <c r="FF251" s="68" t="s">
        <v>2035</v>
      </c>
    </row>
    <row r="252" spans="151:162" x14ac:dyDescent="0.2">
      <c r="EU252" s="67">
        <v>588.39</v>
      </c>
      <c r="EV252" s="67" t="s">
        <v>2036</v>
      </c>
      <c r="EW252" s="67">
        <v>515</v>
      </c>
      <c r="EX252" s="67" t="s">
        <v>2037</v>
      </c>
      <c r="EY252" s="67">
        <v>5894</v>
      </c>
      <c r="EZ252" s="67" t="s">
        <v>2038</v>
      </c>
      <c r="FA252" s="67">
        <v>21139.75</v>
      </c>
      <c r="FB252" s="67" t="s">
        <v>2039</v>
      </c>
      <c r="FC252" s="67" t="s">
        <v>2040</v>
      </c>
      <c r="FD252" s="67" t="s">
        <v>2041</v>
      </c>
      <c r="FE252" s="68" t="s">
        <v>2042</v>
      </c>
      <c r="FF252" s="68" t="s">
        <v>2043</v>
      </c>
    </row>
    <row r="253" spans="151:162" x14ac:dyDescent="0.2">
      <c r="EU253" s="67">
        <v>588.45000000000005</v>
      </c>
      <c r="EV253" s="67" t="s">
        <v>2044</v>
      </c>
      <c r="EW253" s="67">
        <v>515.15</v>
      </c>
      <c r="EX253" s="67" t="s">
        <v>2045</v>
      </c>
      <c r="EY253" s="67">
        <v>5895.75</v>
      </c>
      <c r="EZ253" s="67" t="s">
        <v>2046</v>
      </c>
      <c r="FA253" s="67">
        <v>21146</v>
      </c>
      <c r="FB253" s="67" t="s">
        <v>2047</v>
      </c>
      <c r="FC253" s="67" t="s">
        <v>2048</v>
      </c>
      <c r="FD253" s="67" t="s">
        <v>2049</v>
      </c>
      <c r="FE253" s="68" t="s">
        <v>2050</v>
      </c>
      <c r="FF253" s="68" t="s">
        <v>2051</v>
      </c>
    </row>
    <row r="254" spans="151:162" x14ac:dyDescent="0.2">
      <c r="EU254" s="67">
        <v>588.49</v>
      </c>
      <c r="EV254" s="67" t="s">
        <v>2052</v>
      </c>
      <c r="EW254" s="67">
        <v>515.05999999999995</v>
      </c>
      <c r="EX254" s="67" t="s">
        <v>2053</v>
      </c>
      <c r="EY254" s="67">
        <v>5894.75</v>
      </c>
      <c r="EZ254" s="67" t="s">
        <v>2054</v>
      </c>
      <c r="FA254" s="67">
        <v>21143</v>
      </c>
      <c r="FB254" s="67" t="s">
        <v>2055</v>
      </c>
      <c r="FC254" s="67" t="s">
        <v>2056</v>
      </c>
      <c r="FD254" s="67" t="s">
        <v>2057</v>
      </c>
      <c r="FE254" s="68" t="s">
        <v>2058</v>
      </c>
      <c r="FF254" s="68" t="s">
        <v>2059</v>
      </c>
    </row>
    <row r="255" spans="151:162" x14ac:dyDescent="0.2">
      <c r="EU255" s="67">
        <v>588.16999999999996</v>
      </c>
      <c r="EV255" s="67" t="s">
        <v>2060</v>
      </c>
      <c r="EW255" s="67">
        <v>514.74</v>
      </c>
      <c r="EX255" s="67" t="s">
        <v>2061</v>
      </c>
      <c r="EY255" s="67">
        <v>5891.75</v>
      </c>
      <c r="EZ255" s="67" t="s">
        <v>2062</v>
      </c>
      <c r="FA255" s="67">
        <v>21128</v>
      </c>
      <c r="FB255" s="67" t="s">
        <v>2063</v>
      </c>
      <c r="FC255" s="67" t="s">
        <v>2064</v>
      </c>
      <c r="FD255" s="67" t="s">
        <v>2065</v>
      </c>
      <c r="FE255" s="68" t="s">
        <v>2066</v>
      </c>
      <c r="FF255" s="68" t="s">
        <v>2067</v>
      </c>
    </row>
    <row r="256" spans="151:162" x14ac:dyDescent="0.2">
      <c r="EU256" s="67">
        <v>588</v>
      </c>
      <c r="EV256" s="67" t="s">
        <v>2068</v>
      </c>
      <c r="EW256" s="67">
        <v>514.69000000000005</v>
      </c>
      <c r="EX256" s="67" t="s">
        <v>2069</v>
      </c>
      <c r="EY256" s="67">
        <v>5891.5</v>
      </c>
      <c r="EZ256" s="67" t="s">
        <v>2070</v>
      </c>
      <c r="FA256" s="67">
        <v>21126</v>
      </c>
      <c r="FB256" s="67" t="s">
        <v>2071</v>
      </c>
      <c r="FC256" s="67" t="s">
        <v>2072</v>
      </c>
      <c r="FD256" s="67" t="s">
        <v>2073</v>
      </c>
      <c r="FE256" s="68" t="s">
        <v>2074</v>
      </c>
      <c r="FF256" s="68" t="s">
        <v>2075</v>
      </c>
    </row>
    <row r="257" spans="151:162" x14ac:dyDescent="0.2">
      <c r="EU257" s="67">
        <v>588.21</v>
      </c>
      <c r="EV257" s="67" t="s">
        <v>2076</v>
      </c>
      <c r="EW257" s="67">
        <v>514.78</v>
      </c>
      <c r="EX257" s="67" t="s">
        <v>2077</v>
      </c>
      <c r="EY257" s="67">
        <v>5892.25</v>
      </c>
      <c r="EZ257" s="67" t="s">
        <v>2078</v>
      </c>
      <c r="FA257" s="67">
        <v>21129</v>
      </c>
      <c r="FB257" s="67" t="s">
        <v>2079</v>
      </c>
      <c r="FC257" s="67" t="s">
        <v>2080</v>
      </c>
      <c r="FD257" s="67" t="s">
        <v>2081</v>
      </c>
      <c r="FE257" s="68" t="s">
        <v>2082</v>
      </c>
      <c r="FF257" s="68" t="s">
        <v>2083</v>
      </c>
    </row>
    <row r="258" spans="151:162" x14ac:dyDescent="0.2">
      <c r="EU258" s="67">
        <v>588.16</v>
      </c>
      <c r="EV258" s="67" t="s">
        <v>2084</v>
      </c>
      <c r="EW258" s="67">
        <v>514.71</v>
      </c>
      <c r="EX258" s="67" t="s">
        <v>2085</v>
      </c>
      <c r="EY258" s="67">
        <v>5891.75</v>
      </c>
      <c r="EZ258" s="67" t="s">
        <v>2086</v>
      </c>
      <c r="FA258" s="67">
        <v>21126.25</v>
      </c>
      <c r="FB258" s="67" t="s">
        <v>2087</v>
      </c>
      <c r="FC258" s="67" t="s">
        <v>2088</v>
      </c>
      <c r="FD258" s="67" t="s">
        <v>2089</v>
      </c>
      <c r="FE258" s="68" t="s">
        <v>2090</v>
      </c>
      <c r="FF258" s="68" t="s">
        <v>2091</v>
      </c>
    </row>
    <row r="259" spans="151:162" x14ac:dyDescent="0.2">
      <c r="EU259" s="67">
        <v>588.25</v>
      </c>
      <c r="EV259" s="67" t="s">
        <v>2092</v>
      </c>
      <c r="EW259" s="67">
        <v>514.83000000000004</v>
      </c>
      <c r="EX259" s="67" t="s">
        <v>2093</v>
      </c>
      <c r="EY259" s="67">
        <v>5893</v>
      </c>
      <c r="EZ259" s="67" t="s">
        <v>2094</v>
      </c>
      <c r="FA259" s="67">
        <v>21131.25</v>
      </c>
      <c r="FB259" s="67" t="s">
        <v>2095</v>
      </c>
      <c r="FC259" s="67" t="s">
        <v>2096</v>
      </c>
      <c r="FD259" s="67" t="s">
        <v>2097</v>
      </c>
      <c r="FE259" s="68" t="s">
        <v>2098</v>
      </c>
      <c r="FF259" s="68" t="s">
        <v>2099</v>
      </c>
    </row>
    <row r="260" spans="151:162" x14ac:dyDescent="0.2">
      <c r="EU260" s="67">
        <v>588.28</v>
      </c>
      <c r="EV260" s="67" t="s">
        <v>2100</v>
      </c>
      <c r="EW260" s="67">
        <v>514.84</v>
      </c>
      <c r="EX260" s="67" t="s">
        <v>2101</v>
      </c>
      <c r="EY260" s="67">
        <v>5893</v>
      </c>
      <c r="EZ260" s="67" t="s">
        <v>2102</v>
      </c>
      <c r="FA260" s="67">
        <v>21132</v>
      </c>
      <c r="FB260" s="67" t="s">
        <v>2103</v>
      </c>
      <c r="FC260" s="67" t="s">
        <v>2104</v>
      </c>
      <c r="FD260" s="67" t="s">
        <v>2105</v>
      </c>
      <c r="FE260" s="68" t="s">
        <v>2106</v>
      </c>
      <c r="FF260" s="68" t="s">
        <v>2107</v>
      </c>
    </row>
    <row r="261" spans="151:162" x14ac:dyDescent="0.2">
      <c r="EU261" s="67">
        <v>588.24</v>
      </c>
      <c r="EV261" s="67" t="s">
        <v>2108</v>
      </c>
      <c r="EW261" s="67">
        <v>514.79999999999995</v>
      </c>
      <c r="EX261" s="67" t="s">
        <v>2109</v>
      </c>
      <c r="EY261" s="67">
        <v>5892.75</v>
      </c>
      <c r="EZ261" s="67" t="s">
        <v>2110</v>
      </c>
      <c r="FA261" s="67">
        <v>21129.75</v>
      </c>
      <c r="FB261" s="67" t="s">
        <v>2111</v>
      </c>
      <c r="FC261" s="67" t="s">
        <v>2112</v>
      </c>
      <c r="FD261" s="67" t="s">
        <v>2113</v>
      </c>
      <c r="FE261" s="68" t="s">
        <v>2114</v>
      </c>
      <c r="FF261" s="68" t="s">
        <v>2115</v>
      </c>
    </row>
    <row r="262" spans="151:162" x14ac:dyDescent="0.2">
      <c r="EU262" s="67">
        <v>588.25</v>
      </c>
      <c r="EV262" s="67" t="s">
        <v>2116</v>
      </c>
      <c r="EW262" s="67">
        <v>514.82000000000005</v>
      </c>
      <c r="EX262" s="67" t="s">
        <v>2117</v>
      </c>
      <c r="EY262" s="67">
        <v>5893</v>
      </c>
      <c r="EZ262" s="67" t="s">
        <v>2118</v>
      </c>
      <c r="FA262" s="67">
        <v>21131</v>
      </c>
      <c r="FB262" s="67" t="s">
        <v>2119</v>
      </c>
      <c r="FC262" s="67" t="s">
        <v>2120</v>
      </c>
      <c r="FD262" s="67" t="s">
        <v>2121</v>
      </c>
      <c r="FE262" s="68" t="s">
        <v>2122</v>
      </c>
      <c r="FF262" s="68" t="s">
        <v>2123</v>
      </c>
    </row>
    <row r="263" spans="151:162" x14ac:dyDescent="0.2">
      <c r="EU263" s="67">
        <v>588.30999999999995</v>
      </c>
      <c r="EV263" s="67" t="s">
        <v>2124</v>
      </c>
      <c r="EW263" s="67">
        <v>514.91999999999996</v>
      </c>
      <c r="EX263" s="67" t="s">
        <v>2125</v>
      </c>
      <c r="EY263" s="67">
        <v>5893.25</v>
      </c>
      <c r="EZ263" s="67" t="s">
        <v>2126</v>
      </c>
      <c r="FA263" s="67">
        <v>21134.5</v>
      </c>
      <c r="FB263" s="67" t="s">
        <v>2127</v>
      </c>
      <c r="FC263" s="67" t="s">
        <v>2128</v>
      </c>
      <c r="FD263" s="67" t="s">
        <v>2129</v>
      </c>
      <c r="FE263" s="68" t="s">
        <v>2130</v>
      </c>
      <c r="FF263" s="68" t="s">
        <v>2131</v>
      </c>
    </row>
    <row r="264" spans="151:162" x14ac:dyDescent="0.2">
      <c r="EU264" s="67">
        <v>588.35</v>
      </c>
      <c r="EV264" s="67" t="s">
        <v>2132</v>
      </c>
      <c r="EW264" s="67">
        <v>514.95000000000005</v>
      </c>
      <c r="EX264" s="67" t="s">
        <v>2133</v>
      </c>
      <c r="EY264" s="67">
        <v>5893.75</v>
      </c>
      <c r="EZ264" s="67" t="s">
        <v>2134</v>
      </c>
      <c r="FA264" s="67">
        <v>21136.75</v>
      </c>
      <c r="FB264" s="67" t="s">
        <v>2135</v>
      </c>
      <c r="FC264" s="67" t="s">
        <v>2136</v>
      </c>
      <c r="FD264" s="67" t="s">
        <v>2137</v>
      </c>
      <c r="FE264" s="68" t="s">
        <v>2138</v>
      </c>
      <c r="FF264" s="68" t="s">
        <v>2139</v>
      </c>
    </row>
    <row r="265" spans="151:162" x14ac:dyDescent="0.2">
      <c r="EU265" s="67">
        <v>588.55999999999995</v>
      </c>
      <c r="EV265" s="67" t="s">
        <v>2140</v>
      </c>
      <c r="EW265" s="67">
        <v>515.15</v>
      </c>
      <c r="EX265" s="67" t="s">
        <v>2141</v>
      </c>
      <c r="EY265" s="67">
        <v>5895.75</v>
      </c>
      <c r="EZ265" s="67" t="s">
        <v>2142</v>
      </c>
      <c r="FA265" s="67">
        <v>21146.25</v>
      </c>
      <c r="FB265" s="67" t="s">
        <v>2143</v>
      </c>
      <c r="FC265" s="67" t="s">
        <v>2144</v>
      </c>
      <c r="FD265" s="67" t="s">
        <v>2145</v>
      </c>
      <c r="FE265" s="68" t="s">
        <v>2146</v>
      </c>
      <c r="FF265" s="68" t="s">
        <v>2147</v>
      </c>
    </row>
    <row r="266" spans="151:162" x14ac:dyDescent="0.2">
      <c r="EU266" s="67">
        <v>588.54999999999995</v>
      </c>
      <c r="EV266" s="67" t="s">
        <v>2148</v>
      </c>
      <c r="EW266" s="67">
        <v>515.15</v>
      </c>
      <c r="EX266" s="67" t="s">
        <v>2149</v>
      </c>
      <c r="EY266" s="67">
        <v>5895.75</v>
      </c>
      <c r="EZ266" s="67" t="s">
        <v>2150</v>
      </c>
      <c r="FA266" s="67">
        <v>21146.25</v>
      </c>
      <c r="FB266" s="67" t="s">
        <v>2151</v>
      </c>
      <c r="FC266" s="67" t="s">
        <v>2152</v>
      </c>
      <c r="FD266" s="67" t="s">
        <v>2153</v>
      </c>
      <c r="FE266" s="68" t="s">
        <v>2154</v>
      </c>
      <c r="FF266" s="68" t="s">
        <v>2155</v>
      </c>
    </row>
    <row r="267" spans="151:162" x14ac:dyDescent="0.2">
      <c r="EU267" s="67">
        <v>588.54999999999995</v>
      </c>
      <c r="EV267" s="67" t="s">
        <v>2156</v>
      </c>
      <c r="EW267" s="67">
        <v>515.20000000000005</v>
      </c>
      <c r="EX267" s="67" t="s">
        <v>2157</v>
      </c>
      <c r="EY267" s="67">
        <v>5895.75</v>
      </c>
      <c r="EZ267" s="67" t="s">
        <v>2158</v>
      </c>
      <c r="FA267" s="67">
        <v>21147.5</v>
      </c>
      <c r="FB267" s="67" t="s">
        <v>2159</v>
      </c>
      <c r="FC267" s="67" t="s">
        <v>2160</v>
      </c>
      <c r="FD267" s="67" t="s">
        <v>2161</v>
      </c>
      <c r="FE267" s="68" t="s">
        <v>2162</v>
      </c>
      <c r="FF267" s="68" t="s">
        <v>2163</v>
      </c>
    </row>
    <row r="268" spans="151:162" x14ac:dyDescent="0.2">
      <c r="EU268" s="67">
        <v>588.52</v>
      </c>
      <c r="EV268" s="67" t="s">
        <v>2164</v>
      </c>
      <c r="EW268" s="67">
        <v>515.19000000000005</v>
      </c>
      <c r="EX268" s="67" t="s">
        <v>2165</v>
      </c>
      <c r="EY268" s="67">
        <v>5895.5</v>
      </c>
      <c r="EZ268" s="67" t="s">
        <v>2166</v>
      </c>
      <c r="FA268" s="67">
        <v>21147</v>
      </c>
      <c r="FB268" s="67" t="s">
        <v>2167</v>
      </c>
      <c r="FC268" s="67" t="s">
        <v>2168</v>
      </c>
      <c r="FD268" s="67" t="s">
        <v>2169</v>
      </c>
      <c r="FE268" s="68" t="s">
        <v>2170</v>
      </c>
      <c r="FF268" s="68" t="s">
        <v>2171</v>
      </c>
    </row>
    <row r="269" spans="151:162" x14ac:dyDescent="0.2">
      <c r="EU269" s="67">
        <v>588.42999999999995</v>
      </c>
      <c r="EV269" s="67" t="s">
        <v>2172</v>
      </c>
      <c r="EW269" s="67">
        <v>515.11</v>
      </c>
      <c r="EX269" s="67" t="s">
        <v>2173</v>
      </c>
      <c r="EY269" s="67">
        <v>5894.5</v>
      </c>
      <c r="EZ269" s="67" t="s">
        <v>2174</v>
      </c>
      <c r="FA269" s="67">
        <v>21143.25</v>
      </c>
      <c r="FB269" s="67" t="s">
        <v>2175</v>
      </c>
      <c r="FC269" s="67" t="s">
        <v>2176</v>
      </c>
      <c r="FD269" s="67" t="s">
        <v>2177</v>
      </c>
      <c r="FE269" s="68" t="s">
        <v>2178</v>
      </c>
      <c r="FF269" s="68" t="s">
        <v>2179</v>
      </c>
    </row>
    <row r="270" spans="151:162" x14ac:dyDescent="0.2">
      <c r="EU270" s="67">
        <v>588.44000000000005</v>
      </c>
      <c r="EV270" s="67" t="s">
        <v>2180</v>
      </c>
      <c r="EW270" s="67">
        <v>515.12</v>
      </c>
      <c r="EX270" s="67" t="s">
        <v>2181</v>
      </c>
      <c r="EY270" s="67">
        <v>5894.5</v>
      </c>
      <c r="EZ270" s="67" t="s">
        <v>2182</v>
      </c>
      <c r="FA270" s="67">
        <v>21144.5</v>
      </c>
      <c r="FB270" s="67" t="s">
        <v>2183</v>
      </c>
      <c r="FC270" s="67" t="s">
        <v>2184</v>
      </c>
      <c r="FD270" s="67" t="s">
        <v>2185</v>
      </c>
      <c r="FE270" s="68" t="s">
        <v>2186</v>
      </c>
      <c r="FF270" s="68" t="s">
        <v>2187</v>
      </c>
    </row>
    <row r="271" spans="151:162" x14ac:dyDescent="0.2">
      <c r="EU271" s="67">
        <v>588.51</v>
      </c>
      <c r="EV271" s="67" t="s">
        <v>2188</v>
      </c>
      <c r="EW271" s="67">
        <v>515.23</v>
      </c>
      <c r="EX271" s="67" t="s">
        <v>2189</v>
      </c>
      <c r="EY271" s="67">
        <v>5895.25</v>
      </c>
      <c r="EZ271" s="67" t="s">
        <v>2190</v>
      </c>
      <c r="FA271" s="67">
        <v>21148.5</v>
      </c>
      <c r="FB271" s="67" t="s">
        <v>2191</v>
      </c>
      <c r="FC271" s="67" t="s">
        <v>2192</v>
      </c>
      <c r="FD271" s="67" t="s">
        <v>2193</v>
      </c>
      <c r="FE271" s="68" t="s">
        <v>2194</v>
      </c>
      <c r="FF271" s="68" t="s">
        <v>2195</v>
      </c>
    </row>
    <row r="272" spans="151:162" x14ac:dyDescent="0.2">
      <c r="EU272" s="67">
        <v>588.42999999999995</v>
      </c>
      <c r="EV272" s="67" t="s">
        <v>2196</v>
      </c>
      <c r="EW272" s="67">
        <v>515.29</v>
      </c>
      <c r="EX272" s="67" t="s">
        <v>2197</v>
      </c>
      <c r="EY272" s="67">
        <v>5896</v>
      </c>
      <c r="EZ272" s="67" t="s">
        <v>2198</v>
      </c>
      <c r="FA272" s="67">
        <v>21151.25</v>
      </c>
      <c r="FB272" s="67" t="s">
        <v>2199</v>
      </c>
      <c r="FC272" s="67" t="s">
        <v>2200</v>
      </c>
      <c r="FD272" s="67" t="s">
        <v>2201</v>
      </c>
      <c r="FE272" s="68" t="s">
        <v>2202</v>
      </c>
      <c r="FF272" s="68" t="s">
        <v>2203</v>
      </c>
    </row>
    <row r="273" spans="151:162" x14ac:dyDescent="0.2">
      <c r="EU273" s="67">
        <v>588.42999999999995</v>
      </c>
      <c r="EV273" s="67" t="s">
        <v>2204</v>
      </c>
      <c r="EW273" s="67">
        <v>515.25</v>
      </c>
      <c r="EX273" s="67" t="s">
        <v>2205</v>
      </c>
      <c r="EY273" s="67">
        <v>5895.5</v>
      </c>
      <c r="EZ273" s="67" t="s">
        <v>2206</v>
      </c>
      <c r="FA273" s="67">
        <v>21149.75</v>
      </c>
      <c r="FB273" s="67" t="s">
        <v>2207</v>
      </c>
      <c r="FC273" s="67" t="s">
        <v>2208</v>
      </c>
      <c r="FD273" s="67" t="s">
        <v>2209</v>
      </c>
      <c r="FE273" s="68" t="s">
        <v>2210</v>
      </c>
      <c r="FF273" s="68" t="s">
        <v>2211</v>
      </c>
    </row>
    <row r="274" spans="151:162" x14ac:dyDescent="0.2">
      <c r="EU274" s="67">
        <v>588.6</v>
      </c>
      <c r="EV274" s="67" t="s">
        <v>2212</v>
      </c>
      <c r="EW274" s="67">
        <v>515.33000000000004</v>
      </c>
      <c r="EX274" s="67" t="s">
        <v>2213</v>
      </c>
      <c r="EY274" s="67">
        <v>5896.25</v>
      </c>
      <c r="EZ274" s="67" t="s">
        <v>2214</v>
      </c>
      <c r="FA274" s="67">
        <v>21153</v>
      </c>
      <c r="FB274" s="67" t="s">
        <v>2215</v>
      </c>
      <c r="FC274" s="67" t="s">
        <v>2216</v>
      </c>
      <c r="FD274" s="67" t="s">
        <v>2217</v>
      </c>
      <c r="FE274" s="68" t="s">
        <v>2218</v>
      </c>
      <c r="FF274" s="68" t="s">
        <v>2219</v>
      </c>
    </row>
    <row r="275" spans="151:162" x14ac:dyDescent="0.2">
      <c r="EU275" s="67">
        <v>588.65</v>
      </c>
      <c r="EV275" s="67" t="s">
        <v>2220</v>
      </c>
      <c r="EW275" s="67">
        <v>515.41</v>
      </c>
      <c r="EX275" s="67" t="s">
        <v>2221</v>
      </c>
      <c r="EY275" s="67">
        <v>5897</v>
      </c>
      <c r="EZ275" s="67" t="s">
        <v>2222</v>
      </c>
      <c r="FA275" s="67">
        <v>21155.5</v>
      </c>
      <c r="FB275" s="67" t="s">
        <v>2223</v>
      </c>
      <c r="FC275" s="67" t="s">
        <v>2224</v>
      </c>
      <c r="FD275" s="67" t="s">
        <v>2225</v>
      </c>
      <c r="FE275" s="68" t="s">
        <v>2226</v>
      </c>
      <c r="FF275" s="68" t="s">
        <v>2227</v>
      </c>
    </row>
    <row r="276" spans="151:162" x14ac:dyDescent="0.2">
      <c r="EU276" s="67">
        <v>588.65</v>
      </c>
      <c r="EV276" s="67" t="s">
        <v>2228</v>
      </c>
      <c r="EW276" s="67">
        <v>515.4</v>
      </c>
      <c r="EX276" s="67" t="s">
        <v>2229</v>
      </c>
      <c r="EY276" s="67">
        <v>5896.75</v>
      </c>
      <c r="EZ276" s="67" t="s">
        <v>2230</v>
      </c>
      <c r="FA276" s="67">
        <v>21156.25</v>
      </c>
      <c r="FB276" s="67" t="s">
        <v>2231</v>
      </c>
      <c r="FC276" s="67" t="s">
        <v>2232</v>
      </c>
      <c r="FD276" s="67" t="s">
        <v>2233</v>
      </c>
      <c r="FE276" s="68" t="s">
        <v>2234</v>
      </c>
      <c r="FF276" s="68" t="s">
        <v>2235</v>
      </c>
    </row>
    <row r="277" spans="151:162" x14ac:dyDescent="0.2">
      <c r="EU277" s="67">
        <v>588.70000000000005</v>
      </c>
      <c r="EV277" s="67" t="s">
        <v>2236</v>
      </c>
      <c r="EW277" s="67">
        <v>515.49</v>
      </c>
      <c r="EX277" s="67" t="s">
        <v>2237</v>
      </c>
      <c r="EY277" s="67">
        <v>5897.25</v>
      </c>
      <c r="EZ277" s="67" t="s">
        <v>2238</v>
      </c>
      <c r="FA277" s="67">
        <v>21158.5</v>
      </c>
      <c r="FB277" s="67" t="s">
        <v>2239</v>
      </c>
      <c r="FC277" s="67" t="s">
        <v>2240</v>
      </c>
      <c r="FD277" s="67" t="s">
        <v>2241</v>
      </c>
      <c r="FE277" s="68" t="s">
        <v>2242</v>
      </c>
      <c r="FF277" s="68" t="s">
        <v>2243</v>
      </c>
    </row>
    <row r="278" spans="151:162" x14ac:dyDescent="0.2">
      <c r="EU278" s="67">
        <v>588.75</v>
      </c>
      <c r="EV278" s="67" t="s">
        <v>2244</v>
      </c>
      <c r="EW278" s="67">
        <v>515.53</v>
      </c>
      <c r="EX278" s="67" t="s">
        <v>2245</v>
      </c>
      <c r="EY278" s="67">
        <v>5898</v>
      </c>
      <c r="EZ278" s="67" t="s">
        <v>2246</v>
      </c>
      <c r="FA278" s="67">
        <v>21159.75</v>
      </c>
      <c r="FB278" s="67" t="s">
        <v>2247</v>
      </c>
      <c r="FC278" s="67" t="s">
        <v>2248</v>
      </c>
      <c r="FD278" s="67" t="s">
        <v>2249</v>
      </c>
      <c r="FE278" s="68" t="s">
        <v>2250</v>
      </c>
      <c r="FF278" s="68" t="s">
        <v>2251</v>
      </c>
    </row>
    <row r="279" spans="151:162" x14ac:dyDescent="0.2">
      <c r="EU279" s="67">
        <v>588.75</v>
      </c>
      <c r="EV279" s="67" t="s">
        <v>2252</v>
      </c>
      <c r="EW279" s="67">
        <v>515.54</v>
      </c>
      <c r="EX279" s="67" t="s">
        <v>2253</v>
      </c>
      <c r="EY279" s="67">
        <v>5898</v>
      </c>
      <c r="EZ279" s="67" t="s">
        <v>2254</v>
      </c>
      <c r="FA279" s="67">
        <v>21160.75</v>
      </c>
      <c r="FB279" s="67" t="s">
        <v>2255</v>
      </c>
      <c r="FC279" s="67" t="s">
        <v>2256</v>
      </c>
      <c r="FD279" s="67" t="s">
        <v>2257</v>
      </c>
      <c r="FE279" s="68" t="s">
        <v>2258</v>
      </c>
      <c r="FF279" s="68" t="s">
        <v>2259</v>
      </c>
    </row>
    <row r="280" spans="151:162" x14ac:dyDescent="0.2">
      <c r="EU280" s="67">
        <v>588.67999999999995</v>
      </c>
      <c r="EV280" s="67" t="s">
        <v>2260</v>
      </c>
      <c r="EW280" s="67">
        <v>515.45000000000005</v>
      </c>
      <c r="EX280" s="67" t="s">
        <v>2261</v>
      </c>
      <c r="EY280" s="67">
        <v>5897.25</v>
      </c>
      <c r="EZ280" s="67" t="s">
        <v>2262</v>
      </c>
      <c r="FA280" s="67">
        <v>21157.25</v>
      </c>
      <c r="FB280" s="67" t="s">
        <v>2263</v>
      </c>
      <c r="FC280" s="67" t="s">
        <v>2264</v>
      </c>
      <c r="FD280" s="67" t="s">
        <v>2265</v>
      </c>
      <c r="FE280" s="68" t="s">
        <v>2266</v>
      </c>
      <c r="FF280" s="68" t="s">
        <v>2267</v>
      </c>
    </row>
    <row r="281" spans="151:162" x14ac:dyDescent="0.2">
      <c r="EU281" s="67">
        <v>588.66999999999996</v>
      </c>
      <c r="EV281" s="67" t="s">
        <v>2268</v>
      </c>
      <c r="EW281" s="67">
        <v>515.4</v>
      </c>
      <c r="EX281" s="67" t="s">
        <v>2269</v>
      </c>
      <c r="EY281" s="67">
        <v>5897</v>
      </c>
      <c r="EZ281" s="67" t="s">
        <v>2270</v>
      </c>
      <c r="FA281" s="67">
        <v>21157</v>
      </c>
      <c r="FB281" s="67" t="s">
        <v>2271</v>
      </c>
      <c r="FC281" s="67" t="s">
        <v>2272</v>
      </c>
      <c r="FD281" s="67" t="s">
        <v>2273</v>
      </c>
      <c r="FE281" s="68" t="s">
        <v>2274</v>
      </c>
      <c r="FF281" s="68" t="s">
        <v>2275</v>
      </c>
    </row>
    <row r="282" spans="151:162" x14ac:dyDescent="0.2">
      <c r="EU282" s="67">
        <v>588.64</v>
      </c>
      <c r="EV282" s="67" t="s">
        <v>2276</v>
      </c>
      <c r="EW282" s="67">
        <v>515.4</v>
      </c>
      <c r="EX282" s="67" t="s">
        <v>2277</v>
      </c>
      <c r="EY282" s="67">
        <v>5897</v>
      </c>
      <c r="EZ282" s="67" t="s">
        <v>2278</v>
      </c>
      <c r="FA282" s="67">
        <v>21156</v>
      </c>
      <c r="FB282" s="67" t="s">
        <v>2279</v>
      </c>
      <c r="FC282" s="67" t="s">
        <v>2280</v>
      </c>
      <c r="FD282" s="67" t="s">
        <v>2281</v>
      </c>
      <c r="FE282" s="68" t="s">
        <v>2282</v>
      </c>
      <c r="FF282" s="68" t="s">
        <v>2283</v>
      </c>
    </row>
    <row r="283" spans="151:162" x14ac:dyDescent="0.2">
      <c r="EU283" s="67">
        <v>588.54</v>
      </c>
      <c r="EV283" s="67" t="s">
        <v>2284</v>
      </c>
      <c r="EW283" s="67">
        <v>515.42999999999995</v>
      </c>
      <c r="EX283" s="67" t="s">
        <v>2285</v>
      </c>
      <c r="EY283" s="67">
        <v>5896.75</v>
      </c>
      <c r="EZ283" s="67" t="s">
        <v>2286</v>
      </c>
      <c r="FA283" s="67">
        <v>21156.5</v>
      </c>
      <c r="FB283" s="67" t="s">
        <v>2287</v>
      </c>
      <c r="FC283" s="67" t="s">
        <v>2288</v>
      </c>
      <c r="FD283" s="67" t="s">
        <v>2289</v>
      </c>
      <c r="FE283" s="68" t="s">
        <v>2290</v>
      </c>
      <c r="FF283" s="68" t="s">
        <v>2291</v>
      </c>
    </row>
    <row r="284" spans="151:162" x14ac:dyDescent="0.2">
      <c r="EU284" s="67">
        <v>588.55999999999995</v>
      </c>
      <c r="EV284" s="67" t="s">
        <v>2292</v>
      </c>
      <c r="EW284" s="67">
        <v>515.39</v>
      </c>
      <c r="EX284" s="67" t="s">
        <v>2293</v>
      </c>
      <c r="EY284" s="67">
        <v>5896.5</v>
      </c>
      <c r="EZ284" s="67" t="s">
        <v>2294</v>
      </c>
      <c r="FA284" s="67">
        <v>21155</v>
      </c>
      <c r="FB284" s="67" t="s">
        <v>2295</v>
      </c>
      <c r="FC284" s="67" t="s">
        <v>2296</v>
      </c>
      <c r="FD284" s="67" t="s">
        <v>2297</v>
      </c>
      <c r="FE284" s="68" t="s">
        <v>2298</v>
      </c>
      <c r="FF284" s="68" t="s">
        <v>2299</v>
      </c>
    </row>
    <row r="285" spans="151:162" x14ac:dyDescent="0.2">
      <c r="EU285" s="67">
        <v>588.53</v>
      </c>
      <c r="EV285" s="67" t="s">
        <v>2300</v>
      </c>
      <c r="EW285" s="67">
        <v>515.33000000000004</v>
      </c>
      <c r="EX285" s="67" t="s">
        <v>2301</v>
      </c>
      <c r="EY285" s="67">
        <v>5895.75</v>
      </c>
      <c r="EZ285" s="67" t="s">
        <v>2302</v>
      </c>
      <c r="FA285" s="67">
        <v>21152</v>
      </c>
      <c r="FB285" s="67" t="s">
        <v>2303</v>
      </c>
      <c r="FC285" s="67" t="s">
        <v>2304</v>
      </c>
      <c r="FD285" s="67" t="s">
        <v>2305</v>
      </c>
      <c r="FE285" s="68" t="s">
        <v>2306</v>
      </c>
      <c r="FF285" s="68" t="s">
        <v>2307</v>
      </c>
    </row>
    <row r="286" spans="151:162" x14ac:dyDescent="0.2">
      <c r="EU286" s="67">
        <v>588.73</v>
      </c>
      <c r="EV286" s="67" t="s">
        <v>2308</v>
      </c>
      <c r="EW286" s="67">
        <v>515.6</v>
      </c>
      <c r="EX286" s="67" t="s">
        <v>2309</v>
      </c>
      <c r="EY286" s="67">
        <v>5897.75</v>
      </c>
      <c r="EZ286" s="67" t="s">
        <v>2310</v>
      </c>
      <c r="FA286" s="67">
        <v>21163.25</v>
      </c>
      <c r="FB286" s="67" t="s">
        <v>2311</v>
      </c>
      <c r="FC286" s="67" t="s">
        <v>2312</v>
      </c>
      <c r="FD286" s="67" t="s">
        <v>2313</v>
      </c>
      <c r="FE286" s="68" t="s">
        <v>2314</v>
      </c>
      <c r="FF286" s="68" t="s">
        <v>2315</v>
      </c>
    </row>
    <row r="287" spans="151:162" x14ac:dyDescent="0.2">
      <c r="EU287" s="67">
        <v>588.79</v>
      </c>
      <c r="EV287" s="67" t="s">
        <v>2316</v>
      </c>
      <c r="EW287" s="67">
        <v>515.66</v>
      </c>
      <c r="EX287" s="67" t="s">
        <v>2317</v>
      </c>
      <c r="EY287" s="67">
        <v>5898.25</v>
      </c>
      <c r="EZ287" s="67" t="s">
        <v>2318</v>
      </c>
      <c r="FA287" s="67">
        <v>21166.25</v>
      </c>
      <c r="FB287" s="67" t="s">
        <v>2319</v>
      </c>
      <c r="FC287" s="67" t="s">
        <v>2320</v>
      </c>
      <c r="FD287" s="67" t="s">
        <v>2321</v>
      </c>
      <c r="FE287" s="68" t="s">
        <v>2322</v>
      </c>
      <c r="FF287" s="68" t="s">
        <v>2323</v>
      </c>
    </row>
    <row r="288" spans="151:162" x14ac:dyDescent="0.2">
      <c r="EU288" s="67">
        <v>588.9</v>
      </c>
      <c r="EV288" s="67" t="s">
        <v>2324</v>
      </c>
      <c r="EW288" s="67">
        <v>515.9</v>
      </c>
      <c r="EX288" s="67" t="s">
        <v>2325</v>
      </c>
      <c r="EY288" s="67">
        <v>5900.25</v>
      </c>
      <c r="EZ288" s="67" t="s">
        <v>2326</v>
      </c>
      <c r="FA288" s="67">
        <v>21177.5</v>
      </c>
      <c r="FB288" s="67" t="s">
        <v>2327</v>
      </c>
      <c r="FC288" s="67" t="s">
        <v>2328</v>
      </c>
      <c r="FD288" s="67" t="s">
        <v>2329</v>
      </c>
      <c r="FE288" s="68" t="s">
        <v>2330</v>
      </c>
      <c r="FF288" s="68" t="s">
        <v>2331</v>
      </c>
    </row>
    <row r="289" spans="151:162" x14ac:dyDescent="0.2">
      <c r="EU289" s="67">
        <v>588.79999999999995</v>
      </c>
      <c r="EV289" s="67" t="s">
        <v>2332</v>
      </c>
      <c r="EW289" s="67">
        <v>515.87</v>
      </c>
      <c r="EX289" s="67" t="s">
        <v>2333</v>
      </c>
      <c r="EY289" s="67">
        <v>5900</v>
      </c>
      <c r="EZ289" s="67" t="s">
        <v>2334</v>
      </c>
      <c r="FA289" s="67">
        <v>21175</v>
      </c>
      <c r="FB289" s="67" t="s">
        <v>2335</v>
      </c>
      <c r="FC289" s="67" t="s">
        <v>2336</v>
      </c>
      <c r="FD289" s="67" t="s">
        <v>2337</v>
      </c>
      <c r="FE289" s="68" t="s">
        <v>2338</v>
      </c>
      <c r="FF289" s="68" t="s">
        <v>2339</v>
      </c>
    </row>
    <row r="290" spans="151:162" x14ac:dyDescent="0.2">
      <c r="EU290" s="67">
        <v>589.09</v>
      </c>
      <c r="EV290" s="67" t="s">
        <v>2340</v>
      </c>
      <c r="EW290" s="67">
        <v>516</v>
      </c>
      <c r="EX290" s="67" t="s">
        <v>2341</v>
      </c>
      <c r="EY290" s="67">
        <v>5901.25</v>
      </c>
      <c r="EZ290" s="67" t="s">
        <v>2342</v>
      </c>
      <c r="FA290" s="67">
        <v>21182.25</v>
      </c>
      <c r="FB290" s="67" t="s">
        <v>2343</v>
      </c>
      <c r="FC290" s="67" t="s">
        <v>2344</v>
      </c>
      <c r="FD290" s="67" t="s">
        <v>2345</v>
      </c>
      <c r="FE290" s="68" t="s">
        <v>2346</v>
      </c>
      <c r="FF290" s="68" t="s">
        <v>2347</v>
      </c>
    </row>
    <row r="291" spans="151:162" x14ac:dyDescent="0.2">
      <c r="EU291" s="67">
        <v>589.07000000000005</v>
      </c>
      <c r="EV291" s="67" t="s">
        <v>2348</v>
      </c>
      <c r="EW291" s="67">
        <v>516.08000000000004</v>
      </c>
      <c r="EX291" s="67" t="s">
        <v>2349</v>
      </c>
      <c r="EY291" s="67">
        <v>5901.5</v>
      </c>
      <c r="EZ291" s="67" t="s">
        <v>2350</v>
      </c>
      <c r="FA291" s="67">
        <v>21185</v>
      </c>
      <c r="FB291" s="67" t="s">
        <v>2351</v>
      </c>
      <c r="FC291" s="67" t="s">
        <v>2352</v>
      </c>
      <c r="FD291" s="67" t="s">
        <v>2353</v>
      </c>
      <c r="FE291" s="68" t="s">
        <v>2354</v>
      </c>
      <c r="FF291" s="68" t="s">
        <v>2355</v>
      </c>
    </row>
    <row r="292" spans="151:162" x14ac:dyDescent="0.2">
      <c r="EU292" s="67">
        <v>589.09</v>
      </c>
      <c r="EV292" s="67" t="s">
        <v>2356</v>
      </c>
      <c r="EW292" s="67">
        <v>516.09</v>
      </c>
      <c r="EX292" s="67" t="s">
        <v>2357</v>
      </c>
      <c r="EY292" s="67">
        <v>5901.75</v>
      </c>
      <c r="EZ292" s="67" t="s">
        <v>2358</v>
      </c>
      <c r="FA292" s="67">
        <v>21183.5</v>
      </c>
      <c r="FB292" s="67" t="s">
        <v>2359</v>
      </c>
      <c r="FC292" s="67" t="s">
        <v>2360</v>
      </c>
      <c r="FD292" s="67" t="s">
        <v>2361</v>
      </c>
      <c r="FE292" s="68" t="s">
        <v>2362</v>
      </c>
      <c r="FF292" s="68" t="s">
        <v>2363</v>
      </c>
    </row>
    <row r="293" spans="151:162" x14ac:dyDescent="0.2">
      <c r="EU293" s="67">
        <v>589.05999999999995</v>
      </c>
      <c r="EV293" s="67" t="s">
        <v>2364</v>
      </c>
      <c r="EW293" s="67">
        <v>516.11</v>
      </c>
      <c r="EX293" s="67" t="s">
        <v>2365</v>
      </c>
      <c r="EY293" s="67">
        <v>5901.75</v>
      </c>
      <c r="EZ293" s="67" t="s">
        <v>2366</v>
      </c>
      <c r="FA293" s="67">
        <v>21184.5</v>
      </c>
      <c r="FB293" s="67" t="s">
        <v>2367</v>
      </c>
      <c r="FC293" s="67" t="s">
        <v>2368</v>
      </c>
      <c r="FD293" s="67" t="s">
        <v>2369</v>
      </c>
      <c r="FE293" s="68" t="s">
        <v>2370</v>
      </c>
      <c r="FF293" s="68" t="s">
        <v>2371</v>
      </c>
    </row>
    <row r="294" spans="151:162" x14ac:dyDescent="0.2">
      <c r="EU294" s="67">
        <v>589.04</v>
      </c>
      <c r="EV294" s="67" t="s">
        <v>2372</v>
      </c>
      <c r="EW294" s="67">
        <v>516.07000000000005</v>
      </c>
      <c r="EX294" s="67" t="s">
        <v>2373</v>
      </c>
      <c r="EY294" s="67">
        <v>5901.25</v>
      </c>
      <c r="EZ294" s="67" t="s">
        <v>2374</v>
      </c>
      <c r="FA294" s="67">
        <v>21184</v>
      </c>
      <c r="FB294" s="67" t="s">
        <v>2375</v>
      </c>
      <c r="FC294" s="67" t="s">
        <v>2376</v>
      </c>
      <c r="FD294" s="67" t="s">
        <v>2377</v>
      </c>
      <c r="FE294" s="68" t="s">
        <v>2378</v>
      </c>
      <c r="FF294" s="68" t="s">
        <v>2379</v>
      </c>
    </row>
    <row r="295" spans="151:162" x14ac:dyDescent="0.2">
      <c r="EU295" s="67">
        <v>589.05999999999995</v>
      </c>
      <c r="EV295" s="67" t="s">
        <v>2380</v>
      </c>
      <c r="EW295" s="67">
        <v>516.12</v>
      </c>
      <c r="EX295" s="67" t="s">
        <v>2381</v>
      </c>
      <c r="EY295" s="67">
        <v>5901.25</v>
      </c>
      <c r="EZ295" s="67" t="s">
        <v>2382</v>
      </c>
      <c r="FA295" s="67">
        <v>21185.5</v>
      </c>
      <c r="FB295" s="67" t="s">
        <v>2383</v>
      </c>
      <c r="FC295" s="67" t="s">
        <v>2384</v>
      </c>
      <c r="FD295" s="67" t="s">
        <v>2385</v>
      </c>
      <c r="FE295" s="68" t="s">
        <v>2386</v>
      </c>
      <c r="FF295" s="68" t="s">
        <v>2387</v>
      </c>
    </row>
    <row r="296" spans="151:162" x14ac:dyDescent="0.2">
      <c r="EU296" s="67">
        <v>589.05999999999995</v>
      </c>
      <c r="EV296" s="67" t="s">
        <v>2388</v>
      </c>
      <c r="EW296" s="67">
        <v>516.16999999999996</v>
      </c>
      <c r="EX296" s="67" t="s">
        <v>2389</v>
      </c>
      <c r="EY296" s="67">
        <v>5901.5</v>
      </c>
      <c r="EZ296" s="67" t="s">
        <v>2390</v>
      </c>
      <c r="FA296" s="67">
        <v>21187.75</v>
      </c>
      <c r="FB296" s="67" t="s">
        <v>2391</v>
      </c>
      <c r="FC296" s="67" t="s">
        <v>2392</v>
      </c>
      <c r="FD296" s="67" t="s">
        <v>2393</v>
      </c>
      <c r="FE296" s="68" t="s">
        <v>2394</v>
      </c>
      <c r="FF296" s="68" t="s">
        <v>2395</v>
      </c>
    </row>
    <row r="297" spans="151:162" x14ac:dyDescent="0.2">
      <c r="EU297" s="67">
        <v>589.05999999999995</v>
      </c>
      <c r="EV297" s="67" t="s">
        <v>2396</v>
      </c>
      <c r="EW297" s="67">
        <v>516.17999999999995</v>
      </c>
      <c r="EX297" s="67" t="s">
        <v>2397</v>
      </c>
      <c r="EY297" s="67">
        <v>5902.25</v>
      </c>
      <c r="EZ297" s="67" t="s">
        <v>2398</v>
      </c>
      <c r="FA297" s="67">
        <v>21190.5</v>
      </c>
      <c r="FB297" s="67" t="s">
        <v>2399</v>
      </c>
      <c r="FC297" s="67" t="s">
        <v>2400</v>
      </c>
      <c r="FD297" s="67" t="s">
        <v>2401</v>
      </c>
      <c r="FE297" s="68" t="s">
        <v>2402</v>
      </c>
      <c r="FF297" s="68" t="s">
        <v>2403</v>
      </c>
    </row>
    <row r="298" spans="151:162" x14ac:dyDescent="0.2">
      <c r="EU298" s="67">
        <v>589.13</v>
      </c>
      <c r="EV298" s="67" t="s">
        <v>2404</v>
      </c>
      <c r="EW298" s="67">
        <v>516.37</v>
      </c>
      <c r="EX298" s="67" t="s">
        <v>2405</v>
      </c>
      <c r="EY298" s="67">
        <v>5902.75</v>
      </c>
      <c r="EZ298" s="67" t="s">
        <v>2406</v>
      </c>
      <c r="FA298" s="67">
        <v>21195.75</v>
      </c>
      <c r="FB298" s="67" t="s">
        <v>2407</v>
      </c>
      <c r="FC298" s="67" t="s">
        <v>2408</v>
      </c>
      <c r="FD298" s="67" t="s">
        <v>2409</v>
      </c>
      <c r="FE298" s="68" t="s">
        <v>2410</v>
      </c>
      <c r="FF298" s="68" t="s">
        <v>2411</v>
      </c>
    </row>
    <row r="299" spans="151:162" x14ac:dyDescent="0.2">
      <c r="EU299" s="67">
        <v>589</v>
      </c>
      <c r="EV299" s="67" t="s">
        <v>2412</v>
      </c>
      <c r="EW299" s="67">
        <v>516.01</v>
      </c>
      <c r="EX299" s="67" t="s">
        <v>2413</v>
      </c>
      <c r="EY299" s="67">
        <v>5900.75</v>
      </c>
      <c r="EZ299" s="67" t="s">
        <v>2414</v>
      </c>
      <c r="FA299" s="67">
        <v>21181</v>
      </c>
      <c r="FB299" s="67" t="s">
        <v>2415</v>
      </c>
      <c r="FC299" s="67" t="s">
        <v>2416</v>
      </c>
      <c r="FD299" s="67" t="s">
        <v>2417</v>
      </c>
      <c r="FE299" s="68" t="s">
        <v>2418</v>
      </c>
      <c r="FF299" s="68" t="s">
        <v>2419</v>
      </c>
    </row>
    <row r="300" spans="151:162" x14ac:dyDescent="0.2">
      <c r="EU300" s="67">
        <v>588.91999999999996</v>
      </c>
      <c r="EV300" s="67" t="s">
        <v>2420</v>
      </c>
      <c r="EW300" s="67">
        <v>515.92999999999995</v>
      </c>
      <c r="EX300" s="67" t="s">
        <v>2421</v>
      </c>
      <c r="EY300" s="67">
        <v>5900</v>
      </c>
      <c r="EZ300" s="67" t="s">
        <v>2422</v>
      </c>
      <c r="FA300" s="67">
        <v>21177.25</v>
      </c>
      <c r="FB300" s="67" t="s">
        <v>2423</v>
      </c>
      <c r="FC300" s="67" t="s">
        <v>2424</v>
      </c>
      <c r="FD300" s="67" t="s">
        <v>2425</v>
      </c>
      <c r="FE300" s="68" t="s">
        <v>2426</v>
      </c>
      <c r="FF300" s="68" t="s">
        <v>2427</v>
      </c>
    </row>
    <row r="301" spans="151:162" x14ac:dyDescent="0.2">
      <c r="EU301" s="67">
        <v>588.91999999999996</v>
      </c>
      <c r="EV301" s="67" t="s">
        <v>2428</v>
      </c>
      <c r="EW301" s="67">
        <v>515.94000000000005</v>
      </c>
      <c r="EX301" s="67" t="s">
        <v>2429</v>
      </c>
      <c r="EY301" s="67">
        <v>5900</v>
      </c>
      <c r="EZ301" s="67" t="s">
        <v>2430</v>
      </c>
      <c r="FA301" s="67">
        <v>21177.75</v>
      </c>
      <c r="FB301" s="67" t="s">
        <v>2431</v>
      </c>
      <c r="FC301" s="67" t="s">
        <v>2432</v>
      </c>
      <c r="FD301" s="67" t="s">
        <v>2433</v>
      </c>
      <c r="FE301" s="68" t="s">
        <v>2434</v>
      </c>
      <c r="FF301" s="68" t="s">
        <v>2435</v>
      </c>
    </row>
    <row r="302" spans="151:162" x14ac:dyDescent="0.2">
      <c r="EU302" s="67">
        <v>588.97</v>
      </c>
      <c r="EV302" s="67" t="s">
        <v>2436</v>
      </c>
      <c r="EW302" s="67">
        <v>515.95000000000005</v>
      </c>
      <c r="EX302" s="67" t="s">
        <v>2437</v>
      </c>
      <c r="EY302" s="67">
        <v>5900.5</v>
      </c>
      <c r="EZ302" s="67" t="s">
        <v>2438</v>
      </c>
      <c r="FA302" s="67">
        <v>21177.75</v>
      </c>
      <c r="FB302" s="67" t="s">
        <v>2439</v>
      </c>
      <c r="FC302" s="67" t="s">
        <v>2440</v>
      </c>
      <c r="FD302" s="67" t="s">
        <v>2441</v>
      </c>
      <c r="FE302" s="68" t="s">
        <v>2442</v>
      </c>
      <c r="FF302" s="68" t="s">
        <v>2443</v>
      </c>
    </row>
    <row r="303" spans="151:162" x14ac:dyDescent="0.2">
      <c r="EU303" s="67">
        <v>588.9</v>
      </c>
      <c r="EV303" s="67" t="s">
        <v>2444</v>
      </c>
      <c r="EW303" s="67">
        <v>515.85</v>
      </c>
      <c r="EX303" s="67" t="s">
        <v>2445</v>
      </c>
      <c r="EY303" s="67">
        <v>5899.5</v>
      </c>
      <c r="EZ303" s="67" t="s">
        <v>2446</v>
      </c>
      <c r="FA303" s="67">
        <v>21174</v>
      </c>
      <c r="FB303" s="67" t="s">
        <v>2447</v>
      </c>
      <c r="FC303" s="67" t="s">
        <v>2448</v>
      </c>
      <c r="FD303" s="67" t="s">
        <v>2449</v>
      </c>
      <c r="FE303" s="68" t="s">
        <v>2450</v>
      </c>
      <c r="FF303" s="68" t="s">
        <v>2451</v>
      </c>
    </row>
    <row r="304" spans="151:162" x14ac:dyDescent="0.2">
      <c r="EU304" s="67">
        <v>588.85</v>
      </c>
      <c r="EV304" s="67" t="s">
        <v>2452</v>
      </c>
      <c r="EW304" s="67">
        <v>515.77</v>
      </c>
      <c r="EX304" s="67" t="s">
        <v>2453</v>
      </c>
      <c r="EY304" s="67">
        <v>5899.25</v>
      </c>
      <c r="EZ304" s="67" t="s">
        <v>2454</v>
      </c>
      <c r="FA304" s="67">
        <v>21170.25</v>
      </c>
      <c r="FB304" s="67" t="s">
        <v>2455</v>
      </c>
      <c r="FC304" s="67" t="s">
        <v>2456</v>
      </c>
      <c r="FD304" s="67" t="s">
        <v>2457</v>
      </c>
      <c r="FE304" s="68" t="s">
        <v>2458</v>
      </c>
      <c r="FF304" s="68" t="s">
        <v>2459</v>
      </c>
    </row>
    <row r="305" spans="151:162" x14ac:dyDescent="0.2">
      <c r="EU305" s="67">
        <v>588.83000000000004</v>
      </c>
      <c r="EV305" s="67" t="s">
        <v>2460</v>
      </c>
      <c r="EW305" s="67">
        <v>515.70000000000005</v>
      </c>
      <c r="EX305" s="67" t="s">
        <v>2461</v>
      </c>
      <c r="EY305" s="67">
        <v>5898.75</v>
      </c>
      <c r="EZ305" s="67" t="s">
        <v>2462</v>
      </c>
      <c r="FA305" s="67">
        <v>21168</v>
      </c>
      <c r="FB305" s="67" t="s">
        <v>2463</v>
      </c>
      <c r="FC305" s="67" t="s">
        <v>2464</v>
      </c>
      <c r="FD305" s="67" t="s">
        <v>2465</v>
      </c>
      <c r="FE305" s="68" t="s">
        <v>2466</v>
      </c>
      <c r="FF305" s="68" t="s">
        <v>2467</v>
      </c>
    </row>
    <row r="306" spans="151:162" x14ac:dyDescent="0.2">
      <c r="EU306" s="67">
        <v>588.9</v>
      </c>
      <c r="EV306" s="67" t="s">
        <v>2468</v>
      </c>
      <c r="EW306" s="67">
        <v>515.75</v>
      </c>
      <c r="EX306" s="67" t="s">
        <v>2469</v>
      </c>
      <c r="EY306" s="67">
        <v>5899.5</v>
      </c>
      <c r="EZ306" s="67" t="s">
        <v>2470</v>
      </c>
      <c r="FA306" s="67">
        <v>21169.5</v>
      </c>
      <c r="FB306" s="67" t="s">
        <v>2471</v>
      </c>
      <c r="FC306" s="67" t="s">
        <v>2472</v>
      </c>
      <c r="FD306" s="67" t="s">
        <v>2473</v>
      </c>
      <c r="FE306" s="68" t="s">
        <v>2474</v>
      </c>
      <c r="FF306" s="68" t="s">
        <v>2475</v>
      </c>
    </row>
    <row r="307" spans="151:162" x14ac:dyDescent="0.2">
      <c r="EU307" s="67">
        <v>588.77</v>
      </c>
      <c r="EV307" s="67" t="s">
        <v>2476</v>
      </c>
      <c r="EW307" s="67">
        <v>515.61</v>
      </c>
      <c r="EX307" s="67" t="s">
        <v>2477</v>
      </c>
      <c r="EY307" s="67">
        <v>5898.5</v>
      </c>
      <c r="EZ307" s="67" t="s">
        <v>2478</v>
      </c>
      <c r="FA307" s="67">
        <v>21164.25</v>
      </c>
      <c r="FB307" s="67" t="s">
        <v>2479</v>
      </c>
      <c r="FC307" s="67" t="s">
        <v>2480</v>
      </c>
      <c r="FD307" s="67" t="s">
        <v>2481</v>
      </c>
      <c r="FE307" s="68" t="s">
        <v>2482</v>
      </c>
      <c r="FF307" s="68" t="s">
        <v>2483</v>
      </c>
    </row>
    <row r="308" spans="151:162" x14ac:dyDescent="0.2">
      <c r="EU308" s="67">
        <v>588.72</v>
      </c>
      <c r="EV308" s="67" t="s">
        <v>2484</v>
      </c>
      <c r="EW308" s="67">
        <v>515.6</v>
      </c>
      <c r="EX308" s="67" t="s">
        <v>2485</v>
      </c>
      <c r="EY308" s="67">
        <v>5898.5</v>
      </c>
      <c r="EZ308" s="67" t="s">
        <v>2486</v>
      </c>
      <c r="FA308" s="67">
        <v>21164</v>
      </c>
      <c r="FB308" s="67" t="s">
        <v>2487</v>
      </c>
      <c r="FC308" s="67" t="s">
        <v>2488</v>
      </c>
      <c r="FD308" s="67" t="s">
        <v>2489</v>
      </c>
      <c r="FE308" s="68" t="s">
        <v>2490</v>
      </c>
      <c r="FF308" s="68" t="s">
        <v>2491</v>
      </c>
    </row>
    <row r="309" spans="151:162" x14ac:dyDescent="0.2">
      <c r="EU309" s="67">
        <v>588.65</v>
      </c>
      <c r="EV309" s="67" t="s">
        <v>2492</v>
      </c>
      <c r="EW309" s="67">
        <v>515.49</v>
      </c>
      <c r="EX309" s="67" t="s">
        <v>2493</v>
      </c>
      <c r="EY309" s="67">
        <v>5897</v>
      </c>
      <c r="EZ309" s="67" t="s">
        <v>2494</v>
      </c>
      <c r="FA309" s="67">
        <v>21159</v>
      </c>
      <c r="FB309" s="67" t="s">
        <v>2495</v>
      </c>
      <c r="FC309" s="67" t="s">
        <v>2496</v>
      </c>
      <c r="FD309" s="67" t="s">
        <v>2497</v>
      </c>
      <c r="FE309" s="68" t="s">
        <v>2498</v>
      </c>
      <c r="FF309" s="68" t="s">
        <v>2499</v>
      </c>
    </row>
    <row r="310" spans="151:162" x14ac:dyDescent="0.2">
      <c r="EU310" s="67">
        <v>588.6</v>
      </c>
      <c r="EV310" s="67" t="s">
        <v>2500</v>
      </c>
      <c r="EW310" s="67">
        <v>515.41</v>
      </c>
      <c r="EX310" s="67" t="s">
        <v>2501</v>
      </c>
      <c r="EY310" s="67">
        <v>5896.75</v>
      </c>
      <c r="EZ310" s="67" t="s">
        <v>2502</v>
      </c>
      <c r="FA310" s="67">
        <v>21155.5</v>
      </c>
      <c r="FB310" s="67" t="s">
        <v>2503</v>
      </c>
      <c r="FC310" s="67" t="s">
        <v>2504</v>
      </c>
      <c r="FD310" s="67" t="s">
        <v>2505</v>
      </c>
      <c r="FE310" s="68" t="s">
        <v>2506</v>
      </c>
      <c r="FF310" s="68" t="s">
        <v>2507</v>
      </c>
    </row>
    <row r="311" spans="151:162" x14ac:dyDescent="0.2">
      <c r="EU311" s="67">
        <v>588.59</v>
      </c>
      <c r="EV311" s="67" t="s">
        <v>2508</v>
      </c>
      <c r="EW311" s="67">
        <v>515.38</v>
      </c>
      <c r="EX311" s="67" t="s">
        <v>2509</v>
      </c>
      <c r="EY311" s="67">
        <v>5896.5</v>
      </c>
      <c r="EZ311" s="67" t="s">
        <v>2510</v>
      </c>
      <c r="FA311" s="67">
        <v>21155</v>
      </c>
      <c r="FB311" s="67" t="s">
        <v>2511</v>
      </c>
      <c r="FC311" s="67" t="s">
        <v>2512</v>
      </c>
      <c r="FD311" s="67" t="s">
        <v>2513</v>
      </c>
      <c r="FE311" s="68" t="s">
        <v>2514</v>
      </c>
      <c r="FF311" s="68" t="s">
        <v>2515</v>
      </c>
    </row>
    <row r="312" spans="151:162" x14ac:dyDescent="0.2">
      <c r="EU312" s="67">
        <v>588.52</v>
      </c>
      <c r="EV312" s="67" t="s">
        <v>2516</v>
      </c>
      <c r="EW312" s="67">
        <v>515.32000000000005</v>
      </c>
      <c r="EX312" s="67" t="s">
        <v>2517</v>
      </c>
      <c r="EY312" s="67">
        <v>5895.75</v>
      </c>
      <c r="EZ312" s="67" t="s">
        <v>2518</v>
      </c>
      <c r="FA312" s="67">
        <v>21152</v>
      </c>
      <c r="FB312" s="67" t="s">
        <v>2519</v>
      </c>
      <c r="FC312" s="67" t="s">
        <v>2520</v>
      </c>
      <c r="FD312" s="67" t="s">
        <v>2521</v>
      </c>
      <c r="FE312" s="68" t="s">
        <v>2522</v>
      </c>
      <c r="FF312" s="68" t="s">
        <v>2523</v>
      </c>
    </row>
    <row r="313" spans="151:162" x14ac:dyDescent="0.2">
      <c r="EU313" s="67">
        <v>588.45000000000005</v>
      </c>
      <c r="EV313" s="67" t="s">
        <v>2524</v>
      </c>
      <c r="EW313" s="67">
        <v>515.25</v>
      </c>
      <c r="EX313" s="67" t="s">
        <v>2525</v>
      </c>
      <c r="EY313" s="67">
        <v>5895.25</v>
      </c>
      <c r="EZ313" s="67" t="s">
        <v>2526</v>
      </c>
      <c r="FA313" s="67">
        <v>21149.25</v>
      </c>
      <c r="FB313" s="67" t="s">
        <v>2527</v>
      </c>
      <c r="FC313" s="67" t="s">
        <v>2528</v>
      </c>
      <c r="FD313" s="67" t="s">
        <v>2529</v>
      </c>
      <c r="FE313" s="68" t="s">
        <v>2530</v>
      </c>
      <c r="FF313" s="68" t="s">
        <v>2531</v>
      </c>
    </row>
    <row r="314" spans="151:162" x14ac:dyDescent="0.2">
      <c r="EU314" s="67">
        <v>588.33000000000004</v>
      </c>
      <c r="EV314" s="67" t="s">
        <v>2532</v>
      </c>
      <c r="EW314" s="67">
        <v>515.12</v>
      </c>
      <c r="EX314" s="67" t="s">
        <v>2533</v>
      </c>
      <c r="EY314" s="67">
        <v>5894</v>
      </c>
      <c r="EZ314" s="67" t="s">
        <v>2534</v>
      </c>
      <c r="FA314" s="67">
        <v>21144</v>
      </c>
      <c r="FB314" s="67" t="s">
        <v>2535</v>
      </c>
      <c r="FC314" s="67" t="s">
        <v>2536</v>
      </c>
      <c r="FD314" s="67" t="s">
        <v>2537</v>
      </c>
      <c r="FE314" s="68" t="s">
        <v>2538</v>
      </c>
      <c r="FF314" s="68" t="s">
        <v>2539</v>
      </c>
    </row>
    <row r="315" spans="151:162" x14ac:dyDescent="0.2">
      <c r="EU315" s="67">
        <v>588.29</v>
      </c>
      <c r="EV315" s="67" t="s">
        <v>2540</v>
      </c>
      <c r="EW315" s="67">
        <v>515.07000000000005</v>
      </c>
      <c r="EX315" s="67" t="s">
        <v>2541</v>
      </c>
      <c r="EY315" s="67">
        <v>5893.5</v>
      </c>
      <c r="EZ315" s="67" t="s">
        <v>2542</v>
      </c>
      <c r="FA315" s="67">
        <v>21141.75</v>
      </c>
      <c r="FB315" s="67" t="s">
        <v>2543</v>
      </c>
      <c r="FC315" s="67" t="s">
        <v>2544</v>
      </c>
      <c r="FD315" s="67" t="s">
        <v>2545</v>
      </c>
      <c r="FE315" s="68" t="s">
        <v>2546</v>
      </c>
      <c r="FF315" s="68" t="s">
        <v>2547</v>
      </c>
    </row>
    <row r="316" spans="151:162" x14ac:dyDescent="0.2">
      <c r="EU316" s="67">
        <v>588.21</v>
      </c>
      <c r="EV316" s="67" t="s">
        <v>2548</v>
      </c>
      <c r="EW316" s="67">
        <v>514.92999999999995</v>
      </c>
      <c r="EX316" s="67" t="s">
        <v>2549</v>
      </c>
      <c r="EY316" s="67">
        <v>5892.75</v>
      </c>
      <c r="EZ316" s="67" t="s">
        <v>2550</v>
      </c>
      <c r="FA316" s="67">
        <v>21137</v>
      </c>
      <c r="FB316" s="67" t="s">
        <v>2551</v>
      </c>
      <c r="FC316" s="67" t="s">
        <v>2552</v>
      </c>
      <c r="FD316" s="67" t="s">
        <v>2553</v>
      </c>
      <c r="FE316" s="68" t="s">
        <v>2554</v>
      </c>
      <c r="FF316" s="68" t="s">
        <v>2555</v>
      </c>
    </row>
    <row r="317" spans="151:162" x14ac:dyDescent="0.2">
      <c r="EU317" s="67">
        <v>588.15</v>
      </c>
      <c r="EV317" s="67" t="s">
        <v>2556</v>
      </c>
      <c r="EW317" s="67">
        <v>514.83000000000004</v>
      </c>
      <c r="EX317" s="67" t="s">
        <v>2557</v>
      </c>
      <c r="EY317" s="67">
        <v>5891.5</v>
      </c>
      <c r="EZ317" s="67" t="s">
        <v>2558</v>
      </c>
      <c r="FA317" s="67">
        <v>21132</v>
      </c>
      <c r="FB317" s="67" t="s">
        <v>2559</v>
      </c>
      <c r="FC317" s="67" t="s">
        <v>2560</v>
      </c>
      <c r="FD317" s="67" t="s">
        <v>2561</v>
      </c>
      <c r="FE317" s="68" t="s">
        <v>2562</v>
      </c>
      <c r="FF317" s="68" t="s">
        <v>2563</v>
      </c>
    </row>
    <row r="318" spans="151:162" x14ac:dyDescent="0.2">
      <c r="EU318" s="67">
        <v>588.33000000000004</v>
      </c>
      <c r="EV318" s="67" t="s">
        <v>2564</v>
      </c>
      <c r="EW318" s="67">
        <v>515.01</v>
      </c>
      <c r="EX318" s="67" t="s">
        <v>2565</v>
      </c>
      <c r="EY318" s="67">
        <v>5894</v>
      </c>
      <c r="EZ318" s="67" t="s">
        <v>2566</v>
      </c>
      <c r="FA318" s="67">
        <v>21139.25</v>
      </c>
      <c r="FB318" s="67" t="s">
        <v>2567</v>
      </c>
      <c r="FC318" s="67" t="s">
        <v>2568</v>
      </c>
      <c r="FD318" s="67" t="s">
        <v>2569</v>
      </c>
      <c r="FE318" s="68" t="s">
        <v>2570</v>
      </c>
      <c r="FF318" s="68" t="s">
        <v>2571</v>
      </c>
    </row>
    <row r="319" spans="151:162" x14ac:dyDescent="0.2">
      <c r="EU319" s="67">
        <v>588.23</v>
      </c>
      <c r="EV319" s="67" t="s">
        <v>2572</v>
      </c>
      <c r="EW319" s="67">
        <v>514.9</v>
      </c>
      <c r="EX319" s="67" t="s">
        <v>2573</v>
      </c>
      <c r="EY319" s="67">
        <v>5892.75</v>
      </c>
      <c r="EZ319" s="67" t="s">
        <v>2574</v>
      </c>
      <c r="FA319" s="67">
        <v>21134.75</v>
      </c>
      <c r="FB319" s="67" t="s">
        <v>2575</v>
      </c>
      <c r="FC319" s="67" t="s">
        <v>2576</v>
      </c>
      <c r="FD319" s="67" t="s">
        <v>2577</v>
      </c>
      <c r="FE319" s="68" t="s">
        <v>2578</v>
      </c>
      <c r="FF319" s="68" t="s">
        <v>2579</v>
      </c>
    </row>
    <row r="320" spans="151:162" x14ac:dyDescent="0.2">
      <c r="EU320" s="67">
        <v>588.23</v>
      </c>
      <c r="EV320" s="67" t="s">
        <v>2580</v>
      </c>
      <c r="EW320" s="67">
        <v>514.92999999999995</v>
      </c>
      <c r="EX320" s="67" t="s">
        <v>2581</v>
      </c>
      <c r="EY320" s="67">
        <v>5892.75</v>
      </c>
      <c r="EZ320" s="67" t="s">
        <v>2582</v>
      </c>
      <c r="FA320" s="67">
        <v>21135.75</v>
      </c>
      <c r="FB320" s="67" t="s">
        <v>2583</v>
      </c>
      <c r="FC320" s="67" t="s">
        <v>2584</v>
      </c>
      <c r="FD320" s="67" t="s">
        <v>2585</v>
      </c>
      <c r="FE320" s="68" t="s">
        <v>2586</v>
      </c>
      <c r="FF320" s="68" t="s">
        <v>2587</v>
      </c>
    </row>
    <row r="321" spans="151:162" x14ac:dyDescent="0.2">
      <c r="EU321" s="67">
        <v>588.12</v>
      </c>
      <c r="EV321" s="67" t="s">
        <v>2588</v>
      </c>
      <c r="EW321" s="67">
        <v>514.80999999999995</v>
      </c>
      <c r="EX321" s="67" t="s">
        <v>2589</v>
      </c>
      <c r="EY321" s="67">
        <v>5891.5</v>
      </c>
      <c r="EZ321" s="67" t="s">
        <v>2590</v>
      </c>
      <c r="FA321" s="67">
        <v>21131.5</v>
      </c>
      <c r="FB321" s="67" t="s">
        <v>2591</v>
      </c>
      <c r="FC321" s="67" t="s">
        <v>2592</v>
      </c>
      <c r="FD321" s="67" t="s">
        <v>2593</v>
      </c>
      <c r="FE321" s="68" t="s">
        <v>2594</v>
      </c>
      <c r="FF321" s="68" t="s">
        <v>2595</v>
      </c>
    </row>
    <row r="322" spans="151:162" x14ac:dyDescent="0.2">
      <c r="EU322" s="67">
        <v>588.21</v>
      </c>
      <c r="EV322" s="67" t="s">
        <v>2596</v>
      </c>
      <c r="EW322" s="67">
        <v>514.85</v>
      </c>
      <c r="EX322" s="67" t="s">
        <v>2597</v>
      </c>
      <c r="EY322" s="67">
        <v>5892.75</v>
      </c>
      <c r="EZ322" s="67" t="s">
        <v>2598</v>
      </c>
      <c r="FA322" s="67">
        <v>21132.75</v>
      </c>
      <c r="FB322" s="67" t="s">
        <v>2599</v>
      </c>
      <c r="FC322" s="67" t="s">
        <v>2600</v>
      </c>
      <c r="FD322" s="67" t="s">
        <v>2601</v>
      </c>
      <c r="FE322" s="68" t="s">
        <v>2602</v>
      </c>
      <c r="FF322" s="68" t="s">
        <v>2603</v>
      </c>
    </row>
    <row r="323" spans="151:162" x14ac:dyDescent="0.2">
      <c r="EU323" s="67">
        <v>588.21</v>
      </c>
      <c r="EV323" s="67" t="s">
        <v>2604</v>
      </c>
      <c r="EW323" s="67">
        <v>514.86</v>
      </c>
      <c r="EX323" s="67" t="s">
        <v>2605</v>
      </c>
      <c r="EY323" s="67">
        <v>5892.5</v>
      </c>
      <c r="EZ323" s="67" t="s">
        <v>2606</v>
      </c>
      <c r="FA323" s="67">
        <v>21133</v>
      </c>
      <c r="FB323" s="67" t="s">
        <v>2607</v>
      </c>
      <c r="FC323" s="67" t="s">
        <v>2608</v>
      </c>
      <c r="FD323" s="67" t="s">
        <v>2609</v>
      </c>
      <c r="FE323" s="68" t="s">
        <v>2610</v>
      </c>
      <c r="FF323" s="68" t="s">
        <v>2611</v>
      </c>
    </row>
    <row r="324" spans="151:162" x14ac:dyDescent="0.2">
      <c r="EU324" s="67">
        <v>588.02</v>
      </c>
      <c r="EV324" s="67" t="s">
        <v>2612</v>
      </c>
      <c r="EW324" s="67">
        <v>514.66</v>
      </c>
      <c r="EX324" s="67" t="s">
        <v>2613</v>
      </c>
      <c r="EY324" s="67">
        <v>5890.75</v>
      </c>
      <c r="EZ324" s="67" t="s">
        <v>2614</v>
      </c>
      <c r="FA324" s="67">
        <v>21124.75</v>
      </c>
      <c r="FB324" s="67" t="s">
        <v>2615</v>
      </c>
      <c r="FC324" s="67" t="s">
        <v>2616</v>
      </c>
      <c r="FD324" s="67" t="s">
        <v>2617</v>
      </c>
      <c r="FE324" s="68" t="s">
        <v>2618</v>
      </c>
      <c r="FF324" s="68" t="s">
        <v>2619</v>
      </c>
    </row>
    <row r="325" spans="151:162" x14ac:dyDescent="0.2">
      <c r="EU325" s="67">
        <v>588</v>
      </c>
      <c r="EV325" s="67" t="s">
        <v>2620</v>
      </c>
      <c r="EW325" s="67">
        <v>514.62</v>
      </c>
      <c r="EX325" s="67" t="s">
        <v>2621</v>
      </c>
      <c r="EY325" s="67">
        <v>5890.5</v>
      </c>
      <c r="EZ325" s="67" t="s">
        <v>2622</v>
      </c>
      <c r="FA325" s="67">
        <v>21123.5</v>
      </c>
      <c r="FB325" s="67" t="s">
        <v>2623</v>
      </c>
      <c r="FC325" s="67" t="s">
        <v>2624</v>
      </c>
      <c r="FD325" s="67" t="s">
        <v>2625</v>
      </c>
      <c r="FE325" s="68" t="s">
        <v>2626</v>
      </c>
      <c r="FF325" s="68" t="s">
        <v>2627</v>
      </c>
    </row>
    <row r="326" spans="151:162" x14ac:dyDescent="0.2">
      <c r="EU326" s="67">
        <v>588</v>
      </c>
      <c r="EV326" s="67" t="s">
        <v>2628</v>
      </c>
      <c r="EW326" s="67">
        <v>514.62</v>
      </c>
      <c r="EX326" s="67" t="s">
        <v>2629</v>
      </c>
      <c r="EY326" s="67">
        <v>5890.5</v>
      </c>
      <c r="EZ326" s="67" t="s">
        <v>2630</v>
      </c>
      <c r="FA326" s="67">
        <v>21123.25</v>
      </c>
      <c r="FB326" s="67" t="s">
        <v>2631</v>
      </c>
      <c r="FC326" s="67" t="s">
        <v>2632</v>
      </c>
      <c r="FD326" s="67" t="s">
        <v>2633</v>
      </c>
      <c r="FE326" s="68" t="s">
        <v>2634</v>
      </c>
      <c r="FF326" s="68" t="s">
        <v>2635</v>
      </c>
    </row>
    <row r="327" spans="151:162" x14ac:dyDescent="0.2">
      <c r="EU327" s="67">
        <v>587.83000000000004</v>
      </c>
      <c r="EV327" s="67" t="s">
        <v>2636</v>
      </c>
      <c r="EW327" s="67">
        <v>514.42999999999995</v>
      </c>
      <c r="EX327" s="67" t="s">
        <v>2637</v>
      </c>
      <c r="EY327" s="67">
        <v>5888.75</v>
      </c>
      <c r="EZ327" s="67" t="s">
        <v>2638</v>
      </c>
      <c r="FA327" s="67">
        <v>21115.25</v>
      </c>
      <c r="FB327" s="67" t="s">
        <v>2639</v>
      </c>
      <c r="FC327" s="67" t="s">
        <v>2640</v>
      </c>
      <c r="FD327" s="67" t="s">
        <v>2641</v>
      </c>
      <c r="FE327" s="68" t="s">
        <v>2642</v>
      </c>
      <c r="FF327" s="68" t="s">
        <v>2643</v>
      </c>
    </row>
    <row r="328" spans="151:162" x14ac:dyDescent="0.2">
      <c r="EU328" s="67">
        <v>587.57000000000005</v>
      </c>
      <c r="EV328" s="67" t="s">
        <v>2644</v>
      </c>
      <c r="EW328" s="67">
        <v>514.1</v>
      </c>
      <c r="EX328" s="67" t="s">
        <v>2645</v>
      </c>
      <c r="EY328" s="67">
        <v>5886</v>
      </c>
      <c r="EZ328" s="67" t="s">
        <v>2646</v>
      </c>
      <c r="FA328" s="67">
        <v>21101.5</v>
      </c>
      <c r="FB328" s="67" t="s">
        <v>2647</v>
      </c>
      <c r="FC328" s="67" t="s">
        <v>2648</v>
      </c>
      <c r="FD328" s="67" t="s">
        <v>2649</v>
      </c>
      <c r="FE328" s="68" t="s">
        <v>2650</v>
      </c>
      <c r="FF328" s="68" t="s">
        <v>2651</v>
      </c>
    </row>
    <row r="329" spans="151:162" x14ac:dyDescent="0.2">
      <c r="EU329" s="67">
        <v>587.79</v>
      </c>
      <c r="EV329" s="67" t="s">
        <v>2652</v>
      </c>
      <c r="EW329" s="67">
        <v>514.44000000000005</v>
      </c>
      <c r="EX329" s="67" t="s">
        <v>2653</v>
      </c>
      <c r="EY329" s="67">
        <v>5888.5</v>
      </c>
      <c r="EZ329" s="67" t="s">
        <v>2654</v>
      </c>
      <c r="FA329" s="67">
        <v>21115.5</v>
      </c>
      <c r="FB329" s="67" t="s">
        <v>2655</v>
      </c>
      <c r="FC329" s="67" t="s">
        <v>2656</v>
      </c>
      <c r="FD329" s="67" t="s">
        <v>2657</v>
      </c>
      <c r="FE329" s="68" t="s">
        <v>2658</v>
      </c>
      <c r="FF329" s="68" t="s">
        <v>2659</v>
      </c>
    </row>
    <row r="330" spans="151:162" x14ac:dyDescent="0.2">
      <c r="EU330" s="67">
        <v>587.83000000000004</v>
      </c>
      <c r="EV330" s="67" t="s">
        <v>2660</v>
      </c>
      <c r="EW330" s="67">
        <v>514.48</v>
      </c>
      <c r="EX330" s="67" t="s">
        <v>2661</v>
      </c>
      <c r="EY330" s="67">
        <v>5888.75</v>
      </c>
      <c r="EZ330" s="67" t="s">
        <v>2662</v>
      </c>
      <c r="FA330" s="67">
        <v>21117</v>
      </c>
      <c r="FB330" s="67" t="s">
        <v>2663</v>
      </c>
      <c r="FC330" s="67" t="s">
        <v>2664</v>
      </c>
      <c r="FD330" s="67" t="s">
        <v>2665</v>
      </c>
      <c r="FE330" s="68" t="s">
        <v>2666</v>
      </c>
      <c r="FF330" s="68" t="s">
        <v>2667</v>
      </c>
    </row>
    <row r="331" spans="151:162" x14ac:dyDescent="0.2">
      <c r="EU331" s="67">
        <v>587.72</v>
      </c>
      <c r="EV331" s="67" t="s">
        <v>2668</v>
      </c>
      <c r="EW331" s="67">
        <v>514.49</v>
      </c>
      <c r="EX331" s="67" t="s">
        <v>2669</v>
      </c>
      <c r="EY331" s="67">
        <v>5888.25</v>
      </c>
      <c r="EZ331" s="67" t="s">
        <v>2670</v>
      </c>
      <c r="FA331" s="67">
        <v>21118.25</v>
      </c>
      <c r="FB331" s="67" t="s">
        <v>2671</v>
      </c>
      <c r="FC331" s="67" t="s">
        <v>2672</v>
      </c>
      <c r="FD331" s="67" t="s">
        <v>2673</v>
      </c>
      <c r="FE331" s="68" t="s">
        <v>2674</v>
      </c>
      <c r="FF331" s="68" t="s">
        <v>2675</v>
      </c>
    </row>
    <row r="332" spans="151:162" x14ac:dyDescent="0.2">
      <c r="EU332" s="67">
        <v>587.84</v>
      </c>
      <c r="EV332" s="67" t="s">
        <v>2676</v>
      </c>
      <c r="EW332" s="67">
        <v>514.49</v>
      </c>
      <c r="EX332" s="67" t="s">
        <v>2677</v>
      </c>
      <c r="EY332" s="67">
        <v>5888.75</v>
      </c>
      <c r="EZ332" s="67" t="s">
        <v>2678</v>
      </c>
      <c r="FA332" s="67">
        <v>21117.75</v>
      </c>
      <c r="FB332" s="67" t="s">
        <v>2679</v>
      </c>
      <c r="FC332" s="67" t="s">
        <v>2680</v>
      </c>
      <c r="FD332" s="67" t="s">
        <v>2681</v>
      </c>
      <c r="FE332" s="68" t="s">
        <v>2682</v>
      </c>
      <c r="FF332" s="68" t="s">
        <v>2683</v>
      </c>
    </row>
    <row r="333" spans="151:162" x14ac:dyDescent="0.2">
      <c r="EU333" s="67">
        <v>587.84</v>
      </c>
      <c r="EV333" s="67" t="s">
        <v>2684</v>
      </c>
      <c r="EW333" s="67">
        <v>514.52</v>
      </c>
      <c r="EX333" s="67" t="s">
        <v>2685</v>
      </c>
      <c r="EY333" s="67">
        <v>5889</v>
      </c>
      <c r="EZ333" s="67" t="s">
        <v>2686</v>
      </c>
      <c r="FA333" s="67">
        <v>21119.5</v>
      </c>
      <c r="FB333" s="67" t="s">
        <v>2687</v>
      </c>
      <c r="FC333" s="67" t="s">
        <v>2688</v>
      </c>
      <c r="FD333" s="67" t="s">
        <v>2689</v>
      </c>
      <c r="FE333" s="68" t="s">
        <v>2690</v>
      </c>
      <c r="FF333" s="68" t="s">
        <v>2691</v>
      </c>
    </row>
    <row r="334" spans="151:162" x14ac:dyDescent="0.2">
      <c r="EU334" s="67">
        <v>587.80999999999995</v>
      </c>
      <c r="EV334" s="67" t="s">
        <v>2692</v>
      </c>
      <c r="EW334" s="67">
        <v>514.47</v>
      </c>
      <c r="EX334" s="67" t="s">
        <v>2693</v>
      </c>
      <c r="EY334" s="67">
        <v>5888.75</v>
      </c>
      <c r="EZ334" s="67" t="s">
        <v>2694</v>
      </c>
      <c r="FA334" s="67">
        <v>21117.25</v>
      </c>
      <c r="FB334" s="67" t="s">
        <v>2695</v>
      </c>
      <c r="FC334" s="67" t="s">
        <v>2696</v>
      </c>
      <c r="FD334" s="67" t="s">
        <v>2697</v>
      </c>
      <c r="FE334" s="68" t="s">
        <v>2698</v>
      </c>
      <c r="FF334" s="68" t="s">
        <v>2699</v>
      </c>
    </row>
    <row r="335" spans="151:162" x14ac:dyDescent="0.2">
      <c r="EU335" s="67">
        <v>587.84</v>
      </c>
      <c r="EV335" s="67" t="s">
        <v>2700</v>
      </c>
      <c r="EW335" s="67">
        <v>514.49</v>
      </c>
      <c r="EX335" s="67" t="s">
        <v>2701</v>
      </c>
      <c r="EY335" s="67">
        <v>5889</v>
      </c>
      <c r="EZ335" s="67" t="s">
        <v>2702</v>
      </c>
      <c r="FA335" s="67">
        <v>21117.5</v>
      </c>
      <c r="FB335" s="67" t="s">
        <v>2703</v>
      </c>
      <c r="FC335" s="67" t="s">
        <v>2704</v>
      </c>
      <c r="FD335" s="67" t="s">
        <v>2705</v>
      </c>
      <c r="FE335" s="68" t="s">
        <v>2706</v>
      </c>
      <c r="FF335" s="68" t="s">
        <v>2707</v>
      </c>
    </row>
    <row r="336" spans="151:162" x14ac:dyDescent="0.2">
      <c r="EU336" s="67">
        <v>587.80999999999995</v>
      </c>
      <c r="EV336" s="67" t="s">
        <v>2708</v>
      </c>
      <c r="EW336" s="67">
        <v>514.38</v>
      </c>
      <c r="EX336" s="67" t="s">
        <v>2709</v>
      </c>
      <c r="EY336" s="67">
        <v>5888.5</v>
      </c>
      <c r="EZ336" s="67" t="s">
        <v>2710</v>
      </c>
      <c r="FA336" s="67">
        <v>21113.5</v>
      </c>
      <c r="FB336" s="67" t="s">
        <v>2711</v>
      </c>
      <c r="FC336" s="67" t="s">
        <v>2712</v>
      </c>
      <c r="FD336" s="67" t="s">
        <v>2713</v>
      </c>
      <c r="FE336" s="68" t="s">
        <v>2714</v>
      </c>
      <c r="FF336" s="68" t="s">
        <v>2715</v>
      </c>
    </row>
    <row r="337" spans="151:162" x14ac:dyDescent="0.2">
      <c r="EU337" s="67">
        <v>587.84</v>
      </c>
      <c r="EV337" s="67" t="s">
        <v>2716</v>
      </c>
      <c r="EW337" s="67">
        <v>514.41</v>
      </c>
      <c r="EX337" s="67" t="s">
        <v>2717</v>
      </c>
      <c r="EY337" s="67">
        <v>5889</v>
      </c>
      <c r="EZ337" s="67" t="s">
        <v>2718</v>
      </c>
      <c r="FA337" s="67">
        <v>21114.25</v>
      </c>
      <c r="FB337" s="67" t="s">
        <v>2719</v>
      </c>
      <c r="FC337" s="67" t="s">
        <v>2720</v>
      </c>
      <c r="FD337" s="67" t="s">
        <v>2721</v>
      </c>
      <c r="FE337" s="68" t="s">
        <v>2722</v>
      </c>
      <c r="FF337" s="68" t="s">
        <v>2723</v>
      </c>
    </row>
    <row r="338" spans="151:162" x14ac:dyDescent="0.2">
      <c r="EU338" s="67">
        <v>587.9</v>
      </c>
      <c r="EV338" s="67" t="s">
        <v>2724</v>
      </c>
      <c r="EW338" s="67">
        <v>514.52</v>
      </c>
      <c r="EX338" s="67" t="s">
        <v>2725</v>
      </c>
      <c r="EY338" s="67">
        <v>5889.75</v>
      </c>
      <c r="EZ338" s="67" t="s">
        <v>2726</v>
      </c>
      <c r="FA338" s="67">
        <v>21119.5</v>
      </c>
      <c r="FB338" s="67" t="s">
        <v>2727</v>
      </c>
      <c r="FC338" s="67" t="s">
        <v>2728</v>
      </c>
      <c r="FD338" s="67" t="s">
        <v>2729</v>
      </c>
      <c r="FE338" s="68" t="s">
        <v>2730</v>
      </c>
      <c r="FF338" s="68" t="s">
        <v>2731</v>
      </c>
    </row>
    <row r="339" spans="151:162" x14ac:dyDescent="0.2">
      <c r="EU339" s="67">
        <v>587.97</v>
      </c>
      <c r="EV339" s="67" t="s">
        <v>2732</v>
      </c>
      <c r="EW339" s="67">
        <v>514.51</v>
      </c>
      <c r="EX339" s="67" t="s">
        <v>2733</v>
      </c>
      <c r="EY339" s="67">
        <v>5890.25</v>
      </c>
      <c r="EZ339" s="67" t="s">
        <v>2734</v>
      </c>
      <c r="FA339" s="67">
        <v>21118.25</v>
      </c>
      <c r="FB339" s="67" t="s">
        <v>2735</v>
      </c>
      <c r="FC339" s="67" t="s">
        <v>2736</v>
      </c>
      <c r="FD339" s="67" t="s">
        <v>2737</v>
      </c>
      <c r="FE339" s="68" t="s">
        <v>2738</v>
      </c>
      <c r="FF339" s="68" t="s">
        <v>2739</v>
      </c>
    </row>
    <row r="340" spans="151:162" x14ac:dyDescent="0.2">
      <c r="EU340" s="67">
        <v>587.92999999999995</v>
      </c>
      <c r="EV340" s="67" t="s">
        <v>2740</v>
      </c>
      <c r="EW340" s="67">
        <v>514.48</v>
      </c>
      <c r="EX340" s="67" t="s">
        <v>2741</v>
      </c>
      <c r="EY340" s="67">
        <v>5890</v>
      </c>
      <c r="EZ340" s="67" t="s">
        <v>2742</v>
      </c>
      <c r="FA340" s="67">
        <v>21117.25</v>
      </c>
      <c r="FB340" s="67" t="s">
        <v>2743</v>
      </c>
      <c r="FC340" s="67" t="s">
        <v>2744</v>
      </c>
      <c r="FD340" s="67" t="s">
        <v>2745</v>
      </c>
      <c r="FE340" s="68" t="s">
        <v>2746</v>
      </c>
      <c r="FF340" s="68" t="s">
        <v>2747</v>
      </c>
    </row>
    <row r="341" spans="151:162" x14ac:dyDescent="0.2">
      <c r="EU341" s="67">
        <v>587.76</v>
      </c>
      <c r="EV341" s="67" t="s">
        <v>2748</v>
      </c>
      <c r="EW341" s="67">
        <v>514.28</v>
      </c>
      <c r="EX341" s="67" t="s">
        <v>2749</v>
      </c>
      <c r="EY341" s="67">
        <v>5888.25</v>
      </c>
      <c r="EZ341" s="67" t="s">
        <v>2750</v>
      </c>
      <c r="FA341" s="67">
        <v>21109.5</v>
      </c>
      <c r="FB341" s="67" t="s">
        <v>2751</v>
      </c>
      <c r="FC341" s="67" t="s">
        <v>2752</v>
      </c>
      <c r="FD341" s="67" t="s">
        <v>2753</v>
      </c>
      <c r="FE341" s="68" t="s">
        <v>2754</v>
      </c>
      <c r="FF341" s="68" t="s">
        <v>2755</v>
      </c>
    </row>
    <row r="342" spans="151:162" x14ac:dyDescent="0.2">
      <c r="EU342" s="67">
        <v>587.64</v>
      </c>
      <c r="EV342" s="67" t="s">
        <v>2756</v>
      </c>
      <c r="EW342" s="67">
        <v>514.17999999999995</v>
      </c>
      <c r="EX342" s="67" t="s">
        <v>2757</v>
      </c>
      <c r="EY342" s="67">
        <v>5886.75</v>
      </c>
      <c r="EZ342" s="67" t="s">
        <v>2758</v>
      </c>
      <c r="FA342" s="67">
        <v>21105</v>
      </c>
      <c r="FB342" s="67" t="s">
        <v>2759</v>
      </c>
      <c r="FC342" s="67" t="s">
        <v>2760</v>
      </c>
      <c r="FD342" s="67" t="s">
        <v>2761</v>
      </c>
      <c r="FE342" s="68" t="s">
        <v>2762</v>
      </c>
      <c r="FF342" s="68" t="s">
        <v>2763</v>
      </c>
    </row>
    <row r="343" spans="151:162" x14ac:dyDescent="0.2">
      <c r="EU343" s="67">
        <v>587.54999999999995</v>
      </c>
      <c r="EV343" s="67" t="s">
        <v>2764</v>
      </c>
      <c r="EW343" s="67">
        <v>514.04999999999995</v>
      </c>
      <c r="EX343" s="67" t="s">
        <v>2765</v>
      </c>
      <c r="EY343" s="67">
        <v>5885.75</v>
      </c>
      <c r="EZ343" s="67" t="s">
        <v>2766</v>
      </c>
      <c r="FA343" s="67">
        <v>21099</v>
      </c>
      <c r="FB343" s="67" t="s">
        <v>2767</v>
      </c>
      <c r="FC343" s="67" t="s">
        <v>2768</v>
      </c>
      <c r="FD343" s="67" t="s">
        <v>2769</v>
      </c>
      <c r="FE343" s="68" t="s">
        <v>2770</v>
      </c>
      <c r="FF343" s="68" t="s">
        <v>2771</v>
      </c>
    </row>
    <row r="344" spans="151:162" x14ac:dyDescent="0.2">
      <c r="EU344" s="67">
        <v>587.86</v>
      </c>
      <c r="EV344" s="67" t="s">
        <v>2772</v>
      </c>
      <c r="EW344" s="67">
        <v>514.29</v>
      </c>
      <c r="EX344" s="67" t="s">
        <v>2773</v>
      </c>
      <c r="EY344" s="67">
        <v>5889</v>
      </c>
      <c r="EZ344" s="67" t="s">
        <v>2774</v>
      </c>
      <c r="FA344" s="67">
        <v>21109.5</v>
      </c>
      <c r="FB344" s="67" t="s">
        <v>2775</v>
      </c>
      <c r="FC344" s="67" t="s">
        <v>2776</v>
      </c>
      <c r="FD344" s="67" t="s">
        <v>2777</v>
      </c>
      <c r="FE344" s="68" t="s">
        <v>2778</v>
      </c>
      <c r="FF344" s="68" t="s">
        <v>2779</v>
      </c>
    </row>
    <row r="345" spans="151:162" x14ac:dyDescent="0.2">
      <c r="EU345" s="67">
        <v>587.89</v>
      </c>
      <c r="EV345" s="67" t="s">
        <v>2780</v>
      </c>
      <c r="EW345" s="67">
        <v>514.29</v>
      </c>
      <c r="EX345" s="67" t="s">
        <v>2781</v>
      </c>
      <c r="EY345" s="67">
        <v>5889.25</v>
      </c>
      <c r="EZ345" s="67" t="s">
        <v>2782</v>
      </c>
      <c r="FA345" s="67">
        <v>21110</v>
      </c>
      <c r="FB345" s="67" t="s">
        <v>2783</v>
      </c>
      <c r="FC345" s="67" t="s">
        <v>2784</v>
      </c>
      <c r="FD345" s="67" t="s">
        <v>2785</v>
      </c>
      <c r="FE345" s="68" t="s">
        <v>2786</v>
      </c>
      <c r="FF345" s="68" t="s">
        <v>2787</v>
      </c>
    </row>
    <row r="346" spans="151:162" x14ac:dyDescent="0.2">
      <c r="EU346" s="67">
        <v>587.86</v>
      </c>
      <c r="EV346" s="67" t="s">
        <v>2788</v>
      </c>
      <c r="EW346" s="67">
        <v>514.19000000000005</v>
      </c>
      <c r="EX346" s="67" t="s">
        <v>2789</v>
      </c>
      <c r="EY346" s="67">
        <v>5889</v>
      </c>
      <c r="EZ346" s="67" t="s">
        <v>2790</v>
      </c>
      <c r="FA346" s="67">
        <v>21106</v>
      </c>
      <c r="FB346" s="67" t="s">
        <v>2791</v>
      </c>
      <c r="FC346" s="67" t="s">
        <v>2792</v>
      </c>
      <c r="FD346" s="67" t="s">
        <v>2793</v>
      </c>
      <c r="FE346" s="68" t="s">
        <v>2794</v>
      </c>
      <c r="FF346" s="68" t="s">
        <v>2795</v>
      </c>
    </row>
    <row r="347" spans="151:162" x14ac:dyDescent="0.2">
      <c r="EU347" s="67">
        <v>587.80999999999995</v>
      </c>
      <c r="EV347" s="67" t="s">
        <v>2796</v>
      </c>
      <c r="EW347" s="67">
        <v>514.16999999999996</v>
      </c>
      <c r="EX347" s="67" t="s">
        <v>2797</v>
      </c>
      <c r="EY347" s="67">
        <v>5888.5</v>
      </c>
      <c r="EZ347" s="67" t="s">
        <v>2798</v>
      </c>
      <c r="FA347" s="67">
        <v>21104</v>
      </c>
      <c r="FB347" s="67" t="s">
        <v>2799</v>
      </c>
      <c r="FC347" s="67" t="s">
        <v>2800</v>
      </c>
      <c r="FD347" s="67" t="s">
        <v>2801</v>
      </c>
      <c r="FE347" s="68" t="s">
        <v>2802</v>
      </c>
      <c r="FF347" s="68" t="s">
        <v>2803</v>
      </c>
    </row>
    <row r="348" spans="151:162" x14ac:dyDescent="0.2">
      <c r="EU348" s="67">
        <v>587.83000000000004</v>
      </c>
      <c r="EV348" s="67" t="s">
        <v>2804</v>
      </c>
      <c r="EW348" s="67">
        <v>514.21</v>
      </c>
      <c r="EX348" s="67" t="s">
        <v>2805</v>
      </c>
      <c r="EY348" s="67">
        <v>5888.75</v>
      </c>
      <c r="EZ348" s="67" t="s">
        <v>2806</v>
      </c>
      <c r="FA348" s="67">
        <v>21105.75</v>
      </c>
      <c r="FB348" s="67" t="s">
        <v>2807</v>
      </c>
      <c r="FC348" s="67" t="s">
        <v>2808</v>
      </c>
      <c r="FD348" s="67" t="s">
        <v>2809</v>
      </c>
      <c r="FE348" s="68" t="s">
        <v>2810</v>
      </c>
      <c r="FF348" s="68" t="s">
        <v>2811</v>
      </c>
    </row>
    <row r="349" spans="151:162" x14ac:dyDescent="0.2">
      <c r="EU349" s="67">
        <v>587.91</v>
      </c>
      <c r="EV349" s="67" t="s">
        <v>2812</v>
      </c>
      <c r="EW349" s="67">
        <v>514.35</v>
      </c>
      <c r="EX349" s="67" t="s">
        <v>2813</v>
      </c>
      <c r="EY349" s="67">
        <v>5889.5</v>
      </c>
      <c r="EZ349" s="67" t="s">
        <v>2814</v>
      </c>
      <c r="FA349" s="67">
        <v>21111.25</v>
      </c>
      <c r="FB349" s="67" t="s">
        <v>2815</v>
      </c>
      <c r="FC349" s="67" t="s">
        <v>2816</v>
      </c>
      <c r="FD349" s="67" t="s">
        <v>2817</v>
      </c>
      <c r="FE349" s="68" t="s">
        <v>2818</v>
      </c>
      <c r="FF349" s="68" t="s">
        <v>2819</v>
      </c>
    </row>
    <row r="350" spans="151:162" x14ac:dyDescent="0.2">
      <c r="EU350" s="67">
        <v>587.66</v>
      </c>
      <c r="EV350" s="67" t="s">
        <v>2820</v>
      </c>
      <c r="EW350" s="67">
        <v>513.92999999999995</v>
      </c>
      <c r="EX350" s="67" t="s">
        <v>2821</v>
      </c>
      <c r="EY350" s="67">
        <v>5887</v>
      </c>
      <c r="EZ350" s="67" t="s">
        <v>2822</v>
      </c>
      <c r="FA350" s="67">
        <v>21095</v>
      </c>
      <c r="FB350" s="67" t="s">
        <v>2823</v>
      </c>
      <c r="FC350" s="67" t="s">
        <v>2824</v>
      </c>
      <c r="FD350" s="67" t="s">
        <v>2825</v>
      </c>
      <c r="FE350" s="68" t="s">
        <v>2826</v>
      </c>
      <c r="FF350" s="68" t="s">
        <v>2827</v>
      </c>
    </row>
    <row r="351" spans="151:162" x14ac:dyDescent="0.2">
      <c r="EU351" s="67">
        <v>587.44000000000005</v>
      </c>
      <c r="EV351" s="67" t="s">
        <v>2828</v>
      </c>
      <c r="EW351" s="67">
        <v>513.79999999999995</v>
      </c>
      <c r="EX351" s="67" t="s">
        <v>2829</v>
      </c>
      <c r="EY351" s="67">
        <v>5885</v>
      </c>
      <c r="EZ351" s="67" t="s">
        <v>2830</v>
      </c>
      <c r="FA351" s="67">
        <v>21089</v>
      </c>
      <c r="FB351" s="67" t="s">
        <v>2831</v>
      </c>
      <c r="FC351" s="67" t="s">
        <v>2832</v>
      </c>
      <c r="FD351" s="67" t="s">
        <v>2833</v>
      </c>
      <c r="FE351" s="68" t="s">
        <v>2834</v>
      </c>
      <c r="FF351" s="68" t="s">
        <v>2835</v>
      </c>
    </row>
    <row r="352" spans="151:162" x14ac:dyDescent="0.2">
      <c r="EU352" s="67">
        <v>587.59</v>
      </c>
      <c r="EV352" s="67" t="s">
        <v>2836</v>
      </c>
      <c r="EW352" s="67">
        <v>513.96</v>
      </c>
      <c r="EX352" s="67" t="s">
        <v>2837</v>
      </c>
      <c r="EY352" s="67">
        <v>5886.25</v>
      </c>
      <c r="EZ352" s="67" t="s">
        <v>2838</v>
      </c>
      <c r="FA352" s="67">
        <v>21095.75</v>
      </c>
      <c r="FB352" s="67" t="s">
        <v>2839</v>
      </c>
      <c r="FC352" s="67" t="s">
        <v>2840</v>
      </c>
      <c r="FD352" s="67" t="s">
        <v>2841</v>
      </c>
      <c r="FE352" s="68" t="s">
        <v>2842</v>
      </c>
      <c r="FF352" s="68" t="s">
        <v>2843</v>
      </c>
    </row>
    <row r="353" spans="151:162" x14ac:dyDescent="0.2">
      <c r="EU353" s="67">
        <v>587.49</v>
      </c>
      <c r="EV353" s="67" t="s">
        <v>2844</v>
      </c>
      <c r="EW353" s="67">
        <v>513.83000000000004</v>
      </c>
      <c r="EX353" s="67" t="s">
        <v>2845</v>
      </c>
      <c r="EY353" s="67">
        <v>5885.25</v>
      </c>
      <c r="EZ353" s="67" t="s">
        <v>2846</v>
      </c>
      <c r="FA353" s="67">
        <v>21089.5</v>
      </c>
      <c r="FB353" s="67" t="s">
        <v>2847</v>
      </c>
      <c r="FC353" s="67" t="s">
        <v>2848</v>
      </c>
      <c r="FD353" s="67" t="s">
        <v>2849</v>
      </c>
      <c r="FE353" s="68" t="s">
        <v>2850</v>
      </c>
      <c r="FF353" s="68" t="s">
        <v>2851</v>
      </c>
    </row>
    <row r="354" spans="151:162" x14ac:dyDescent="0.2">
      <c r="EU354" s="67">
        <v>587.6</v>
      </c>
      <c r="EV354" s="67" t="s">
        <v>2852</v>
      </c>
      <c r="EW354" s="67">
        <v>514</v>
      </c>
      <c r="EX354" s="67" t="s">
        <v>2853</v>
      </c>
      <c r="EY354" s="67">
        <v>5887.5</v>
      </c>
      <c r="EZ354" s="67" t="s">
        <v>2854</v>
      </c>
      <c r="FA354" s="67">
        <v>21099</v>
      </c>
      <c r="FB354" s="67" t="s">
        <v>2855</v>
      </c>
      <c r="FC354" s="67" t="s">
        <v>2856</v>
      </c>
      <c r="FD354" s="67" t="s">
        <v>2857</v>
      </c>
      <c r="FE354" s="68" t="s">
        <v>2858</v>
      </c>
      <c r="FF354" s="68" t="s">
        <v>2859</v>
      </c>
    </row>
    <row r="355" spans="151:162" x14ac:dyDescent="0.2">
      <c r="EU355" s="67">
        <v>587.64</v>
      </c>
      <c r="EV355" s="67" t="s">
        <v>2860</v>
      </c>
      <c r="EW355" s="67">
        <v>513.91999999999996</v>
      </c>
      <c r="EX355" s="67" t="s">
        <v>2861</v>
      </c>
      <c r="EY355" s="67">
        <v>5886.75</v>
      </c>
      <c r="EZ355" s="67" t="s">
        <v>2862</v>
      </c>
      <c r="FA355" s="67">
        <v>21094.25</v>
      </c>
      <c r="FB355" s="67" t="s">
        <v>2863</v>
      </c>
      <c r="FC355" s="67" t="s">
        <v>2864</v>
      </c>
      <c r="FD355" s="67" t="s">
        <v>2865</v>
      </c>
      <c r="FE355" s="68" t="s">
        <v>2866</v>
      </c>
      <c r="FF355" s="68" t="s">
        <v>2867</v>
      </c>
    </row>
    <row r="356" spans="151:162" x14ac:dyDescent="0.2">
      <c r="EU356" s="67">
        <v>587.48</v>
      </c>
      <c r="EV356" s="67" t="s">
        <v>2868</v>
      </c>
      <c r="EW356" s="67">
        <v>513.82000000000005</v>
      </c>
      <c r="EX356" s="67" t="s">
        <v>2869</v>
      </c>
      <c r="EY356" s="67">
        <v>5885.5</v>
      </c>
      <c r="EZ356" s="67" t="s">
        <v>2870</v>
      </c>
      <c r="FA356" s="67">
        <v>21089.75</v>
      </c>
      <c r="FB356" s="67" t="s">
        <v>2871</v>
      </c>
      <c r="FC356" s="67" t="s">
        <v>2872</v>
      </c>
      <c r="FD356" s="67" t="s">
        <v>2873</v>
      </c>
      <c r="FE356" s="68" t="s">
        <v>2874</v>
      </c>
      <c r="FF356" s="68" t="s">
        <v>2875</v>
      </c>
    </row>
    <row r="357" spans="151:162" x14ac:dyDescent="0.2">
      <c r="EU357" s="67">
        <v>587.41999999999996</v>
      </c>
      <c r="EV357" s="67" t="s">
        <v>2876</v>
      </c>
      <c r="EW357" s="67">
        <v>513.64</v>
      </c>
      <c r="EX357" s="67" t="s">
        <v>2877</v>
      </c>
      <c r="EY357" s="67">
        <v>5884.5</v>
      </c>
      <c r="EZ357" s="67" t="s">
        <v>2878</v>
      </c>
      <c r="FA357" s="67">
        <v>21082.5</v>
      </c>
      <c r="FB357" s="67" t="s">
        <v>2879</v>
      </c>
      <c r="FC357" s="67" t="s">
        <v>2880</v>
      </c>
      <c r="FD357" s="67" t="s">
        <v>2881</v>
      </c>
      <c r="FE357" s="68" t="s">
        <v>2882</v>
      </c>
      <c r="FF357" s="68" t="s">
        <v>2883</v>
      </c>
    </row>
    <row r="358" spans="151:162" x14ac:dyDescent="0.2">
      <c r="EU358" s="67">
        <v>587.38</v>
      </c>
      <c r="EV358" s="67" t="s">
        <v>2884</v>
      </c>
      <c r="EW358" s="67">
        <v>513.66</v>
      </c>
      <c r="EX358" s="67" t="s">
        <v>2885</v>
      </c>
      <c r="EY358" s="67">
        <v>5884.25</v>
      </c>
      <c r="EZ358" s="67" t="s">
        <v>2886</v>
      </c>
      <c r="FA358" s="67">
        <v>21083.5</v>
      </c>
      <c r="FB358" s="67" t="s">
        <v>2887</v>
      </c>
      <c r="FC358" s="67" t="s">
        <v>2888</v>
      </c>
      <c r="FD358" s="67" t="s">
        <v>2889</v>
      </c>
      <c r="FE358" s="68" t="s">
        <v>2890</v>
      </c>
      <c r="FF358" s="68" t="s">
        <v>2891</v>
      </c>
    </row>
    <row r="359" spans="151:162" x14ac:dyDescent="0.2">
      <c r="EU359" s="67">
        <v>587.27</v>
      </c>
      <c r="EV359" s="67" t="s">
        <v>2892</v>
      </c>
      <c r="EW359" s="67">
        <v>513.58000000000004</v>
      </c>
      <c r="EX359" s="67" t="s">
        <v>2893</v>
      </c>
      <c r="EY359" s="67">
        <v>5883.25</v>
      </c>
      <c r="EZ359" s="67" t="s">
        <v>2894</v>
      </c>
      <c r="FA359" s="67">
        <v>21080.25</v>
      </c>
      <c r="FB359" s="67" t="s">
        <v>2895</v>
      </c>
      <c r="FC359" s="67" t="s">
        <v>2896</v>
      </c>
      <c r="FD359" s="67" t="s">
        <v>2897</v>
      </c>
      <c r="FE359" s="68" t="s">
        <v>2898</v>
      </c>
      <c r="FF359" s="68" t="s">
        <v>2899</v>
      </c>
    </row>
    <row r="360" spans="151:162" x14ac:dyDescent="0.2">
      <c r="EU360" s="67">
        <v>587.49</v>
      </c>
      <c r="EV360" s="67" t="s">
        <v>2900</v>
      </c>
      <c r="EW360" s="67">
        <v>513.91999999999996</v>
      </c>
      <c r="EX360" s="67" t="s">
        <v>2901</v>
      </c>
      <c r="EY360" s="67">
        <v>5885.75</v>
      </c>
      <c r="EZ360" s="67" t="s">
        <v>2902</v>
      </c>
      <c r="FA360" s="67">
        <v>21093.75</v>
      </c>
      <c r="FB360" s="67" t="s">
        <v>2903</v>
      </c>
      <c r="FC360" s="67" t="s">
        <v>2904</v>
      </c>
      <c r="FD360" s="67" t="s">
        <v>2905</v>
      </c>
      <c r="FE360" s="68" t="s">
        <v>2906</v>
      </c>
      <c r="FF360" s="68" t="s">
        <v>2907</v>
      </c>
    </row>
    <row r="361" spans="151:162" x14ac:dyDescent="0.2">
      <c r="EU361" s="67">
        <v>587.79</v>
      </c>
      <c r="EV361" s="67" t="s">
        <v>2908</v>
      </c>
      <c r="EW361" s="67">
        <v>514.25</v>
      </c>
      <c r="EX361" s="67" t="s">
        <v>2909</v>
      </c>
      <c r="EY361" s="67">
        <v>5888.25</v>
      </c>
      <c r="EZ361" s="67" t="s">
        <v>2910</v>
      </c>
      <c r="FA361" s="67">
        <v>21107.75</v>
      </c>
      <c r="FB361" s="67" t="s">
        <v>2911</v>
      </c>
      <c r="FC361" s="67" t="s">
        <v>2912</v>
      </c>
      <c r="FD361" s="67" t="s">
        <v>2913</v>
      </c>
      <c r="FE361" s="68" t="s">
        <v>2914</v>
      </c>
      <c r="FF361" s="68" t="s">
        <v>2915</v>
      </c>
    </row>
    <row r="362" spans="151:162" x14ac:dyDescent="0.2">
      <c r="EU362" s="67">
        <v>587.82000000000005</v>
      </c>
      <c r="EV362" s="67" t="s">
        <v>2916</v>
      </c>
      <c r="EW362" s="67">
        <v>514.33000000000004</v>
      </c>
      <c r="EX362" s="67" t="s">
        <v>2917</v>
      </c>
      <c r="EY362" s="67">
        <v>5888.5</v>
      </c>
      <c r="EZ362" s="67" t="s">
        <v>2918</v>
      </c>
      <c r="FA362" s="67">
        <v>21110.75</v>
      </c>
      <c r="FB362" s="67" t="s">
        <v>2919</v>
      </c>
      <c r="FC362" s="67" t="s">
        <v>2920</v>
      </c>
      <c r="FD362" s="67" t="s">
        <v>2921</v>
      </c>
      <c r="FE362" s="68" t="s">
        <v>2922</v>
      </c>
      <c r="FF362" s="68" t="s">
        <v>2923</v>
      </c>
    </row>
    <row r="363" spans="151:162" x14ac:dyDescent="0.2">
      <c r="EU363" s="67">
        <v>587.91999999999996</v>
      </c>
      <c r="EV363" s="67" t="s">
        <v>2924</v>
      </c>
      <c r="EW363" s="67">
        <v>514.48</v>
      </c>
      <c r="EX363" s="67" t="s">
        <v>2925</v>
      </c>
      <c r="EY363" s="67">
        <v>5889.75</v>
      </c>
      <c r="EZ363" s="67" t="s">
        <v>2926</v>
      </c>
      <c r="FA363" s="67">
        <v>21117</v>
      </c>
      <c r="FB363" s="67" t="s">
        <v>2927</v>
      </c>
      <c r="FC363" s="67" t="s">
        <v>2928</v>
      </c>
      <c r="FD363" s="67" t="s">
        <v>2929</v>
      </c>
      <c r="FE363" s="68" t="s">
        <v>2930</v>
      </c>
      <c r="FF363" s="68" t="s">
        <v>2931</v>
      </c>
    </row>
    <row r="364" spans="151:162" x14ac:dyDescent="0.2">
      <c r="EU364" s="67">
        <v>588</v>
      </c>
      <c r="EV364" s="67" t="s">
        <v>2932</v>
      </c>
      <c r="EW364" s="67">
        <v>514.48</v>
      </c>
      <c r="EX364" s="67" t="s">
        <v>2933</v>
      </c>
      <c r="EY364" s="67">
        <v>5890.5</v>
      </c>
      <c r="EZ364" s="67" t="s">
        <v>2934</v>
      </c>
      <c r="FA364" s="67">
        <v>21117.75</v>
      </c>
      <c r="FB364" s="67" t="s">
        <v>2935</v>
      </c>
      <c r="FC364" s="67" t="s">
        <v>2936</v>
      </c>
      <c r="FD364" s="67" t="s">
        <v>2937</v>
      </c>
      <c r="FE364" s="68" t="s">
        <v>2938</v>
      </c>
      <c r="FF364" s="68" t="s">
        <v>2939</v>
      </c>
    </row>
    <row r="365" spans="151:162" x14ac:dyDescent="0.2">
      <c r="EU365" s="67">
        <v>587.98</v>
      </c>
      <c r="EV365" s="67" t="s">
        <v>2940</v>
      </c>
      <c r="EW365" s="67">
        <v>514.47</v>
      </c>
      <c r="EX365" s="67" t="s">
        <v>2941</v>
      </c>
      <c r="EY365" s="67">
        <v>5890.25</v>
      </c>
      <c r="EZ365" s="67" t="s">
        <v>2942</v>
      </c>
      <c r="FA365" s="67">
        <v>21116.5</v>
      </c>
      <c r="FB365" s="67" t="s">
        <v>2943</v>
      </c>
      <c r="FC365" s="67" t="s">
        <v>2944</v>
      </c>
      <c r="FD365" s="67" t="s">
        <v>2945</v>
      </c>
      <c r="FE365" s="68" t="s">
        <v>2946</v>
      </c>
      <c r="FF365" s="68" t="s">
        <v>2947</v>
      </c>
    </row>
    <row r="366" spans="151:162" x14ac:dyDescent="0.2">
      <c r="EU366" s="67">
        <v>587.98</v>
      </c>
      <c r="EV366" s="67" t="s">
        <v>2948</v>
      </c>
      <c r="EW366" s="67">
        <v>514.47</v>
      </c>
      <c r="EX366" s="67" t="s">
        <v>2949</v>
      </c>
      <c r="EY366" s="67">
        <v>5890.5</v>
      </c>
      <c r="EZ366" s="67" t="s">
        <v>2950</v>
      </c>
      <c r="FA366" s="67">
        <v>21116.25</v>
      </c>
      <c r="FB366" s="67" t="s">
        <v>2951</v>
      </c>
      <c r="FC366" s="67" t="s">
        <v>2952</v>
      </c>
      <c r="FD366" s="67" t="s">
        <v>2953</v>
      </c>
      <c r="FE366" s="68" t="s">
        <v>2954</v>
      </c>
      <c r="FF366" s="68" t="s">
        <v>2955</v>
      </c>
    </row>
    <row r="367" spans="151:162" x14ac:dyDescent="0.2">
      <c r="EU367" s="67">
        <v>587.9</v>
      </c>
      <c r="EV367" s="67" t="s">
        <v>2956</v>
      </c>
      <c r="EW367" s="67">
        <v>514.41</v>
      </c>
      <c r="EX367" s="67" t="s">
        <v>2957</v>
      </c>
      <c r="EY367" s="67">
        <v>5890</v>
      </c>
      <c r="EZ367" s="67" t="s">
        <v>2958</v>
      </c>
      <c r="FA367" s="67">
        <v>21114.5</v>
      </c>
      <c r="FB367" s="67" t="s">
        <v>2959</v>
      </c>
      <c r="FC367" s="67" t="s">
        <v>2960</v>
      </c>
      <c r="FD367" s="67" t="s">
        <v>2961</v>
      </c>
      <c r="FE367" s="68" t="s">
        <v>2962</v>
      </c>
      <c r="FF367" s="68" t="s">
        <v>2963</v>
      </c>
    </row>
    <row r="368" spans="151:162" x14ac:dyDescent="0.2">
      <c r="EU368" s="67">
        <v>587.9</v>
      </c>
      <c r="EV368" s="67" t="s">
        <v>2964</v>
      </c>
      <c r="EW368" s="67">
        <v>514.44000000000005</v>
      </c>
      <c r="EX368" s="67" t="s">
        <v>2965</v>
      </c>
      <c r="EY368" s="67">
        <v>5889.75</v>
      </c>
      <c r="EZ368" s="67" t="s">
        <v>2966</v>
      </c>
      <c r="FA368" s="67">
        <v>21115.5</v>
      </c>
      <c r="FB368" s="67" t="s">
        <v>2967</v>
      </c>
      <c r="FC368" s="67" t="s">
        <v>2968</v>
      </c>
      <c r="FD368" s="67" t="s">
        <v>2969</v>
      </c>
      <c r="FE368" s="68" t="s">
        <v>2970</v>
      </c>
      <c r="FF368" s="68" t="s">
        <v>2971</v>
      </c>
    </row>
    <row r="369" spans="151:162" x14ac:dyDescent="0.2">
      <c r="EU369" s="67">
        <v>587.84</v>
      </c>
      <c r="EV369" s="67" t="s">
        <v>2972</v>
      </c>
      <c r="EW369" s="67">
        <v>514.38</v>
      </c>
      <c r="EX369" s="67" t="s">
        <v>2973</v>
      </c>
      <c r="EY369" s="67">
        <v>5888.75</v>
      </c>
      <c r="EZ369" s="67" t="s">
        <v>2974</v>
      </c>
      <c r="FA369" s="67">
        <v>21112.75</v>
      </c>
      <c r="FB369" s="67" t="s">
        <v>2975</v>
      </c>
      <c r="FC369" s="67" t="s">
        <v>2976</v>
      </c>
      <c r="FD369" s="67" t="s">
        <v>2977</v>
      </c>
      <c r="FE369" s="68" t="s">
        <v>2978</v>
      </c>
      <c r="FF369" s="68" t="s">
        <v>2979</v>
      </c>
    </row>
    <row r="370" spans="151:162" x14ac:dyDescent="0.2">
      <c r="EU370" s="67">
        <v>588</v>
      </c>
      <c r="EV370" s="67" t="s">
        <v>2980</v>
      </c>
      <c r="EW370" s="67">
        <v>514.6</v>
      </c>
      <c r="EX370" s="67" t="s">
        <v>2981</v>
      </c>
      <c r="EY370" s="67">
        <v>5891</v>
      </c>
      <c r="EZ370" s="67" t="s">
        <v>2982</v>
      </c>
      <c r="FA370" s="67">
        <v>21122</v>
      </c>
      <c r="FB370" s="67" t="s">
        <v>2983</v>
      </c>
      <c r="FC370" s="67" t="s">
        <v>2984</v>
      </c>
      <c r="FD370" s="67" t="s">
        <v>2985</v>
      </c>
      <c r="FE370" s="68" t="s">
        <v>2986</v>
      </c>
      <c r="FF370" s="68" t="s">
        <v>2987</v>
      </c>
    </row>
    <row r="371" spans="151:162" x14ac:dyDescent="0.2">
      <c r="EU371" s="67">
        <v>587.96</v>
      </c>
      <c r="EV371" s="67" t="s">
        <v>2988</v>
      </c>
      <c r="EW371" s="67">
        <v>514.49</v>
      </c>
      <c r="EX371" s="67" t="s">
        <v>2989</v>
      </c>
      <c r="EY371" s="67">
        <v>5890</v>
      </c>
      <c r="EZ371" s="67" t="s">
        <v>2990</v>
      </c>
      <c r="FA371" s="67">
        <v>21117.25</v>
      </c>
      <c r="FB371" s="67" t="s">
        <v>2991</v>
      </c>
      <c r="FC371" s="67" t="s">
        <v>2992</v>
      </c>
      <c r="FD371" s="67" t="s">
        <v>2993</v>
      </c>
      <c r="FE371" s="68" t="s">
        <v>2994</v>
      </c>
      <c r="FF371" s="68" t="s">
        <v>2995</v>
      </c>
    </row>
    <row r="372" spans="151:162" x14ac:dyDescent="0.2">
      <c r="EU372" s="67">
        <v>587.99</v>
      </c>
      <c r="EV372" s="67" t="s">
        <v>2996</v>
      </c>
      <c r="EW372" s="67">
        <v>514.58000000000004</v>
      </c>
      <c r="EX372" s="67" t="s">
        <v>2997</v>
      </c>
      <c r="EY372" s="67">
        <v>5890.5</v>
      </c>
      <c r="EZ372" s="67" t="s">
        <v>2998</v>
      </c>
      <c r="FA372" s="67">
        <v>21121.5</v>
      </c>
      <c r="FB372" s="67" t="s">
        <v>2999</v>
      </c>
      <c r="FC372" s="67" t="s">
        <v>3000</v>
      </c>
      <c r="FD372" s="67" t="s">
        <v>3001</v>
      </c>
      <c r="FE372" s="68" t="s">
        <v>3002</v>
      </c>
      <c r="FF372" s="68" t="s">
        <v>3003</v>
      </c>
    </row>
    <row r="373" spans="151:162" x14ac:dyDescent="0.2">
      <c r="EU373" s="67">
        <v>588.11</v>
      </c>
      <c r="EV373" s="67" t="s">
        <v>3004</v>
      </c>
      <c r="EW373" s="67">
        <v>514.71</v>
      </c>
      <c r="EX373" s="67" t="s">
        <v>3005</v>
      </c>
      <c r="EY373" s="67">
        <v>5892</v>
      </c>
      <c r="EZ373" s="67" t="s">
        <v>3006</v>
      </c>
      <c r="FA373" s="67">
        <v>21127.25</v>
      </c>
      <c r="FB373" s="67" t="s">
        <v>3007</v>
      </c>
      <c r="FC373" s="67" t="s">
        <v>3008</v>
      </c>
      <c r="FD373" s="67" t="s">
        <v>3009</v>
      </c>
      <c r="FE373" s="68" t="s">
        <v>3010</v>
      </c>
      <c r="FF373" s="68" t="s">
        <v>3011</v>
      </c>
    </row>
    <row r="374" spans="151:162" x14ac:dyDescent="0.2">
      <c r="EU374" s="67">
        <v>588.09</v>
      </c>
      <c r="EV374" s="67" t="s">
        <v>3012</v>
      </c>
      <c r="EW374" s="67">
        <v>514.70000000000005</v>
      </c>
      <c r="EX374" s="67" t="s">
        <v>3013</v>
      </c>
      <c r="EY374" s="67">
        <v>5891.75</v>
      </c>
      <c r="EZ374" s="67" t="s">
        <v>3014</v>
      </c>
      <c r="FA374" s="67">
        <v>21126.75</v>
      </c>
      <c r="FB374" s="67" t="s">
        <v>3015</v>
      </c>
      <c r="FC374" s="67" t="s">
        <v>3016</v>
      </c>
      <c r="FD374" s="67" t="s">
        <v>3017</v>
      </c>
      <c r="FE374" s="68" t="s">
        <v>3018</v>
      </c>
      <c r="FF374" s="68" t="s">
        <v>3019</v>
      </c>
    </row>
    <row r="375" spans="151:162" x14ac:dyDescent="0.2">
      <c r="EU375" s="67">
        <v>588.02</v>
      </c>
      <c r="EV375" s="67" t="s">
        <v>3020</v>
      </c>
      <c r="EW375" s="67">
        <v>514.6</v>
      </c>
      <c r="EX375" s="67" t="s">
        <v>3021</v>
      </c>
      <c r="EY375" s="67">
        <v>5890.75</v>
      </c>
      <c r="EZ375" s="67" t="s">
        <v>3022</v>
      </c>
      <c r="FA375" s="67">
        <v>21123</v>
      </c>
      <c r="FB375" s="67" t="s">
        <v>3023</v>
      </c>
      <c r="FC375" s="67" t="s">
        <v>3024</v>
      </c>
      <c r="FD375" s="67" t="s">
        <v>3025</v>
      </c>
      <c r="FE375" s="68" t="s">
        <v>3026</v>
      </c>
      <c r="FF375" s="68" t="s">
        <v>3027</v>
      </c>
    </row>
    <row r="376" spans="151:162" x14ac:dyDescent="0.2">
      <c r="EU376" s="67">
        <v>587.91</v>
      </c>
      <c r="EV376" s="67" t="s">
        <v>3028</v>
      </c>
      <c r="EW376" s="67">
        <v>514.46</v>
      </c>
      <c r="EX376" s="67" t="s">
        <v>3029</v>
      </c>
      <c r="EY376" s="67">
        <v>5889.75</v>
      </c>
      <c r="EZ376" s="67" t="s">
        <v>3030</v>
      </c>
      <c r="FA376" s="67">
        <v>21117</v>
      </c>
      <c r="FB376" s="67" t="s">
        <v>3031</v>
      </c>
      <c r="FC376" s="67" t="s">
        <v>3032</v>
      </c>
      <c r="FD376" s="67" t="s">
        <v>3033</v>
      </c>
      <c r="FE376" s="68" t="s">
        <v>3034</v>
      </c>
      <c r="FF376" s="68" t="s">
        <v>3035</v>
      </c>
    </row>
    <row r="377" spans="151:162" x14ac:dyDescent="0.2">
      <c r="EU377" s="67">
        <v>587.9</v>
      </c>
      <c r="EV377" s="67" t="s">
        <v>3036</v>
      </c>
      <c r="EW377" s="67">
        <v>514.49</v>
      </c>
      <c r="EX377" s="67" t="s">
        <v>3037</v>
      </c>
      <c r="EY377" s="67">
        <v>5889.25</v>
      </c>
      <c r="EZ377" s="67" t="s">
        <v>3038</v>
      </c>
      <c r="FA377" s="67">
        <v>21116.75</v>
      </c>
      <c r="FB377" s="67" t="s">
        <v>3039</v>
      </c>
      <c r="FC377" s="67" t="s">
        <v>3040</v>
      </c>
      <c r="FD377" s="67" t="s">
        <v>3041</v>
      </c>
      <c r="FE377" s="68" t="s">
        <v>3042</v>
      </c>
      <c r="FF377" s="68" t="s">
        <v>3043</v>
      </c>
    </row>
    <row r="378" spans="151:162" x14ac:dyDescent="0.2">
      <c r="EU378" s="67">
        <v>587.91</v>
      </c>
      <c r="EV378" s="67" t="s">
        <v>3044</v>
      </c>
      <c r="EW378" s="67">
        <v>514.47</v>
      </c>
      <c r="EX378" s="67" t="s">
        <v>3045</v>
      </c>
      <c r="EY378" s="67">
        <v>5889.5</v>
      </c>
      <c r="EZ378" s="67" t="s">
        <v>3046</v>
      </c>
      <c r="FA378" s="67">
        <v>21117.75</v>
      </c>
      <c r="FB378" s="67" t="s">
        <v>3047</v>
      </c>
      <c r="FC378" s="67" t="s">
        <v>3048</v>
      </c>
      <c r="FD378" s="67" t="s">
        <v>3049</v>
      </c>
      <c r="FE378" s="68" t="s">
        <v>3050</v>
      </c>
      <c r="FF378" s="68" t="s">
        <v>3051</v>
      </c>
    </row>
    <row r="379" spans="151:162" x14ac:dyDescent="0.2">
      <c r="EU379" s="67">
        <v>587.79999999999995</v>
      </c>
      <c r="EV379" s="67" t="s">
        <v>3052</v>
      </c>
      <c r="EW379" s="67">
        <v>514.41</v>
      </c>
      <c r="EX379" s="67" t="s">
        <v>3053</v>
      </c>
      <c r="EY379" s="67">
        <v>5888.5</v>
      </c>
      <c r="EZ379" s="67" t="s">
        <v>3054</v>
      </c>
      <c r="FA379" s="67">
        <v>21113.25</v>
      </c>
      <c r="FB379" s="67" t="s">
        <v>3055</v>
      </c>
      <c r="FC379" s="67" t="s">
        <v>3056</v>
      </c>
      <c r="FD379" s="67" t="s">
        <v>3057</v>
      </c>
      <c r="FE379" s="68" t="s">
        <v>3058</v>
      </c>
      <c r="FF379" s="68" t="s">
        <v>3059</v>
      </c>
    </row>
    <row r="380" spans="151:162" x14ac:dyDescent="0.2">
      <c r="EU380" s="67">
        <v>587.84</v>
      </c>
      <c r="EV380" s="67" t="s">
        <v>3060</v>
      </c>
      <c r="EW380" s="67">
        <v>514.46</v>
      </c>
      <c r="EX380" s="67" t="s">
        <v>3061</v>
      </c>
      <c r="EY380" s="67">
        <v>5889.25</v>
      </c>
      <c r="EZ380" s="67" t="s">
        <v>3062</v>
      </c>
      <c r="FA380" s="67">
        <v>21117</v>
      </c>
      <c r="FB380" s="67" t="s">
        <v>3063</v>
      </c>
      <c r="FC380" s="67" t="s">
        <v>3064</v>
      </c>
      <c r="FD380" s="67" t="s">
        <v>3065</v>
      </c>
      <c r="FE380" s="68" t="s">
        <v>3066</v>
      </c>
      <c r="FF380" s="68" t="s">
        <v>3067</v>
      </c>
    </row>
    <row r="381" spans="151:162" x14ac:dyDescent="0.2">
      <c r="EU381" s="67">
        <v>587.84</v>
      </c>
      <c r="EV381" s="67" t="s">
        <v>3068</v>
      </c>
      <c r="EW381" s="67">
        <v>514.44000000000005</v>
      </c>
      <c r="EX381" s="67" t="s">
        <v>3069</v>
      </c>
      <c r="EY381" s="67">
        <v>5889</v>
      </c>
      <c r="EZ381" s="67" t="s">
        <v>3070</v>
      </c>
      <c r="FA381" s="67">
        <v>21115.5</v>
      </c>
      <c r="FB381" s="67" t="s">
        <v>3071</v>
      </c>
      <c r="FC381" s="67" t="s">
        <v>3072</v>
      </c>
      <c r="FD381" s="67" t="s">
        <v>3073</v>
      </c>
      <c r="FE381" s="68" t="s">
        <v>3074</v>
      </c>
      <c r="FF381" s="68" t="s">
        <v>3075</v>
      </c>
    </row>
    <row r="382" spans="151:162" x14ac:dyDescent="0.2">
      <c r="EU382" s="67">
        <v>588</v>
      </c>
      <c r="EV382" s="67" t="s">
        <v>3076</v>
      </c>
      <c r="EW382" s="67">
        <v>514.52</v>
      </c>
      <c r="EX382" s="67" t="s">
        <v>3077</v>
      </c>
      <c r="EY382" s="67">
        <v>5890.25</v>
      </c>
      <c r="EZ382" s="67" t="s">
        <v>3078</v>
      </c>
      <c r="FA382" s="67">
        <v>21119.75</v>
      </c>
      <c r="FB382" s="67" t="s">
        <v>3079</v>
      </c>
      <c r="FC382" s="67" t="s">
        <v>3080</v>
      </c>
      <c r="FD382" s="67" t="s">
        <v>3081</v>
      </c>
      <c r="FE382" s="68" t="s">
        <v>3082</v>
      </c>
      <c r="FF382" s="68" t="s">
        <v>3083</v>
      </c>
    </row>
    <row r="383" spans="151:162" x14ac:dyDescent="0.2">
      <c r="EU383" s="67">
        <v>587.88</v>
      </c>
      <c r="EV383" s="67" t="s">
        <v>3084</v>
      </c>
      <c r="EW383" s="67">
        <v>514.39</v>
      </c>
      <c r="EX383" s="67" t="s">
        <v>3085</v>
      </c>
      <c r="EY383" s="67">
        <v>5889.5</v>
      </c>
      <c r="EZ383" s="67" t="s">
        <v>3086</v>
      </c>
      <c r="FA383" s="67">
        <v>21114</v>
      </c>
      <c r="FB383" s="67" t="s">
        <v>3087</v>
      </c>
      <c r="FC383" s="67" t="s">
        <v>3088</v>
      </c>
      <c r="FD383" s="67" t="s">
        <v>3089</v>
      </c>
      <c r="FE383" s="68" t="s">
        <v>3090</v>
      </c>
      <c r="FF383" s="68" t="s">
        <v>3091</v>
      </c>
    </row>
    <row r="384" spans="151:162" x14ac:dyDescent="0.2">
      <c r="EU384" s="67">
        <v>587.77</v>
      </c>
      <c r="EV384" s="67" t="s">
        <v>3092</v>
      </c>
      <c r="EW384" s="67">
        <v>514.28</v>
      </c>
      <c r="EX384" s="67" t="s">
        <v>3093</v>
      </c>
      <c r="EY384" s="67">
        <v>5888.25</v>
      </c>
      <c r="EZ384" s="67" t="s">
        <v>3094</v>
      </c>
      <c r="FA384" s="67">
        <v>21110</v>
      </c>
      <c r="FB384" s="67" t="s">
        <v>3095</v>
      </c>
      <c r="FC384" s="67" t="s">
        <v>3096</v>
      </c>
      <c r="FD384" s="67" t="s">
        <v>3097</v>
      </c>
      <c r="FE384" s="68" t="s">
        <v>3098</v>
      </c>
      <c r="FF384" s="68" t="s">
        <v>3099</v>
      </c>
    </row>
    <row r="385" spans="151:162" x14ac:dyDescent="0.2">
      <c r="EU385" s="67">
        <v>587.9</v>
      </c>
      <c r="EV385" s="67" t="s">
        <v>3100</v>
      </c>
      <c r="EW385" s="67">
        <v>514.37</v>
      </c>
      <c r="EX385" s="67" t="s">
        <v>3101</v>
      </c>
      <c r="EY385" s="67">
        <v>5889.25</v>
      </c>
      <c r="EZ385" s="67" t="s">
        <v>3102</v>
      </c>
      <c r="FA385" s="67">
        <v>21112.75</v>
      </c>
      <c r="FB385" s="67" t="s">
        <v>3103</v>
      </c>
      <c r="FC385" s="67" t="s">
        <v>3104</v>
      </c>
      <c r="FD385" s="67" t="s">
        <v>3105</v>
      </c>
      <c r="FE385" s="68" t="s">
        <v>3106</v>
      </c>
      <c r="FF385" s="68" t="s">
        <v>3107</v>
      </c>
    </row>
    <row r="386" spans="151:162" x14ac:dyDescent="0.2">
      <c r="EU386" s="67">
        <v>587.72</v>
      </c>
      <c r="EV386" s="67" t="s">
        <v>3108</v>
      </c>
      <c r="EW386" s="67">
        <v>514.24</v>
      </c>
      <c r="EX386" s="67" t="s">
        <v>3109</v>
      </c>
      <c r="EY386" s="67">
        <v>5887.5</v>
      </c>
      <c r="EZ386" s="67" t="s">
        <v>3110</v>
      </c>
      <c r="FA386" s="67">
        <v>21107.5</v>
      </c>
      <c r="FB386" s="67" t="s">
        <v>3111</v>
      </c>
      <c r="FC386" s="67" t="s">
        <v>3112</v>
      </c>
      <c r="FD386" s="67" t="s">
        <v>3113</v>
      </c>
      <c r="FE386" s="68" t="s">
        <v>3114</v>
      </c>
      <c r="FF386" s="68" t="s">
        <v>3115</v>
      </c>
    </row>
    <row r="387" spans="151:162" x14ac:dyDescent="0.2">
      <c r="EU387" s="67">
        <v>587.80999999999995</v>
      </c>
      <c r="EV387" s="67" t="s">
        <v>3116</v>
      </c>
      <c r="EW387" s="67">
        <v>514.32000000000005</v>
      </c>
      <c r="EX387" s="67" t="s">
        <v>3117</v>
      </c>
      <c r="EY387" s="67">
        <v>5888.75</v>
      </c>
      <c r="EZ387" s="67" t="s">
        <v>3118</v>
      </c>
      <c r="FA387" s="67">
        <v>21111</v>
      </c>
      <c r="FB387" s="67" t="s">
        <v>3119</v>
      </c>
      <c r="FC387" s="67" t="s">
        <v>3120</v>
      </c>
      <c r="FD387" s="67" t="s">
        <v>3121</v>
      </c>
      <c r="FE387" s="68" t="s">
        <v>3122</v>
      </c>
      <c r="FF387" s="68" t="s">
        <v>3123</v>
      </c>
    </row>
    <row r="388" spans="151:162" x14ac:dyDescent="0.2">
      <c r="EU388" s="67">
        <v>587.76</v>
      </c>
      <c r="EV388" s="67" t="s">
        <v>3124</v>
      </c>
      <c r="EW388" s="67">
        <v>514.28</v>
      </c>
      <c r="EX388" s="67" t="s">
        <v>3125</v>
      </c>
      <c r="EY388" s="67">
        <v>5888</v>
      </c>
      <c r="EZ388" s="67" t="s">
        <v>3126</v>
      </c>
      <c r="FA388" s="67">
        <v>21109.25</v>
      </c>
      <c r="FB388" s="67" t="s">
        <v>3127</v>
      </c>
      <c r="FC388" s="67" t="s">
        <v>3128</v>
      </c>
      <c r="FD388" s="67" t="s">
        <v>3129</v>
      </c>
      <c r="FE388" s="68" t="s">
        <v>3130</v>
      </c>
      <c r="FF388" s="68" t="s">
        <v>3131</v>
      </c>
    </row>
    <row r="389" spans="151:162" x14ac:dyDescent="0.2">
      <c r="EU389" s="67">
        <v>587.72</v>
      </c>
      <c r="EV389" s="67" t="s">
        <v>3132</v>
      </c>
      <c r="EW389" s="67">
        <v>514.29</v>
      </c>
      <c r="EX389" s="67" t="s">
        <v>3133</v>
      </c>
      <c r="EY389" s="67">
        <v>5887.5</v>
      </c>
      <c r="EZ389" s="67" t="s">
        <v>3134</v>
      </c>
      <c r="FA389" s="67">
        <v>21109.5</v>
      </c>
      <c r="FB389" s="67" t="s">
        <v>3135</v>
      </c>
      <c r="FC389" s="67" t="s">
        <v>3136</v>
      </c>
      <c r="FD389" s="67" t="s">
        <v>3137</v>
      </c>
      <c r="FE389" s="68" t="s">
        <v>3138</v>
      </c>
      <c r="FF389" s="68" t="s">
        <v>3139</v>
      </c>
    </row>
    <row r="390" spans="151:162" x14ac:dyDescent="0.2">
      <c r="EU390" s="67">
        <v>587.66999999999996</v>
      </c>
      <c r="EV390" s="67" t="s">
        <v>3140</v>
      </c>
      <c r="EW390" s="67">
        <v>514.23</v>
      </c>
      <c r="EX390" s="67" t="s">
        <v>3141</v>
      </c>
      <c r="EY390" s="67">
        <v>5887.5</v>
      </c>
      <c r="EZ390" s="67" t="s">
        <v>3142</v>
      </c>
      <c r="FA390" s="67">
        <v>21107.25</v>
      </c>
      <c r="FB390" s="67" t="s">
        <v>3143</v>
      </c>
      <c r="FC390" s="67" t="s">
        <v>3144</v>
      </c>
      <c r="FD390" s="67" t="s">
        <v>3145</v>
      </c>
      <c r="FE390" s="68" t="s">
        <v>3146</v>
      </c>
      <c r="FF390" s="68" t="s">
        <v>3147</v>
      </c>
    </row>
    <row r="391" spans="151:162" x14ac:dyDescent="0.2">
      <c r="EU391" s="67">
        <v>587.69000000000005</v>
      </c>
      <c r="EV391" s="67" t="s">
        <v>3148</v>
      </c>
      <c r="EW391" s="67">
        <v>514.28</v>
      </c>
      <c r="EX391" s="67" t="s">
        <v>3149</v>
      </c>
      <c r="EY391" s="67">
        <v>5887.5</v>
      </c>
      <c r="EZ391" s="67" t="s">
        <v>3150</v>
      </c>
      <c r="FA391" s="67">
        <v>21111</v>
      </c>
      <c r="FB391" s="67" t="s">
        <v>3151</v>
      </c>
      <c r="FC391" s="67" t="s">
        <v>3152</v>
      </c>
      <c r="FD391" s="67" t="s">
        <v>3153</v>
      </c>
      <c r="FE391" s="68" t="s">
        <v>3154</v>
      </c>
      <c r="FF391" s="68" t="s">
        <v>3155</v>
      </c>
    </row>
    <row r="392" spans="151:162" x14ac:dyDescent="0.2">
      <c r="EU392" s="67">
        <v>587.64</v>
      </c>
      <c r="EV392" s="67" t="s">
        <v>3156</v>
      </c>
      <c r="EW392" s="67">
        <v>514.29</v>
      </c>
      <c r="EX392" s="67" t="s">
        <v>3157</v>
      </c>
      <c r="EY392" s="67">
        <v>5887</v>
      </c>
      <c r="EZ392" s="67" t="s">
        <v>3158</v>
      </c>
      <c r="FA392" s="67">
        <v>21109.5</v>
      </c>
      <c r="FB392" s="67" t="s">
        <v>3159</v>
      </c>
      <c r="FC392" s="67" t="s">
        <v>3160</v>
      </c>
      <c r="FD392" s="67" t="s">
        <v>3161</v>
      </c>
      <c r="FE392" s="68" t="s">
        <v>3162</v>
      </c>
      <c r="FF392" s="68" t="s">
        <v>3163</v>
      </c>
    </row>
    <row r="393" spans="151:162" x14ac:dyDescent="0.2">
      <c r="EU393" s="67">
        <v>587.67999999999995</v>
      </c>
      <c r="EV393" s="67" t="s">
        <v>3164</v>
      </c>
      <c r="EW393" s="67">
        <v>514.32000000000005</v>
      </c>
      <c r="EX393" s="67" t="s">
        <v>3165</v>
      </c>
      <c r="EY393" s="67">
        <v>5887.25</v>
      </c>
      <c r="EZ393" s="67" t="s">
        <v>3166</v>
      </c>
      <c r="FA393" s="67">
        <v>21111</v>
      </c>
      <c r="FB393" s="67" t="s">
        <v>3167</v>
      </c>
      <c r="FC393" s="67" t="s">
        <v>3168</v>
      </c>
      <c r="FD393" s="67" t="s">
        <v>3169</v>
      </c>
      <c r="FE393" s="68" t="s">
        <v>3170</v>
      </c>
      <c r="FF393" s="68" t="s">
        <v>3171</v>
      </c>
    </row>
    <row r="394" spans="151:162" x14ac:dyDescent="0.2">
      <c r="EU394" s="67">
        <v>588.09</v>
      </c>
      <c r="EV394" s="67" t="s">
        <v>3172</v>
      </c>
      <c r="EW394" s="67">
        <v>514.75</v>
      </c>
      <c r="EX394" s="67" t="s">
        <v>3173</v>
      </c>
      <c r="EY394" s="67">
        <v>5891.5</v>
      </c>
      <c r="EZ394" s="67" t="s">
        <v>3174</v>
      </c>
      <c r="FA394" s="67">
        <v>21127.75</v>
      </c>
      <c r="FB394" s="67" t="s">
        <v>3175</v>
      </c>
      <c r="FC394" s="67" t="s">
        <v>3176</v>
      </c>
      <c r="FD394" s="67" t="s">
        <v>3177</v>
      </c>
      <c r="FE394" s="68" t="s">
        <v>3178</v>
      </c>
      <c r="FF394" s="68" t="s">
        <v>3179</v>
      </c>
    </row>
    <row r="395" spans="151:162" x14ac:dyDescent="0.2">
      <c r="EU395" s="67">
        <v>588.09</v>
      </c>
      <c r="EV395" s="67" t="s">
        <v>3180</v>
      </c>
      <c r="EW395" s="67">
        <v>514.72</v>
      </c>
      <c r="EX395" s="67" t="s">
        <v>3181</v>
      </c>
      <c r="EY395" s="67">
        <v>5891.5</v>
      </c>
      <c r="EZ395" s="67" t="s">
        <v>3182</v>
      </c>
      <c r="FA395" s="67">
        <v>21126.75</v>
      </c>
      <c r="FB395" s="67" t="s">
        <v>3183</v>
      </c>
      <c r="FC395" s="67" t="s">
        <v>3184</v>
      </c>
      <c r="FD395" s="67" t="s">
        <v>3185</v>
      </c>
      <c r="FE395" s="68" t="s">
        <v>3186</v>
      </c>
      <c r="FF395" s="68" t="s">
        <v>3187</v>
      </c>
    </row>
    <row r="396" spans="151:162" x14ac:dyDescent="0.2">
      <c r="EU396" s="67">
        <v>587.92999999999995</v>
      </c>
      <c r="EV396" s="67" t="s">
        <v>3188</v>
      </c>
      <c r="EW396" s="67">
        <v>514.55999999999995</v>
      </c>
      <c r="EX396" s="67" t="s">
        <v>3189</v>
      </c>
      <c r="EY396" s="67">
        <v>5889.75</v>
      </c>
      <c r="EZ396" s="67" t="s">
        <v>3190</v>
      </c>
      <c r="FA396" s="67">
        <v>21120</v>
      </c>
      <c r="FB396" s="67" t="s">
        <v>3191</v>
      </c>
      <c r="FC396" s="67" t="s">
        <v>3192</v>
      </c>
      <c r="FD396" s="67" t="s">
        <v>3193</v>
      </c>
      <c r="FE396" s="68" t="s">
        <v>3194</v>
      </c>
      <c r="FF396" s="68" t="s">
        <v>3195</v>
      </c>
    </row>
    <row r="397" spans="151:162" x14ac:dyDescent="0.2">
      <c r="EU397" s="67">
        <v>587.77</v>
      </c>
      <c r="EV397" s="67" t="s">
        <v>3196</v>
      </c>
      <c r="EW397" s="67">
        <v>514.41</v>
      </c>
      <c r="EX397" s="67" t="s">
        <v>3197</v>
      </c>
      <c r="EY397" s="67">
        <v>5888.25</v>
      </c>
      <c r="EZ397" s="67" t="s">
        <v>3198</v>
      </c>
      <c r="FA397" s="67">
        <v>21115</v>
      </c>
      <c r="FB397" s="67" t="s">
        <v>3199</v>
      </c>
      <c r="FC397" s="67" t="s">
        <v>3200</v>
      </c>
      <c r="FD397" s="67" t="s">
        <v>3201</v>
      </c>
      <c r="FE397" s="68" t="s">
        <v>3202</v>
      </c>
      <c r="FF397" s="68" t="s">
        <v>3203</v>
      </c>
    </row>
    <row r="398" spans="151:162" x14ac:dyDescent="0.2">
      <c r="EU398" s="67">
        <v>587.64</v>
      </c>
      <c r="EV398" s="67" t="s">
        <v>3204</v>
      </c>
      <c r="EW398" s="67">
        <v>514.34</v>
      </c>
      <c r="EX398" s="67" t="s">
        <v>3205</v>
      </c>
      <c r="EY398" s="67">
        <v>5886.75</v>
      </c>
      <c r="EZ398" s="67" t="s">
        <v>3206</v>
      </c>
      <c r="FA398" s="67">
        <v>21110.75</v>
      </c>
      <c r="FB398" s="67" t="s">
        <v>3207</v>
      </c>
      <c r="FC398" s="67" t="s">
        <v>3208</v>
      </c>
      <c r="FD398" s="67" t="s">
        <v>3209</v>
      </c>
      <c r="FE398" s="68" t="s">
        <v>3210</v>
      </c>
      <c r="FF398" s="68" t="s">
        <v>3211</v>
      </c>
    </row>
    <row r="399" spans="151:162" x14ac:dyDescent="0.2">
      <c r="EU399" s="67">
        <v>587.64</v>
      </c>
      <c r="EV399" s="67" t="s">
        <v>3212</v>
      </c>
      <c r="EW399" s="67">
        <v>514.32000000000005</v>
      </c>
      <c r="EX399" s="67" t="s">
        <v>3213</v>
      </c>
      <c r="EY399" s="67">
        <v>5887</v>
      </c>
      <c r="EZ399" s="67" t="s">
        <v>3214</v>
      </c>
      <c r="FA399" s="67">
        <v>21111.25</v>
      </c>
      <c r="FB399" s="67" t="s">
        <v>3215</v>
      </c>
      <c r="FC399" s="67" t="s">
        <v>3216</v>
      </c>
      <c r="FD399" s="67" t="s">
        <v>3217</v>
      </c>
      <c r="FE399" s="68" t="s">
        <v>3218</v>
      </c>
      <c r="FF399" s="68" t="s">
        <v>3219</v>
      </c>
    </row>
    <row r="400" spans="151:162" x14ac:dyDescent="0.2">
      <c r="EU400" s="67">
        <v>587.66999999999996</v>
      </c>
      <c r="EV400" s="67" t="s">
        <v>3220</v>
      </c>
      <c r="EW400" s="67">
        <v>514.39</v>
      </c>
      <c r="EX400" s="67" t="s">
        <v>3221</v>
      </c>
      <c r="EY400" s="67">
        <v>5887.25</v>
      </c>
      <c r="EZ400" s="67" t="s">
        <v>3222</v>
      </c>
      <c r="FA400" s="67">
        <v>21113</v>
      </c>
      <c r="FB400" s="67" t="s">
        <v>3223</v>
      </c>
      <c r="FC400" s="67" t="s">
        <v>3224</v>
      </c>
      <c r="FD400" s="67" t="s">
        <v>3225</v>
      </c>
      <c r="FE400" s="68" t="s">
        <v>3226</v>
      </c>
      <c r="FF400" s="68" t="s">
        <v>3227</v>
      </c>
    </row>
    <row r="401" spans="151:162" x14ac:dyDescent="0.2">
      <c r="EU401" s="67">
        <v>587.59</v>
      </c>
      <c r="EV401" s="67" t="s">
        <v>3228</v>
      </c>
      <c r="EW401" s="67">
        <v>514.21</v>
      </c>
      <c r="EX401" s="67" t="s">
        <v>3229</v>
      </c>
      <c r="EY401" s="67">
        <v>5886.25</v>
      </c>
      <c r="EZ401" s="67" t="s">
        <v>3230</v>
      </c>
      <c r="FA401" s="67">
        <v>21108.25</v>
      </c>
      <c r="FB401" s="67" t="s">
        <v>3231</v>
      </c>
      <c r="FC401" s="67" t="s">
        <v>3232</v>
      </c>
      <c r="FD401" s="67" t="s">
        <v>3233</v>
      </c>
      <c r="FE401" s="68" t="s">
        <v>3234</v>
      </c>
      <c r="FF401" s="68" t="s">
        <v>3235</v>
      </c>
    </row>
    <row r="402" spans="151:162" x14ac:dyDescent="0.2">
      <c r="EU402" s="67">
        <v>587.37</v>
      </c>
      <c r="EV402" s="67" t="s">
        <v>3236</v>
      </c>
      <c r="EW402" s="67">
        <v>513.85</v>
      </c>
      <c r="EX402" s="67" t="s">
        <v>3237</v>
      </c>
      <c r="EY402" s="67">
        <v>5884.75</v>
      </c>
      <c r="EZ402" s="67" t="s">
        <v>3238</v>
      </c>
      <c r="FA402" s="67">
        <v>21093</v>
      </c>
      <c r="FB402" s="67" t="s">
        <v>3239</v>
      </c>
      <c r="FC402" s="67" t="s">
        <v>3240</v>
      </c>
      <c r="FD402" s="67" t="s">
        <v>3241</v>
      </c>
      <c r="FE402" s="68" t="s">
        <v>3242</v>
      </c>
      <c r="FF402" s="68" t="s">
        <v>3243</v>
      </c>
    </row>
    <row r="403" spans="151:162" x14ac:dyDescent="0.2">
      <c r="EU403" s="67">
        <v>587.45000000000005</v>
      </c>
      <c r="EV403" s="67" t="s">
        <v>3244</v>
      </c>
      <c r="EW403" s="67">
        <v>513.83000000000004</v>
      </c>
      <c r="EX403" s="67" t="s">
        <v>3245</v>
      </c>
      <c r="EY403" s="67">
        <v>5885.25</v>
      </c>
      <c r="EZ403" s="67" t="s">
        <v>3246</v>
      </c>
      <c r="FA403" s="67">
        <v>21091.75</v>
      </c>
      <c r="FB403" s="67" t="s">
        <v>3247</v>
      </c>
      <c r="FC403" s="67" t="s">
        <v>3248</v>
      </c>
      <c r="FD403" s="67" t="s">
        <v>3249</v>
      </c>
      <c r="FE403" s="68" t="s">
        <v>3250</v>
      </c>
      <c r="FF403" s="68" t="s">
        <v>3251</v>
      </c>
    </row>
    <row r="404" spans="151:162" x14ac:dyDescent="0.2">
      <c r="EU404" s="67">
        <v>587.63</v>
      </c>
      <c r="EV404" s="67" t="s">
        <v>3252</v>
      </c>
      <c r="EW404" s="67">
        <v>514.08000000000004</v>
      </c>
      <c r="EX404" s="67" t="s">
        <v>3253</v>
      </c>
      <c r="EY404" s="67">
        <v>5887</v>
      </c>
      <c r="EZ404" s="67" t="s">
        <v>3254</v>
      </c>
      <c r="FA404" s="67">
        <v>21102.25</v>
      </c>
      <c r="FB404" s="67" t="s">
        <v>3255</v>
      </c>
      <c r="FC404" s="67" t="s">
        <v>3256</v>
      </c>
      <c r="FD404" s="67" t="s">
        <v>3257</v>
      </c>
      <c r="FE404" s="68" t="s">
        <v>3258</v>
      </c>
      <c r="FF404" s="68" t="s">
        <v>3259</v>
      </c>
    </row>
    <row r="405" spans="151:162" x14ac:dyDescent="0.2">
      <c r="EU405" s="67">
        <v>587.34</v>
      </c>
      <c r="EV405" s="67" t="s">
        <v>3260</v>
      </c>
      <c r="EW405" s="67">
        <v>513.73</v>
      </c>
      <c r="EX405" s="67" t="s">
        <v>3261</v>
      </c>
      <c r="EY405" s="67">
        <v>5884.25</v>
      </c>
      <c r="EZ405" s="67" t="s">
        <v>3262</v>
      </c>
      <c r="FA405" s="67">
        <v>21087.5</v>
      </c>
      <c r="FB405" s="67" t="s">
        <v>3263</v>
      </c>
      <c r="FC405" s="67" t="s">
        <v>3264</v>
      </c>
      <c r="FD405" s="67" t="s">
        <v>3265</v>
      </c>
      <c r="FE405" s="68" t="s">
        <v>3266</v>
      </c>
      <c r="FF405" s="68" t="s">
        <v>3267</v>
      </c>
    </row>
    <row r="406" spans="151:162" x14ac:dyDescent="0.2">
      <c r="EU406" s="67">
        <v>587.26</v>
      </c>
      <c r="EV406" s="67" t="s">
        <v>3268</v>
      </c>
      <c r="EW406" s="67">
        <v>513.54</v>
      </c>
      <c r="EX406" s="67" t="s">
        <v>3269</v>
      </c>
      <c r="EY406" s="67">
        <v>5883.25</v>
      </c>
      <c r="EZ406" s="67" t="s">
        <v>3270</v>
      </c>
      <c r="FA406" s="67">
        <v>21080.25</v>
      </c>
      <c r="FB406" s="67" t="s">
        <v>3271</v>
      </c>
      <c r="FC406" s="67" t="s">
        <v>3272</v>
      </c>
      <c r="FD406" s="67" t="s">
        <v>3273</v>
      </c>
      <c r="FE406" s="68" t="s">
        <v>3274</v>
      </c>
      <c r="FF406" s="68" t="s">
        <v>3275</v>
      </c>
    </row>
    <row r="407" spans="151:162" x14ac:dyDescent="0.2">
      <c r="EU407" s="67">
        <v>587.49</v>
      </c>
      <c r="EV407" s="67" t="s">
        <v>3276</v>
      </c>
      <c r="EW407" s="67">
        <v>513.82000000000005</v>
      </c>
      <c r="EX407" s="67" t="s">
        <v>3277</v>
      </c>
      <c r="EY407" s="67">
        <v>5885.75</v>
      </c>
      <c r="EZ407" s="67" t="s">
        <v>3278</v>
      </c>
      <c r="FA407" s="67">
        <v>21092.25</v>
      </c>
      <c r="FB407" s="67" t="s">
        <v>3279</v>
      </c>
      <c r="FC407" s="67" t="s">
        <v>3280</v>
      </c>
      <c r="FD407" s="67" t="s">
        <v>3281</v>
      </c>
      <c r="FE407" s="68" t="s">
        <v>3282</v>
      </c>
      <c r="FF407" s="68" t="s">
        <v>3283</v>
      </c>
    </row>
    <row r="408" spans="151:162" x14ac:dyDescent="0.2">
      <c r="EU408" s="67">
        <v>587.66999999999996</v>
      </c>
      <c r="EV408" s="67" t="s">
        <v>3284</v>
      </c>
      <c r="EW408" s="67">
        <v>513.97</v>
      </c>
      <c r="EX408" s="67" t="s">
        <v>3285</v>
      </c>
      <c r="EY408" s="67">
        <v>5887</v>
      </c>
      <c r="EZ408" s="67" t="s">
        <v>3286</v>
      </c>
      <c r="FA408" s="67">
        <v>21097.75</v>
      </c>
      <c r="FB408" s="67" t="s">
        <v>3287</v>
      </c>
      <c r="FC408" s="67" t="s">
        <v>3288</v>
      </c>
      <c r="FD408" s="67" t="s">
        <v>3289</v>
      </c>
      <c r="FE408" s="68" t="s">
        <v>3290</v>
      </c>
      <c r="FF408" s="68" t="s">
        <v>3291</v>
      </c>
    </row>
    <row r="409" spans="151:162" x14ac:dyDescent="0.2">
      <c r="EU409" s="67">
        <v>587.48</v>
      </c>
      <c r="EV409" s="67" t="s">
        <v>3292</v>
      </c>
      <c r="EW409" s="67">
        <v>513.70000000000005</v>
      </c>
      <c r="EX409" s="67" t="s">
        <v>3293</v>
      </c>
      <c r="EY409" s="67">
        <v>5885.5</v>
      </c>
      <c r="EZ409" s="67" t="s">
        <v>3294</v>
      </c>
      <c r="FA409" s="67">
        <v>21089</v>
      </c>
      <c r="FB409" s="67" t="s">
        <v>3295</v>
      </c>
      <c r="FC409" s="67" t="s">
        <v>3296</v>
      </c>
      <c r="FD409" s="67" t="s">
        <v>3297</v>
      </c>
      <c r="FE409" s="68" t="s">
        <v>3298</v>
      </c>
      <c r="FF409" s="68" t="s">
        <v>3299</v>
      </c>
    </row>
    <row r="410" spans="151:162" x14ac:dyDescent="0.2">
      <c r="EU410" s="67">
        <v>587.17999999999995</v>
      </c>
      <c r="EV410" s="67" t="s">
        <v>3300</v>
      </c>
      <c r="EW410" s="67">
        <v>513.41</v>
      </c>
      <c r="EX410" s="67" t="s">
        <v>3301</v>
      </c>
      <c r="EY410" s="67">
        <v>5882.75</v>
      </c>
      <c r="EZ410" s="67" t="s">
        <v>3302</v>
      </c>
      <c r="FA410" s="67">
        <v>21075</v>
      </c>
      <c r="FB410" s="67" t="s">
        <v>3303</v>
      </c>
      <c r="FC410" s="67" t="s">
        <v>3304</v>
      </c>
      <c r="FD410" s="67" t="s">
        <v>3305</v>
      </c>
      <c r="FE410" s="68" t="s">
        <v>3306</v>
      </c>
      <c r="FF410" s="68" t="s">
        <v>3307</v>
      </c>
    </row>
    <row r="411" spans="151:162" x14ac:dyDescent="0.2">
      <c r="EU411" s="67">
        <v>587.13</v>
      </c>
      <c r="EV411" s="67" t="s">
        <v>3308</v>
      </c>
      <c r="EW411" s="67">
        <v>513.33000000000004</v>
      </c>
      <c r="EX411" s="67" t="s">
        <v>3309</v>
      </c>
      <c r="EY411" s="67">
        <v>5882</v>
      </c>
      <c r="EZ411" s="67" t="s">
        <v>3310</v>
      </c>
      <c r="FA411" s="67">
        <v>21071.5</v>
      </c>
      <c r="FB411" s="67" t="s">
        <v>3311</v>
      </c>
      <c r="FC411" s="67" t="s">
        <v>3312</v>
      </c>
      <c r="FD411" s="67" t="s">
        <v>3313</v>
      </c>
      <c r="FE411" s="68" t="s">
        <v>3314</v>
      </c>
      <c r="FF411" s="68" t="s">
        <v>3315</v>
      </c>
    </row>
    <row r="412" spans="151:162" x14ac:dyDescent="0.2">
      <c r="EU412" s="67">
        <v>587.19000000000005</v>
      </c>
      <c r="EV412" s="67" t="s">
        <v>3316</v>
      </c>
      <c r="EW412" s="67">
        <v>513.4</v>
      </c>
      <c r="EX412" s="67" t="s">
        <v>3317</v>
      </c>
      <c r="EY412" s="67">
        <v>5882.75</v>
      </c>
      <c r="EZ412" s="67" t="s">
        <v>3318</v>
      </c>
      <c r="FA412" s="67">
        <v>21075.5</v>
      </c>
      <c r="FB412" s="67" t="s">
        <v>3319</v>
      </c>
      <c r="FC412" s="67" t="s">
        <v>3320</v>
      </c>
      <c r="FD412" s="67" t="s">
        <v>3321</v>
      </c>
      <c r="FE412" s="68" t="s">
        <v>3322</v>
      </c>
      <c r="FF412" s="68" t="s">
        <v>3323</v>
      </c>
    </row>
    <row r="413" spans="151:162" x14ac:dyDescent="0.2">
      <c r="EU413" s="67">
        <v>587.11</v>
      </c>
      <c r="EV413" s="67" t="s">
        <v>3324</v>
      </c>
      <c r="EW413" s="67">
        <v>513.17999999999995</v>
      </c>
      <c r="EX413" s="67" t="s">
        <v>3325</v>
      </c>
      <c r="EY413" s="67">
        <v>5881.75</v>
      </c>
      <c r="EZ413" s="67" t="s">
        <v>3326</v>
      </c>
      <c r="FA413" s="67">
        <v>21066</v>
      </c>
      <c r="FB413" s="67" t="s">
        <v>3327</v>
      </c>
      <c r="FC413" s="67" t="s">
        <v>3328</v>
      </c>
      <c r="FD413" s="67" t="s">
        <v>3329</v>
      </c>
      <c r="FE413" s="68" t="s">
        <v>3330</v>
      </c>
      <c r="FF413" s="68" t="s">
        <v>3331</v>
      </c>
    </row>
    <row r="414" spans="151:162" x14ac:dyDescent="0.2">
      <c r="EU414" s="67">
        <v>587.16</v>
      </c>
      <c r="EV414" s="67" t="s">
        <v>3332</v>
      </c>
      <c r="EW414" s="67">
        <v>513.27</v>
      </c>
      <c r="EX414" s="67" t="s">
        <v>3333</v>
      </c>
      <c r="EY414" s="67">
        <v>5882.25</v>
      </c>
      <c r="EZ414" s="67" t="s">
        <v>3334</v>
      </c>
      <c r="FA414" s="67">
        <v>21070</v>
      </c>
      <c r="FB414" s="67" t="s">
        <v>3335</v>
      </c>
      <c r="FC414" s="67" t="s">
        <v>3336</v>
      </c>
      <c r="FD414" s="67" t="s">
        <v>3337</v>
      </c>
      <c r="FE414" s="68" t="s">
        <v>3338</v>
      </c>
      <c r="FF414" s="68" t="s">
        <v>3339</v>
      </c>
    </row>
    <row r="415" spans="151:162" x14ac:dyDescent="0.2">
      <c r="EU415" s="67">
        <v>587.07000000000005</v>
      </c>
      <c r="EV415" s="67" t="s">
        <v>3340</v>
      </c>
      <c r="EW415" s="67">
        <v>513.21</v>
      </c>
      <c r="EX415" s="67" t="s">
        <v>3341</v>
      </c>
      <c r="EY415" s="67">
        <v>5881.5</v>
      </c>
      <c r="EZ415" s="67" t="s">
        <v>3342</v>
      </c>
      <c r="FA415" s="67">
        <v>21067.25</v>
      </c>
      <c r="FB415" s="67" t="s">
        <v>3343</v>
      </c>
      <c r="FC415" s="67" t="s">
        <v>3344</v>
      </c>
      <c r="FD415" s="67" t="s">
        <v>3345</v>
      </c>
      <c r="FE415" s="68" t="s">
        <v>3346</v>
      </c>
      <c r="FF415" s="68" t="s">
        <v>3347</v>
      </c>
    </row>
    <row r="416" spans="151:162" x14ac:dyDescent="0.2">
      <c r="EU416" s="67">
        <v>587.08000000000004</v>
      </c>
      <c r="EV416" s="67" t="s">
        <v>3348</v>
      </c>
      <c r="EW416" s="67">
        <v>513.20000000000005</v>
      </c>
      <c r="EX416" s="67" t="s">
        <v>3349</v>
      </c>
      <c r="EY416" s="67">
        <v>5881.75</v>
      </c>
      <c r="EZ416" s="67" t="s">
        <v>3350</v>
      </c>
      <c r="FA416" s="67">
        <v>21066.75</v>
      </c>
      <c r="FB416" s="67" t="s">
        <v>3351</v>
      </c>
      <c r="FC416" s="67" t="s">
        <v>3352</v>
      </c>
      <c r="FD416" s="67" t="s">
        <v>3353</v>
      </c>
      <c r="FE416" s="68" t="s">
        <v>3354</v>
      </c>
      <c r="FF416" s="68" t="s">
        <v>3355</v>
      </c>
    </row>
    <row r="417" spans="151:162" x14ac:dyDescent="0.2">
      <c r="EU417" s="67">
        <v>587.20000000000005</v>
      </c>
      <c r="EV417" s="67" t="s">
        <v>3356</v>
      </c>
      <c r="EW417" s="67">
        <v>513.32000000000005</v>
      </c>
      <c r="EX417" s="67" t="s">
        <v>3357</v>
      </c>
      <c r="EY417" s="67">
        <v>5882.75</v>
      </c>
      <c r="EZ417" s="67" t="s">
        <v>3358</v>
      </c>
      <c r="FA417" s="67">
        <v>21072</v>
      </c>
      <c r="FB417" s="67" t="s">
        <v>3359</v>
      </c>
      <c r="FC417" s="67" t="s">
        <v>3360</v>
      </c>
      <c r="FD417" s="67" t="s">
        <v>3361</v>
      </c>
      <c r="FE417" s="68" t="s">
        <v>3362</v>
      </c>
      <c r="FF417" s="68" t="s">
        <v>3363</v>
      </c>
    </row>
    <row r="418" spans="151:162" x14ac:dyDescent="0.2">
      <c r="EU418" s="67">
        <v>587.20000000000005</v>
      </c>
      <c r="EV418" s="67" t="s">
        <v>3364</v>
      </c>
      <c r="EW418" s="67">
        <v>513.39</v>
      </c>
      <c r="EX418" s="67" t="s">
        <v>3365</v>
      </c>
      <c r="EY418" s="67">
        <v>5883</v>
      </c>
      <c r="EZ418" s="67" t="s">
        <v>3366</v>
      </c>
      <c r="FA418" s="67">
        <v>21074.5</v>
      </c>
      <c r="FB418" s="67" t="s">
        <v>3367</v>
      </c>
      <c r="FC418" s="67" t="s">
        <v>3368</v>
      </c>
      <c r="FD418" s="67" t="s">
        <v>3369</v>
      </c>
      <c r="FE418" s="68" t="s">
        <v>3370</v>
      </c>
      <c r="FF418" s="68" t="s">
        <v>3371</v>
      </c>
    </row>
    <row r="419" spans="151:162" x14ac:dyDescent="0.2">
      <c r="EU419" s="67">
        <v>587.23</v>
      </c>
      <c r="EV419" s="67" t="s">
        <v>3372</v>
      </c>
      <c r="EW419" s="67">
        <v>513.36</v>
      </c>
      <c r="EX419" s="67" t="s">
        <v>3373</v>
      </c>
      <c r="EY419" s="67">
        <v>5883</v>
      </c>
      <c r="EZ419" s="67" t="s">
        <v>3374</v>
      </c>
      <c r="FA419" s="67">
        <v>21073</v>
      </c>
      <c r="FB419" s="67" t="s">
        <v>3375</v>
      </c>
      <c r="FC419" s="67" t="s">
        <v>3376</v>
      </c>
      <c r="FD419" s="67" t="s">
        <v>3377</v>
      </c>
      <c r="FE419" s="68" t="s">
        <v>3378</v>
      </c>
      <c r="FF419" s="68" t="s">
        <v>3379</v>
      </c>
    </row>
    <row r="420" spans="151:162" x14ac:dyDescent="0.2">
      <c r="EU420" s="67">
        <v>587.11</v>
      </c>
      <c r="EV420" s="67" t="s">
        <v>3380</v>
      </c>
      <c r="EW420" s="67">
        <v>513.1</v>
      </c>
      <c r="EX420" s="67" t="s">
        <v>3381</v>
      </c>
      <c r="EY420" s="67">
        <v>5881.75</v>
      </c>
      <c r="EZ420" s="67" t="s">
        <v>3382</v>
      </c>
      <c r="FA420" s="67">
        <v>21062.75</v>
      </c>
      <c r="FB420" s="67" t="s">
        <v>3383</v>
      </c>
      <c r="FC420" s="67" t="s">
        <v>3384</v>
      </c>
      <c r="FD420" s="67" t="s">
        <v>3385</v>
      </c>
      <c r="FE420" s="68" t="s">
        <v>3386</v>
      </c>
      <c r="FF420" s="68" t="s">
        <v>3387</v>
      </c>
    </row>
    <row r="421" spans="151:162" x14ac:dyDescent="0.2">
      <c r="EU421" s="67">
        <v>587.28</v>
      </c>
      <c r="EV421" s="67" t="s">
        <v>3388</v>
      </c>
      <c r="EW421" s="67">
        <v>513.38</v>
      </c>
      <c r="EX421" s="67" t="s">
        <v>3389</v>
      </c>
      <c r="EY421" s="67">
        <v>5883.75</v>
      </c>
      <c r="EZ421" s="67" t="s">
        <v>3390</v>
      </c>
      <c r="FA421" s="67">
        <v>21074.25</v>
      </c>
      <c r="FB421" s="67" t="s">
        <v>3391</v>
      </c>
      <c r="FC421" s="67" t="s">
        <v>3392</v>
      </c>
      <c r="FD421" s="67" t="s">
        <v>3393</v>
      </c>
      <c r="FE421" s="68" t="s">
        <v>3394</v>
      </c>
      <c r="FF421" s="68" t="s">
        <v>3395</v>
      </c>
    </row>
    <row r="422" spans="151:162" x14ac:dyDescent="0.2">
      <c r="EU422" s="67">
        <v>587.1</v>
      </c>
      <c r="EV422" s="67" t="s">
        <v>3396</v>
      </c>
      <c r="EW422" s="67">
        <v>513.04999999999995</v>
      </c>
      <c r="EX422" s="67" t="s">
        <v>3397</v>
      </c>
      <c r="EY422" s="67">
        <v>5881.5</v>
      </c>
      <c r="EZ422" s="67" t="s">
        <v>3398</v>
      </c>
      <c r="FA422" s="67">
        <v>21060.75</v>
      </c>
      <c r="FB422" s="67" t="s">
        <v>3399</v>
      </c>
      <c r="FC422" s="67" t="s">
        <v>3400</v>
      </c>
      <c r="FD422" s="67" t="s">
        <v>3401</v>
      </c>
      <c r="FE422" s="68" t="s">
        <v>3402</v>
      </c>
      <c r="FF422" s="68" t="s">
        <v>3403</v>
      </c>
    </row>
    <row r="423" spans="151:162" x14ac:dyDescent="0.2">
      <c r="EU423" s="67">
        <v>587.09</v>
      </c>
      <c r="EV423" s="67" t="s">
        <v>3404</v>
      </c>
      <c r="EW423" s="67">
        <v>513.05999999999995</v>
      </c>
      <c r="EX423" s="67" t="s">
        <v>3405</v>
      </c>
      <c r="EY423" s="67">
        <v>5881.5</v>
      </c>
      <c r="EZ423" s="67" t="s">
        <v>3406</v>
      </c>
      <c r="FA423" s="67">
        <v>21062.25</v>
      </c>
      <c r="FB423" s="67" t="s">
        <v>3407</v>
      </c>
      <c r="FC423" s="67" t="s">
        <v>3408</v>
      </c>
      <c r="FD423" s="67" t="s">
        <v>3409</v>
      </c>
      <c r="FE423" s="68" t="s">
        <v>3410</v>
      </c>
      <c r="FF423" s="68" t="s">
        <v>3411</v>
      </c>
    </row>
    <row r="424" spans="151:162" x14ac:dyDescent="0.2">
      <c r="EU424" s="67">
        <v>587.16</v>
      </c>
      <c r="EV424" s="67" t="s">
        <v>3412</v>
      </c>
      <c r="EW424" s="67">
        <v>513.13</v>
      </c>
      <c r="EX424" s="67" t="s">
        <v>3413</v>
      </c>
      <c r="EY424" s="67">
        <v>5882.25</v>
      </c>
      <c r="EZ424" s="67" t="s">
        <v>3414</v>
      </c>
      <c r="FA424" s="67">
        <v>21064.75</v>
      </c>
      <c r="FB424" s="67" t="s">
        <v>3415</v>
      </c>
      <c r="FC424" s="67" t="s">
        <v>3416</v>
      </c>
      <c r="FD424" s="67" t="s">
        <v>3417</v>
      </c>
      <c r="FE424" s="68" t="s">
        <v>3418</v>
      </c>
      <c r="FF424" s="68" t="s">
        <v>3419</v>
      </c>
    </row>
    <row r="425" spans="151:162" x14ac:dyDescent="0.2">
      <c r="EU425" s="67">
        <v>587.37</v>
      </c>
      <c r="EV425" s="67" t="s">
        <v>3420</v>
      </c>
      <c r="EW425" s="67">
        <v>513.41</v>
      </c>
      <c r="EX425" s="67" t="s">
        <v>3421</v>
      </c>
      <c r="EY425" s="67">
        <v>5884.5</v>
      </c>
      <c r="EZ425" s="67" t="s">
        <v>3422</v>
      </c>
      <c r="FA425" s="67">
        <v>21075.75</v>
      </c>
      <c r="FB425" s="67" t="s">
        <v>3423</v>
      </c>
      <c r="FC425" s="67" t="s">
        <v>3424</v>
      </c>
      <c r="FD425" s="67" t="s">
        <v>3425</v>
      </c>
      <c r="FE425" s="68" t="s">
        <v>3426</v>
      </c>
      <c r="FF425" s="68" t="s">
        <v>3427</v>
      </c>
    </row>
    <row r="426" spans="151:162" x14ac:dyDescent="0.2">
      <c r="EU426" s="67">
        <v>587.29</v>
      </c>
      <c r="EV426" s="67" t="s">
        <v>3428</v>
      </c>
      <c r="EW426" s="67">
        <v>513.32000000000005</v>
      </c>
      <c r="EX426" s="67" t="s">
        <v>3429</v>
      </c>
      <c r="EY426" s="67">
        <v>5883.25</v>
      </c>
      <c r="EZ426" s="67" t="s">
        <v>3430</v>
      </c>
      <c r="FA426" s="67">
        <v>21071.75</v>
      </c>
      <c r="FB426" s="67" t="s">
        <v>3431</v>
      </c>
      <c r="FC426" s="67" t="s">
        <v>3432</v>
      </c>
      <c r="FD426" s="67" t="s">
        <v>3433</v>
      </c>
      <c r="FE426" s="68" t="s">
        <v>3434</v>
      </c>
      <c r="FF426" s="68" t="s">
        <v>3435</v>
      </c>
    </row>
    <row r="427" spans="151:162" x14ac:dyDescent="0.2">
      <c r="EU427" s="67">
        <v>587.19000000000005</v>
      </c>
      <c r="EV427" s="67" t="s">
        <v>3436</v>
      </c>
      <c r="EW427" s="67">
        <v>513.22</v>
      </c>
      <c r="EX427" s="67" t="s">
        <v>3437</v>
      </c>
      <c r="EY427" s="67">
        <v>5882.25</v>
      </c>
      <c r="EZ427" s="67" t="s">
        <v>3438</v>
      </c>
      <c r="FA427" s="67">
        <v>21067.75</v>
      </c>
      <c r="FB427" s="67" t="s">
        <v>3439</v>
      </c>
      <c r="FC427" s="67" t="s">
        <v>3440</v>
      </c>
      <c r="FD427" s="67" t="s">
        <v>3441</v>
      </c>
      <c r="FE427" s="68" t="s">
        <v>3442</v>
      </c>
      <c r="FF427" s="68" t="s">
        <v>3443</v>
      </c>
    </row>
    <row r="428" spans="151:162" x14ac:dyDescent="0.2">
      <c r="EU428" s="67">
        <v>587.04999999999995</v>
      </c>
      <c r="EV428" s="67" t="s">
        <v>3444</v>
      </c>
      <c r="EW428" s="67">
        <v>513.01</v>
      </c>
      <c r="EX428" s="67" t="s">
        <v>3445</v>
      </c>
      <c r="EY428" s="67">
        <v>5881.25</v>
      </c>
      <c r="EZ428" s="67" t="s">
        <v>3446</v>
      </c>
      <c r="FA428" s="67">
        <v>21059</v>
      </c>
      <c r="FB428" s="67" t="s">
        <v>3447</v>
      </c>
      <c r="FC428" s="67" t="s">
        <v>3448</v>
      </c>
      <c r="FD428" s="67" t="s">
        <v>3449</v>
      </c>
      <c r="FE428" s="68" t="s">
        <v>3450</v>
      </c>
      <c r="FF428" s="68" t="s">
        <v>3451</v>
      </c>
    </row>
    <row r="429" spans="151:162" x14ac:dyDescent="0.2">
      <c r="EU429" s="67">
        <v>586.85</v>
      </c>
      <c r="EV429" s="67" t="s">
        <v>3452</v>
      </c>
      <c r="EW429" s="67">
        <v>512.80999999999995</v>
      </c>
      <c r="EX429" s="67" t="s">
        <v>3453</v>
      </c>
      <c r="EY429" s="67">
        <v>5879.25</v>
      </c>
      <c r="EZ429" s="67" t="s">
        <v>3454</v>
      </c>
      <c r="FA429" s="67">
        <v>21051.25</v>
      </c>
      <c r="FB429" s="67" t="s">
        <v>3455</v>
      </c>
      <c r="FC429" s="67" t="s">
        <v>3456</v>
      </c>
      <c r="FD429" s="67" t="s">
        <v>3457</v>
      </c>
      <c r="FE429" s="68" t="s">
        <v>3458</v>
      </c>
      <c r="FF429" s="68" t="s">
        <v>3459</v>
      </c>
    </row>
    <row r="430" spans="151:162" x14ac:dyDescent="0.2">
      <c r="EU430" s="67">
        <v>586.79999999999995</v>
      </c>
      <c r="EV430" s="67" t="s">
        <v>3460</v>
      </c>
      <c r="EW430" s="67">
        <v>512.72</v>
      </c>
      <c r="EX430" s="67" t="s">
        <v>3461</v>
      </c>
      <c r="EY430" s="67">
        <v>5879</v>
      </c>
      <c r="EZ430" s="67" t="s">
        <v>3462</v>
      </c>
      <c r="FA430" s="67">
        <v>21048.5</v>
      </c>
      <c r="FB430" s="67" t="s">
        <v>3463</v>
      </c>
      <c r="FC430" s="67" t="s">
        <v>3464</v>
      </c>
      <c r="FD430" s="67" t="s">
        <v>3465</v>
      </c>
      <c r="FE430" s="68" t="s">
        <v>3466</v>
      </c>
      <c r="FF430" s="68" t="s">
        <v>3467</v>
      </c>
    </row>
    <row r="431" spans="151:162" x14ac:dyDescent="0.2">
      <c r="EU431" s="67">
        <v>586.76</v>
      </c>
      <c r="EV431" s="67" t="s">
        <v>3468</v>
      </c>
      <c r="EW431" s="67">
        <v>512.66</v>
      </c>
      <c r="EX431" s="67" t="s">
        <v>3469</v>
      </c>
      <c r="EY431" s="67">
        <v>5878.5</v>
      </c>
      <c r="EZ431" s="67" t="s">
        <v>3470</v>
      </c>
      <c r="FA431" s="67">
        <v>21045.25</v>
      </c>
      <c r="FB431" s="67" t="s">
        <v>3471</v>
      </c>
      <c r="FC431" s="67" t="s">
        <v>3472</v>
      </c>
      <c r="FD431" s="67" t="s">
        <v>3473</v>
      </c>
      <c r="FE431" s="68" t="s">
        <v>3474</v>
      </c>
      <c r="FF431" s="68" t="s">
        <v>3475</v>
      </c>
    </row>
    <row r="432" spans="151:162" x14ac:dyDescent="0.2">
      <c r="EU432" s="67">
        <v>586.65</v>
      </c>
      <c r="EV432" s="67" t="s">
        <v>3476</v>
      </c>
      <c r="EW432" s="67">
        <v>512.52</v>
      </c>
      <c r="EX432" s="67" t="s">
        <v>3477</v>
      </c>
      <c r="EY432" s="67">
        <v>5877</v>
      </c>
      <c r="EZ432" s="67" t="s">
        <v>3478</v>
      </c>
      <c r="FA432" s="67">
        <v>21038.75</v>
      </c>
      <c r="FB432" s="67" t="s">
        <v>3479</v>
      </c>
      <c r="FC432" s="67" t="s">
        <v>3480</v>
      </c>
      <c r="FD432" s="67" t="s">
        <v>3481</v>
      </c>
      <c r="FE432" s="68" t="s">
        <v>3482</v>
      </c>
      <c r="FF432" s="68" t="s">
        <v>3483</v>
      </c>
    </row>
    <row r="433" spans="151:162" x14ac:dyDescent="0.2">
      <c r="EU433" s="67">
        <v>586.46</v>
      </c>
      <c r="EV433" s="67" t="s">
        <v>3484</v>
      </c>
      <c r="EW433" s="67">
        <v>512.30999999999995</v>
      </c>
      <c r="EX433" s="67" t="s">
        <v>3485</v>
      </c>
      <c r="EY433" s="67">
        <v>5875.25</v>
      </c>
      <c r="EZ433" s="67" t="s">
        <v>3486</v>
      </c>
      <c r="FA433" s="67">
        <v>21030</v>
      </c>
      <c r="FB433" s="67" t="s">
        <v>3487</v>
      </c>
      <c r="FC433" s="67" t="s">
        <v>3488</v>
      </c>
      <c r="FD433" s="67" t="s">
        <v>3489</v>
      </c>
      <c r="FE433" s="68" t="s">
        <v>3490</v>
      </c>
      <c r="FF433" s="68" t="s">
        <v>3491</v>
      </c>
    </row>
    <row r="434" spans="151:162" x14ac:dyDescent="0.2">
      <c r="EU434" s="67">
        <v>586.44000000000005</v>
      </c>
      <c r="EV434" s="67" t="s">
        <v>3492</v>
      </c>
      <c r="EW434" s="67">
        <v>512.26</v>
      </c>
      <c r="EX434" s="67" t="s">
        <v>3493</v>
      </c>
      <c r="EY434" s="67">
        <v>5875</v>
      </c>
      <c r="EZ434" s="67" t="s">
        <v>3494</v>
      </c>
      <c r="FA434" s="67">
        <v>21028.5</v>
      </c>
      <c r="FB434" s="67" t="s">
        <v>3495</v>
      </c>
      <c r="FC434" s="67" t="s">
        <v>3496</v>
      </c>
      <c r="FD434" s="67" t="s">
        <v>3497</v>
      </c>
      <c r="FE434" s="68" t="s">
        <v>3498</v>
      </c>
      <c r="FF434" s="68" t="s">
        <v>3499</v>
      </c>
    </row>
    <row r="435" spans="151:162" x14ac:dyDescent="0.2">
      <c r="EU435" s="67">
        <v>586.6</v>
      </c>
      <c r="EV435" s="67" t="s">
        <v>3500</v>
      </c>
      <c r="EW435" s="67">
        <v>512.47</v>
      </c>
      <c r="EX435" s="67" t="s">
        <v>3501</v>
      </c>
      <c r="EY435" s="67">
        <v>5877</v>
      </c>
      <c r="EZ435" s="67" t="s">
        <v>3502</v>
      </c>
      <c r="FA435" s="67">
        <v>21037</v>
      </c>
      <c r="FB435" s="67" t="s">
        <v>3503</v>
      </c>
      <c r="FC435" s="67" t="s">
        <v>3504</v>
      </c>
      <c r="FD435" s="67" t="s">
        <v>3505</v>
      </c>
      <c r="FE435" s="68" t="s">
        <v>3506</v>
      </c>
      <c r="FF435" s="68" t="s">
        <v>3507</v>
      </c>
    </row>
    <row r="436" spans="151:162" x14ac:dyDescent="0.2">
      <c r="EU436" s="67">
        <v>586.63</v>
      </c>
      <c r="EV436" s="67" t="s">
        <v>3508</v>
      </c>
      <c r="EW436" s="67">
        <v>512.55999999999995</v>
      </c>
      <c r="EX436" s="67" t="s">
        <v>3509</v>
      </c>
      <c r="EY436" s="67">
        <v>5877.25</v>
      </c>
      <c r="EZ436" s="67" t="s">
        <v>3510</v>
      </c>
      <c r="FA436" s="67">
        <v>21040.25</v>
      </c>
      <c r="FB436" s="67" t="s">
        <v>3511</v>
      </c>
      <c r="FC436" s="67" t="s">
        <v>3512</v>
      </c>
      <c r="FD436" s="67" t="s">
        <v>3513</v>
      </c>
      <c r="FE436" s="68" t="s">
        <v>3514</v>
      </c>
      <c r="FF436" s="68" t="s">
        <v>3515</v>
      </c>
    </row>
    <row r="437" spans="151:162" x14ac:dyDescent="0.2">
      <c r="EU437" s="67">
        <v>586.61</v>
      </c>
      <c r="EV437" s="67" t="s">
        <v>3516</v>
      </c>
      <c r="EW437" s="67">
        <v>512.49</v>
      </c>
      <c r="EX437" s="67" t="s">
        <v>3517</v>
      </c>
      <c r="EY437" s="67">
        <v>5877</v>
      </c>
      <c r="EZ437" s="67" t="s">
        <v>3518</v>
      </c>
      <c r="FA437" s="67">
        <v>21037.75</v>
      </c>
      <c r="FB437" s="67" t="s">
        <v>3519</v>
      </c>
      <c r="FC437" s="67" t="s">
        <v>3520</v>
      </c>
      <c r="FD437" s="67" t="s">
        <v>3521</v>
      </c>
      <c r="FE437" s="68" t="s">
        <v>3522</v>
      </c>
      <c r="FF437" s="68" t="s">
        <v>3523</v>
      </c>
    </row>
    <row r="438" spans="151:162" x14ac:dyDescent="0.2">
      <c r="EU438" s="67">
        <v>586.47</v>
      </c>
      <c r="EV438" s="67" t="s">
        <v>3524</v>
      </c>
      <c r="EW438" s="67">
        <v>512.42999999999995</v>
      </c>
      <c r="EX438" s="67" t="s">
        <v>3525</v>
      </c>
      <c r="EY438" s="67">
        <v>5875.5</v>
      </c>
      <c r="EZ438" s="67" t="s">
        <v>3526</v>
      </c>
      <c r="FA438" s="67">
        <v>21035</v>
      </c>
      <c r="FB438" s="67" t="s">
        <v>3527</v>
      </c>
      <c r="FC438" s="67" t="s">
        <v>3528</v>
      </c>
      <c r="FD438" s="67" t="s">
        <v>3529</v>
      </c>
      <c r="FE438" s="68" t="s">
        <v>3530</v>
      </c>
      <c r="FF438" s="68" t="s">
        <v>3531</v>
      </c>
    </row>
    <row r="439" spans="151:162" x14ac:dyDescent="0.2">
      <c r="EU439" s="67">
        <v>586.45000000000005</v>
      </c>
      <c r="EV439" s="67" t="s">
        <v>3532</v>
      </c>
      <c r="EW439" s="67">
        <v>512.44000000000005</v>
      </c>
      <c r="EX439" s="67" t="s">
        <v>3533</v>
      </c>
      <c r="EY439" s="67">
        <v>5875.5</v>
      </c>
      <c r="EZ439" s="67" t="s">
        <v>3534</v>
      </c>
      <c r="FA439" s="67">
        <v>21035.5</v>
      </c>
      <c r="FB439" s="67" t="s">
        <v>3535</v>
      </c>
      <c r="FC439" s="67" t="s">
        <v>3536</v>
      </c>
      <c r="FD439" s="67" t="s">
        <v>3537</v>
      </c>
      <c r="FE439" s="68" t="s">
        <v>3538</v>
      </c>
      <c r="FF439" s="68" t="s">
        <v>3539</v>
      </c>
    </row>
    <row r="440" spans="151:162" x14ac:dyDescent="0.2">
      <c r="EU440" s="67">
        <v>586.55999999999995</v>
      </c>
      <c r="EV440" s="67" t="s">
        <v>3540</v>
      </c>
      <c r="EW440" s="67">
        <v>512.57000000000005</v>
      </c>
      <c r="EX440" s="67" t="s">
        <v>3541</v>
      </c>
      <c r="EY440" s="67">
        <v>5876.5</v>
      </c>
      <c r="EZ440" s="67" t="s">
        <v>3542</v>
      </c>
      <c r="FA440" s="67">
        <v>21041</v>
      </c>
      <c r="FB440" s="67" t="s">
        <v>3543</v>
      </c>
      <c r="FC440" s="67" t="s">
        <v>3544</v>
      </c>
      <c r="FD440" s="67" t="s">
        <v>3545</v>
      </c>
      <c r="FE440" s="68" t="s">
        <v>3546</v>
      </c>
      <c r="FF440" s="68" t="s">
        <v>3547</v>
      </c>
    </row>
    <row r="441" spans="151:162" x14ac:dyDescent="0.2">
      <c r="EU441" s="67">
        <v>586.59</v>
      </c>
      <c r="EV441" s="67" t="s">
        <v>3548</v>
      </c>
      <c r="EW441" s="67">
        <v>512.6</v>
      </c>
      <c r="EX441" s="67" t="s">
        <v>3549</v>
      </c>
      <c r="EY441" s="67">
        <v>5876.75</v>
      </c>
      <c r="EZ441" s="67" t="s">
        <v>3550</v>
      </c>
      <c r="FA441" s="67">
        <v>21042.25</v>
      </c>
      <c r="FB441" s="67" t="s">
        <v>3551</v>
      </c>
      <c r="FC441" s="67" t="s">
        <v>3552</v>
      </c>
      <c r="FD441" s="67" t="s">
        <v>3553</v>
      </c>
      <c r="FE441" s="68" t="s">
        <v>3554</v>
      </c>
      <c r="FF441" s="68" t="s">
        <v>3555</v>
      </c>
    </row>
    <row r="442" spans="151:162" x14ac:dyDescent="0.2">
      <c r="EU442" s="67">
        <v>586.54</v>
      </c>
      <c r="EV442" s="67" t="s">
        <v>3556</v>
      </c>
      <c r="EW442" s="67">
        <v>512.47</v>
      </c>
      <c r="EX442" s="67" t="s">
        <v>3557</v>
      </c>
      <c r="EY442" s="67">
        <v>5876.25</v>
      </c>
      <c r="EZ442" s="67" t="s">
        <v>3558</v>
      </c>
      <c r="FA442" s="67">
        <v>21037.5</v>
      </c>
      <c r="FB442" s="67" t="s">
        <v>3559</v>
      </c>
      <c r="FC442" s="67" t="s">
        <v>3560</v>
      </c>
      <c r="FD442" s="67" t="s">
        <v>3561</v>
      </c>
      <c r="FE442" s="68" t="s">
        <v>3562</v>
      </c>
      <c r="FF442" s="68" t="s">
        <v>3563</v>
      </c>
    </row>
    <row r="443" spans="151:162" x14ac:dyDescent="0.2">
      <c r="EU443" s="67">
        <v>586.49</v>
      </c>
      <c r="EV443" s="67" t="s">
        <v>3564</v>
      </c>
      <c r="EW443" s="67">
        <v>512.38</v>
      </c>
      <c r="EX443" s="67" t="s">
        <v>3565</v>
      </c>
      <c r="EY443" s="67">
        <v>5875</v>
      </c>
      <c r="EZ443" s="67" t="s">
        <v>3566</v>
      </c>
      <c r="FA443" s="67">
        <v>21033.75</v>
      </c>
      <c r="FB443" s="67" t="s">
        <v>3567</v>
      </c>
      <c r="FC443" s="67" t="s">
        <v>3568</v>
      </c>
      <c r="FD443" s="67" t="s">
        <v>3569</v>
      </c>
      <c r="FE443" s="68" t="s">
        <v>3570</v>
      </c>
      <c r="FF443" s="68" t="s">
        <v>3571</v>
      </c>
    </row>
    <row r="444" spans="151:162" x14ac:dyDescent="0.2">
      <c r="EU444" s="67">
        <v>586.25</v>
      </c>
      <c r="EV444" s="67" t="s">
        <v>3572</v>
      </c>
      <c r="EW444" s="67">
        <v>512.19000000000005</v>
      </c>
      <c r="EX444" s="67" t="s">
        <v>3573</v>
      </c>
      <c r="EY444" s="67">
        <v>5873</v>
      </c>
      <c r="EZ444" s="67" t="s">
        <v>3574</v>
      </c>
      <c r="FA444" s="67">
        <v>21026</v>
      </c>
      <c r="FB444" s="67" t="s">
        <v>3575</v>
      </c>
      <c r="FC444" s="67" t="s">
        <v>3576</v>
      </c>
      <c r="FD444" s="67" t="s">
        <v>3577</v>
      </c>
      <c r="FE444" s="68" t="s">
        <v>3578</v>
      </c>
      <c r="FF444" s="68" t="s">
        <v>3579</v>
      </c>
    </row>
    <row r="445" spans="151:162" x14ac:dyDescent="0.2">
      <c r="EU445" s="67">
        <v>586.29</v>
      </c>
      <c r="EV445" s="67" t="s">
        <v>3580</v>
      </c>
      <c r="EW445" s="67">
        <v>512.21</v>
      </c>
      <c r="EX445" s="67" t="s">
        <v>3581</v>
      </c>
      <c r="EY445" s="67">
        <v>5873.5</v>
      </c>
      <c r="EZ445" s="67" t="s">
        <v>3582</v>
      </c>
      <c r="FA445" s="67">
        <v>21025.25</v>
      </c>
      <c r="FB445" s="67" t="s">
        <v>3583</v>
      </c>
      <c r="FC445" s="67" t="s">
        <v>3584</v>
      </c>
      <c r="FD445" s="67" t="s">
        <v>3585</v>
      </c>
      <c r="FE445" s="68" t="s">
        <v>3586</v>
      </c>
      <c r="FF445" s="68" t="s">
        <v>3587</v>
      </c>
    </row>
    <row r="446" spans="151:162" x14ac:dyDescent="0.2">
      <c r="EU446" s="67">
        <v>586.47</v>
      </c>
      <c r="EV446" s="67" t="s">
        <v>3588</v>
      </c>
      <c r="EW446" s="67">
        <v>512.42999999999995</v>
      </c>
      <c r="EX446" s="67" t="s">
        <v>3589</v>
      </c>
      <c r="EY446" s="67">
        <v>5875.5</v>
      </c>
      <c r="EZ446" s="67" t="s">
        <v>3590</v>
      </c>
      <c r="FA446" s="67">
        <v>21035.75</v>
      </c>
      <c r="FB446" s="67" t="s">
        <v>3591</v>
      </c>
      <c r="FC446" s="67" t="s">
        <v>3592</v>
      </c>
      <c r="FD446" s="67" t="s">
        <v>3593</v>
      </c>
      <c r="FE446" s="68" t="s">
        <v>3594</v>
      </c>
      <c r="FF446" s="68" t="s">
        <v>3595</v>
      </c>
    </row>
    <row r="447" spans="151:162" x14ac:dyDescent="0.2">
      <c r="EU447" s="67">
        <v>586.52</v>
      </c>
      <c r="EV447" s="67" t="s">
        <v>3596</v>
      </c>
      <c r="EW447" s="67">
        <v>512.42999999999995</v>
      </c>
      <c r="EX447" s="67" t="s">
        <v>3597</v>
      </c>
      <c r="EY447" s="67">
        <v>5875.75</v>
      </c>
      <c r="EZ447" s="67" t="s">
        <v>3598</v>
      </c>
      <c r="FA447" s="67">
        <v>21037</v>
      </c>
      <c r="FB447" s="67" t="s">
        <v>3599</v>
      </c>
      <c r="FC447" s="67" t="s">
        <v>3600</v>
      </c>
      <c r="FD447" s="67" t="s">
        <v>3601</v>
      </c>
      <c r="FE447" s="68" t="s">
        <v>3602</v>
      </c>
      <c r="FF447" s="68" t="s">
        <v>3603</v>
      </c>
    </row>
    <row r="448" spans="151:162" x14ac:dyDescent="0.2">
      <c r="EU448" s="67">
        <v>586.71</v>
      </c>
      <c r="EV448" s="67" t="s">
        <v>3604</v>
      </c>
      <c r="EW448" s="67">
        <v>512.67999999999995</v>
      </c>
      <c r="EX448" s="67" t="s">
        <v>3605</v>
      </c>
      <c r="EY448" s="67">
        <v>5877.75</v>
      </c>
      <c r="EZ448" s="67" t="s">
        <v>3606</v>
      </c>
      <c r="FA448" s="67">
        <v>21045.25</v>
      </c>
      <c r="FB448" s="67" t="s">
        <v>3607</v>
      </c>
      <c r="FC448" s="67" t="s">
        <v>3608</v>
      </c>
      <c r="FD448" s="67" t="s">
        <v>3609</v>
      </c>
      <c r="FE448" s="68" t="s">
        <v>3610</v>
      </c>
      <c r="FF448" s="68" t="s">
        <v>3611</v>
      </c>
    </row>
    <row r="449" spans="151:162" x14ac:dyDescent="0.2">
      <c r="EU449" s="67">
        <v>586.70000000000005</v>
      </c>
      <c r="EV449" s="67" t="s">
        <v>3612</v>
      </c>
      <c r="EW449" s="67">
        <v>512.69000000000005</v>
      </c>
      <c r="EX449" s="67" t="s">
        <v>3613</v>
      </c>
      <c r="EY449" s="67">
        <v>5877.75</v>
      </c>
      <c r="EZ449" s="67" t="s">
        <v>3614</v>
      </c>
      <c r="FA449" s="67">
        <v>21045.25</v>
      </c>
      <c r="FB449" s="67" t="s">
        <v>3615</v>
      </c>
      <c r="FC449" s="67" t="s">
        <v>3616</v>
      </c>
      <c r="FD449" s="67" t="s">
        <v>3617</v>
      </c>
      <c r="FE449" s="68" t="s">
        <v>3618</v>
      </c>
      <c r="FF449" s="68" t="s">
        <v>3619</v>
      </c>
    </row>
    <row r="450" spans="151:162" x14ac:dyDescent="0.2">
      <c r="EU450" s="67">
        <v>586.70000000000005</v>
      </c>
      <c r="EV450" s="67" t="s">
        <v>3620</v>
      </c>
      <c r="EW450" s="67">
        <v>512.67999999999995</v>
      </c>
      <c r="EX450" s="67" t="s">
        <v>3621</v>
      </c>
      <c r="EY450" s="67">
        <v>5877.5</v>
      </c>
      <c r="EZ450" s="67" t="s">
        <v>3622</v>
      </c>
      <c r="FA450" s="67">
        <v>21046.25</v>
      </c>
      <c r="FB450" s="67" t="s">
        <v>3623</v>
      </c>
      <c r="FC450" s="67" t="s">
        <v>3624</v>
      </c>
      <c r="FD450" s="67" t="s">
        <v>3625</v>
      </c>
      <c r="FE450" s="68" t="s">
        <v>3626</v>
      </c>
      <c r="FF450" s="68" t="s">
        <v>3627</v>
      </c>
    </row>
    <row r="451" spans="151:162" x14ac:dyDescent="0.2">
      <c r="EU451" s="67">
        <v>586.69000000000005</v>
      </c>
      <c r="EV451" s="67" t="s">
        <v>3628</v>
      </c>
      <c r="EW451" s="67">
        <v>512.66</v>
      </c>
      <c r="EX451" s="67" t="s">
        <v>3629</v>
      </c>
      <c r="EY451" s="67">
        <v>5877.75</v>
      </c>
      <c r="EZ451" s="67" t="s">
        <v>3630</v>
      </c>
      <c r="FA451" s="67">
        <v>21044.75</v>
      </c>
      <c r="FB451" s="67" t="s">
        <v>3631</v>
      </c>
      <c r="FC451" s="67" t="s">
        <v>3632</v>
      </c>
      <c r="FD451" s="67" t="s">
        <v>3633</v>
      </c>
      <c r="FE451" s="68" t="s">
        <v>3634</v>
      </c>
      <c r="FF451" s="68" t="s">
        <v>3635</v>
      </c>
    </row>
    <row r="452" spans="151:162" x14ac:dyDescent="0.2">
      <c r="EU452" s="67">
        <v>586.69000000000005</v>
      </c>
      <c r="EV452" s="67" t="s">
        <v>3636</v>
      </c>
      <c r="EW452" s="67">
        <v>512.75</v>
      </c>
      <c r="EX452" s="67" t="s">
        <v>3637</v>
      </c>
      <c r="EY452" s="67">
        <v>5877.5</v>
      </c>
      <c r="EZ452" s="67" t="s">
        <v>3638</v>
      </c>
      <c r="FA452" s="67">
        <v>21048.5</v>
      </c>
      <c r="FB452" s="67" t="s">
        <v>3639</v>
      </c>
      <c r="FC452" s="67" t="s">
        <v>3640</v>
      </c>
      <c r="FD452" s="67" t="s">
        <v>3641</v>
      </c>
      <c r="FE452" s="68" t="s">
        <v>3642</v>
      </c>
      <c r="FF452" s="68" t="s">
        <v>3643</v>
      </c>
    </row>
    <row r="453" spans="151:162" x14ac:dyDescent="0.2">
      <c r="EU453" s="67">
        <v>586.77</v>
      </c>
      <c r="EV453" s="67" t="s">
        <v>3644</v>
      </c>
      <c r="EW453" s="67">
        <v>512.82000000000005</v>
      </c>
      <c r="EX453" s="67" t="s">
        <v>3645</v>
      </c>
      <c r="EY453" s="67">
        <v>5878.5</v>
      </c>
      <c r="EZ453" s="67" t="s">
        <v>3646</v>
      </c>
      <c r="FA453" s="67">
        <v>21051.75</v>
      </c>
      <c r="FB453" s="67" t="s">
        <v>3647</v>
      </c>
      <c r="FC453" s="67" t="s">
        <v>3648</v>
      </c>
      <c r="FD453" s="67" t="s">
        <v>3649</v>
      </c>
      <c r="FE453" s="68" t="s">
        <v>3650</v>
      </c>
      <c r="FF453" s="68" t="s">
        <v>3651</v>
      </c>
    </row>
    <row r="454" spans="151:162" x14ac:dyDescent="0.2">
      <c r="EU454" s="67">
        <v>586.74</v>
      </c>
      <c r="EV454" s="67" t="s">
        <v>3652</v>
      </c>
      <c r="EW454" s="67">
        <v>512.74</v>
      </c>
      <c r="EX454" s="67" t="s">
        <v>3653</v>
      </c>
      <c r="EY454" s="67">
        <v>5878</v>
      </c>
      <c r="EZ454" s="67" t="s">
        <v>3654</v>
      </c>
      <c r="FA454" s="67">
        <v>21048.25</v>
      </c>
      <c r="FB454" s="67" t="s">
        <v>3655</v>
      </c>
      <c r="FC454" s="67" t="s">
        <v>3656</v>
      </c>
      <c r="FD454" s="67" t="s">
        <v>3657</v>
      </c>
      <c r="FE454" s="68" t="s">
        <v>3658</v>
      </c>
      <c r="FF454" s="68" t="s">
        <v>3659</v>
      </c>
    </row>
    <row r="455" spans="151:162" x14ac:dyDescent="0.2">
      <c r="EU455" s="67">
        <v>586.75</v>
      </c>
      <c r="EV455" s="67" t="s">
        <v>3660</v>
      </c>
      <c r="EW455" s="67">
        <v>512.78</v>
      </c>
      <c r="EX455" s="67" t="s">
        <v>3661</v>
      </c>
      <c r="EY455" s="67">
        <v>5878</v>
      </c>
      <c r="EZ455" s="67" t="s">
        <v>3662</v>
      </c>
      <c r="FA455" s="67">
        <v>21050</v>
      </c>
      <c r="FB455" s="67" t="s">
        <v>3663</v>
      </c>
      <c r="FC455" s="67" t="s">
        <v>3664</v>
      </c>
      <c r="FD455" s="67" t="s">
        <v>3665</v>
      </c>
      <c r="FE455" s="68" t="s">
        <v>3666</v>
      </c>
      <c r="FF455" s="68" t="s">
        <v>3667</v>
      </c>
    </row>
    <row r="456" spans="151:162" x14ac:dyDescent="0.2">
      <c r="EU456" s="67">
        <v>586.80999999999995</v>
      </c>
      <c r="EV456" s="67" t="s">
        <v>3668</v>
      </c>
      <c r="EW456" s="67">
        <v>512.80999999999995</v>
      </c>
      <c r="EX456" s="67" t="s">
        <v>3669</v>
      </c>
      <c r="EY456" s="67">
        <v>5878.75</v>
      </c>
      <c r="EZ456" s="67" t="s">
        <v>3670</v>
      </c>
      <c r="FA456" s="67">
        <v>21051</v>
      </c>
      <c r="FB456" s="67" t="s">
        <v>3671</v>
      </c>
      <c r="FC456" s="67" t="s">
        <v>3672</v>
      </c>
      <c r="FD456" s="67" t="s">
        <v>3673</v>
      </c>
      <c r="FE456" s="68" t="s">
        <v>3674</v>
      </c>
      <c r="FF456" s="68" t="s">
        <v>3675</v>
      </c>
    </row>
    <row r="457" spans="151:162" x14ac:dyDescent="0.2">
      <c r="EU457" s="67">
        <v>586.82000000000005</v>
      </c>
      <c r="EV457" s="67" t="s">
        <v>3676</v>
      </c>
      <c r="EW457" s="67">
        <v>512.76</v>
      </c>
      <c r="EX457" s="67" t="s">
        <v>3677</v>
      </c>
      <c r="EY457" s="67">
        <v>5878.75</v>
      </c>
      <c r="EZ457" s="67" t="s">
        <v>3678</v>
      </c>
      <c r="FA457" s="67">
        <v>21049.5</v>
      </c>
      <c r="FB457" s="67" t="s">
        <v>3679</v>
      </c>
      <c r="FC457" s="67" t="s">
        <v>3680</v>
      </c>
      <c r="FD457" s="67" t="s">
        <v>3681</v>
      </c>
      <c r="FE457" s="68" t="s">
        <v>3682</v>
      </c>
      <c r="FF457" s="68" t="s">
        <v>3683</v>
      </c>
    </row>
    <row r="458" spans="151:162" x14ac:dyDescent="0.2">
      <c r="EU458" s="67">
        <v>586.78</v>
      </c>
      <c r="EV458" s="67" t="s">
        <v>3684</v>
      </c>
      <c r="EW458" s="67">
        <v>512.71</v>
      </c>
      <c r="EX458" s="67" t="s">
        <v>3685</v>
      </c>
      <c r="EY458" s="67">
        <v>5878.25</v>
      </c>
      <c r="EZ458" s="67" t="s">
        <v>3686</v>
      </c>
      <c r="FA458" s="67">
        <v>21046.5</v>
      </c>
      <c r="FB458" s="67" t="s">
        <v>3687</v>
      </c>
      <c r="FC458" s="67" t="s">
        <v>3688</v>
      </c>
      <c r="FD458" s="67" t="s">
        <v>3689</v>
      </c>
      <c r="FE458" s="68" t="s">
        <v>3690</v>
      </c>
      <c r="FF458" s="68" t="s">
        <v>3691</v>
      </c>
    </row>
    <row r="459" spans="151:162" x14ac:dyDescent="0.2">
      <c r="EU459" s="67">
        <v>586.75</v>
      </c>
      <c r="EV459" s="67" t="s">
        <v>3692</v>
      </c>
      <c r="EW459" s="67">
        <v>512.66</v>
      </c>
      <c r="EX459" s="67" t="s">
        <v>3693</v>
      </c>
      <c r="EY459" s="67">
        <v>5878.25</v>
      </c>
      <c r="EZ459" s="67" t="s">
        <v>3694</v>
      </c>
      <c r="FA459" s="67">
        <v>21045.75</v>
      </c>
      <c r="FB459" s="67" t="s">
        <v>3695</v>
      </c>
      <c r="FC459" s="67" t="s">
        <v>3696</v>
      </c>
      <c r="FD459" s="67" t="s">
        <v>3697</v>
      </c>
      <c r="FE459" s="68" t="s">
        <v>3698</v>
      </c>
      <c r="FF459" s="68" t="s">
        <v>3699</v>
      </c>
    </row>
    <row r="460" spans="151:162" x14ac:dyDescent="0.2">
      <c r="EU460" s="67">
        <v>586.72</v>
      </c>
      <c r="EV460" s="67" t="s">
        <v>3700</v>
      </c>
      <c r="EW460" s="67">
        <v>512.67999999999995</v>
      </c>
      <c r="EX460" s="67" t="s">
        <v>3701</v>
      </c>
      <c r="EY460" s="67">
        <v>5877.75</v>
      </c>
      <c r="EZ460" s="67" t="s">
        <v>3702</v>
      </c>
      <c r="FA460" s="67">
        <v>21047</v>
      </c>
      <c r="FB460" s="67" t="s">
        <v>3703</v>
      </c>
      <c r="FC460" s="67" t="s">
        <v>3704</v>
      </c>
      <c r="FD460" s="67" t="s">
        <v>3705</v>
      </c>
      <c r="FE460" s="68" t="s">
        <v>3706</v>
      </c>
      <c r="FF460" s="68" t="s">
        <v>3707</v>
      </c>
    </row>
    <row r="461" spans="151:162" x14ac:dyDescent="0.2">
      <c r="EU461" s="67">
        <v>586.38</v>
      </c>
      <c r="EV461" s="67" t="s">
        <v>3708</v>
      </c>
      <c r="EW461" s="67">
        <v>512.29999999999995</v>
      </c>
      <c r="EX461" s="67" t="s">
        <v>3709</v>
      </c>
      <c r="EY461" s="67">
        <v>5875.5</v>
      </c>
      <c r="EZ461" s="67" t="s">
        <v>3710</v>
      </c>
      <c r="FA461" s="67">
        <v>21034.5</v>
      </c>
      <c r="FB461" s="67" t="s">
        <v>3711</v>
      </c>
      <c r="FC461" s="67" t="s">
        <v>3712</v>
      </c>
      <c r="FD461" s="67" t="s">
        <v>3713</v>
      </c>
      <c r="FE461" s="68" t="s">
        <v>3714</v>
      </c>
      <c r="FF461" s="68" t="s">
        <v>3715</v>
      </c>
    </row>
    <row r="462" spans="151:162" x14ac:dyDescent="0.2">
      <c r="EU462" s="67">
        <v>586.41</v>
      </c>
      <c r="EV462" s="67" t="s">
        <v>3716</v>
      </c>
      <c r="EW462" s="67">
        <v>512.38</v>
      </c>
      <c r="EX462" s="67" t="s">
        <v>3717</v>
      </c>
      <c r="EY462" s="67">
        <v>5874.75</v>
      </c>
      <c r="EZ462" s="67" t="s">
        <v>3718</v>
      </c>
      <c r="FA462" s="67">
        <v>21034</v>
      </c>
      <c r="FB462" s="67" t="s">
        <v>3719</v>
      </c>
      <c r="FC462" s="67" t="s">
        <v>3720</v>
      </c>
      <c r="FD462" s="67" t="s">
        <v>3721</v>
      </c>
      <c r="FE462" s="68" t="s">
        <v>3722</v>
      </c>
      <c r="FF462" s="68" t="s">
        <v>3723</v>
      </c>
    </row>
    <row r="463" spans="151:162" x14ac:dyDescent="0.2">
      <c r="EU463" s="67">
        <v>586.38</v>
      </c>
      <c r="EV463" s="67" t="s">
        <v>3724</v>
      </c>
      <c r="EW463" s="67">
        <v>512.33000000000004</v>
      </c>
      <c r="EX463" s="67" t="s">
        <v>3725</v>
      </c>
      <c r="EY463" s="67">
        <v>5874</v>
      </c>
      <c r="EZ463" s="67" t="s">
        <v>3726</v>
      </c>
      <c r="FA463" s="67">
        <v>21031.25</v>
      </c>
      <c r="FB463" s="67" t="s">
        <v>3727</v>
      </c>
      <c r="FC463" s="67" t="s">
        <v>3728</v>
      </c>
      <c r="FD463" s="67" t="s">
        <v>3729</v>
      </c>
      <c r="FE463" s="68" t="s">
        <v>3730</v>
      </c>
      <c r="FF463" s="68" t="s">
        <v>3731</v>
      </c>
    </row>
    <row r="464" spans="151:162" x14ac:dyDescent="0.2">
      <c r="EU464" s="67">
        <v>586.44000000000005</v>
      </c>
      <c r="EV464" s="67" t="s">
        <v>3732</v>
      </c>
      <c r="EW464" s="67">
        <v>512.42999999999995</v>
      </c>
      <c r="EX464" s="67" t="s">
        <v>3733</v>
      </c>
      <c r="EY464" s="67">
        <v>5875</v>
      </c>
      <c r="EZ464" s="67" t="s">
        <v>3734</v>
      </c>
      <c r="FA464" s="67">
        <v>21035.75</v>
      </c>
      <c r="FB464" s="67" t="s">
        <v>3735</v>
      </c>
      <c r="FC464" s="67" t="s">
        <v>3736</v>
      </c>
      <c r="FD464" s="67" t="s">
        <v>3737</v>
      </c>
      <c r="FE464" s="68" t="s">
        <v>3738</v>
      </c>
      <c r="FF464" s="68" t="s">
        <v>3739</v>
      </c>
    </row>
    <row r="465" spans="151:162" x14ac:dyDescent="0.2">
      <c r="EU465" s="67">
        <v>586.53</v>
      </c>
      <c r="EV465" s="67" t="s">
        <v>3740</v>
      </c>
      <c r="EW465" s="67">
        <v>512.5</v>
      </c>
      <c r="EX465" s="67" t="s">
        <v>3741</v>
      </c>
      <c r="EY465" s="67">
        <v>5875.75</v>
      </c>
      <c r="EZ465" s="67" t="s">
        <v>3742</v>
      </c>
      <c r="FA465" s="67">
        <v>21038.25</v>
      </c>
      <c r="FB465" s="67" t="s">
        <v>3743</v>
      </c>
      <c r="FC465" s="67" t="s">
        <v>3744</v>
      </c>
      <c r="FD465" s="67" t="s">
        <v>3745</v>
      </c>
      <c r="FE465" s="68" t="s">
        <v>3746</v>
      </c>
      <c r="FF465" s="68" t="s">
        <v>3747</v>
      </c>
    </row>
    <row r="466" spans="151:162" x14ac:dyDescent="0.2">
      <c r="EU466" s="67">
        <v>586.61</v>
      </c>
      <c r="EV466" s="67" t="s">
        <v>3748</v>
      </c>
      <c r="EW466" s="67">
        <v>512.6</v>
      </c>
      <c r="EX466" s="67" t="s">
        <v>3749</v>
      </c>
      <c r="EY466" s="67">
        <v>5876.5</v>
      </c>
      <c r="EZ466" s="67" t="s">
        <v>3750</v>
      </c>
      <c r="FA466" s="67">
        <v>21042.75</v>
      </c>
      <c r="FB466" s="67" t="s">
        <v>3751</v>
      </c>
      <c r="FC466" s="67" t="s">
        <v>3752</v>
      </c>
      <c r="FD466" s="67" t="s">
        <v>3753</v>
      </c>
      <c r="FE466" s="68" t="s">
        <v>3754</v>
      </c>
      <c r="FF466" s="68" t="s">
        <v>3755</v>
      </c>
    </row>
    <row r="467" spans="151:162" x14ac:dyDescent="0.2">
      <c r="EU467" s="67">
        <v>586.58000000000004</v>
      </c>
      <c r="EV467" s="67" t="s">
        <v>3756</v>
      </c>
      <c r="EW467" s="67">
        <v>512.54999999999995</v>
      </c>
      <c r="EX467" s="67" t="s">
        <v>3757</v>
      </c>
      <c r="EY467" s="67">
        <v>5876.25</v>
      </c>
      <c r="EZ467" s="67" t="s">
        <v>3758</v>
      </c>
      <c r="FA467" s="67">
        <v>21040.5</v>
      </c>
      <c r="FB467" s="67" t="s">
        <v>3759</v>
      </c>
      <c r="FC467" s="67" t="s">
        <v>3760</v>
      </c>
      <c r="FD467" s="67" t="s">
        <v>3761</v>
      </c>
      <c r="FE467" s="68" t="s">
        <v>3762</v>
      </c>
      <c r="FF467" s="68" t="s">
        <v>3763</v>
      </c>
    </row>
    <row r="468" spans="151:162" x14ac:dyDescent="0.2">
      <c r="EU468" s="67">
        <v>586.5</v>
      </c>
      <c r="EV468" s="67" t="s">
        <v>3764</v>
      </c>
      <c r="EW468" s="67">
        <v>512.49</v>
      </c>
      <c r="EX468" s="67" t="s">
        <v>3765</v>
      </c>
      <c r="EY468" s="67">
        <v>5875.25</v>
      </c>
      <c r="EZ468" s="67" t="s">
        <v>3766</v>
      </c>
      <c r="FA468" s="67">
        <v>21037.75</v>
      </c>
      <c r="FB468" s="67" t="s">
        <v>3767</v>
      </c>
      <c r="FC468" s="67" t="s">
        <v>3768</v>
      </c>
      <c r="FD468" s="67" t="s">
        <v>3769</v>
      </c>
      <c r="FE468" s="68" t="s">
        <v>3770</v>
      </c>
      <c r="FF468" s="68" t="s">
        <v>3771</v>
      </c>
    </row>
    <row r="469" spans="151:162" x14ac:dyDescent="0.2">
      <c r="EU469" s="67">
        <v>586.62</v>
      </c>
      <c r="EV469" s="67" t="s">
        <v>3772</v>
      </c>
      <c r="EW469" s="67">
        <v>512.57000000000005</v>
      </c>
      <c r="EX469" s="67" t="s">
        <v>3773</v>
      </c>
      <c r="EY469" s="67">
        <v>5876.5</v>
      </c>
      <c r="EZ469" s="67" t="s">
        <v>3774</v>
      </c>
      <c r="FA469" s="67">
        <v>21041.5</v>
      </c>
      <c r="FB469" s="67" t="s">
        <v>3775</v>
      </c>
      <c r="FC469" s="67" t="s">
        <v>3776</v>
      </c>
      <c r="FD469" s="67" t="s">
        <v>3777</v>
      </c>
      <c r="FE469" s="68" t="s">
        <v>3778</v>
      </c>
      <c r="FF469" s="68" t="s">
        <v>3779</v>
      </c>
    </row>
    <row r="470" spans="151:162" x14ac:dyDescent="0.2">
      <c r="EU470" s="67">
        <v>586.64</v>
      </c>
      <c r="EV470" s="67" t="s">
        <v>3780</v>
      </c>
      <c r="EW470" s="67">
        <v>512.55999999999995</v>
      </c>
      <c r="EX470" s="67" t="s">
        <v>3781</v>
      </c>
      <c r="EY470" s="67">
        <v>5876.5</v>
      </c>
      <c r="EZ470" s="67" t="s">
        <v>3782</v>
      </c>
      <c r="FA470" s="67">
        <v>21040.75</v>
      </c>
      <c r="FB470" s="67" t="s">
        <v>3783</v>
      </c>
      <c r="FC470" s="67" t="s">
        <v>3784</v>
      </c>
      <c r="FD470" s="67" t="s">
        <v>3785</v>
      </c>
      <c r="FE470" s="68" t="s">
        <v>3786</v>
      </c>
      <c r="FF470" s="68" t="s">
        <v>3787</v>
      </c>
    </row>
    <row r="471" spans="151:162" x14ac:dyDescent="0.2">
      <c r="EU471" s="67">
        <v>586.76</v>
      </c>
      <c r="EV471" s="67" t="s">
        <v>3788</v>
      </c>
      <c r="EW471" s="67">
        <v>512.70000000000005</v>
      </c>
      <c r="EX471" s="67" t="s">
        <v>3789</v>
      </c>
      <c r="EY471" s="67">
        <v>5878</v>
      </c>
      <c r="EZ471" s="67" t="s">
        <v>3790</v>
      </c>
      <c r="FA471" s="67">
        <v>21047</v>
      </c>
      <c r="FB471" s="67" t="s">
        <v>3791</v>
      </c>
      <c r="FC471" s="67" t="s">
        <v>3792</v>
      </c>
      <c r="FD471" s="67" t="s">
        <v>3793</v>
      </c>
      <c r="FE471" s="68" t="s">
        <v>3794</v>
      </c>
      <c r="FF471" s="68" t="s">
        <v>3795</v>
      </c>
    </row>
    <row r="472" spans="151:162" x14ac:dyDescent="0.2">
      <c r="EU472" s="67">
        <v>586.70000000000005</v>
      </c>
      <c r="EV472" s="67" t="s">
        <v>3796</v>
      </c>
      <c r="EW472" s="67">
        <v>512.61</v>
      </c>
      <c r="EX472" s="67" t="s">
        <v>3797</v>
      </c>
      <c r="EY472" s="67">
        <v>5877.5</v>
      </c>
      <c r="EZ472" s="67" t="s">
        <v>3798</v>
      </c>
      <c r="FA472" s="67">
        <v>21042.25</v>
      </c>
      <c r="FB472" s="67" t="s">
        <v>3799</v>
      </c>
      <c r="FC472" s="67" t="s">
        <v>3800</v>
      </c>
      <c r="FD472" s="67" t="s">
        <v>3801</v>
      </c>
      <c r="FE472" s="68" t="s">
        <v>3802</v>
      </c>
      <c r="FF472" s="68" t="s">
        <v>3803</v>
      </c>
    </row>
    <row r="473" spans="151:162" x14ac:dyDescent="0.2">
      <c r="EU473" s="67">
        <v>586.70000000000005</v>
      </c>
      <c r="EV473" s="67" t="s">
        <v>3804</v>
      </c>
      <c r="EW473" s="67">
        <v>512.63</v>
      </c>
      <c r="EX473" s="67" t="s">
        <v>3805</v>
      </c>
      <c r="EY473" s="67">
        <v>5877.5</v>
      </c>
      <c r="EZ473" s="67" t="s">
        <v>3806</v>
      </c>
      <c r="FA473" s="67">
        <v>21044</v>
      </c>
      <c r="FB473" s="67" t="s">
        <v>3807</v>
      </c>
      <c r="FC473" s="67" t="s">
        <v>3808</v>
      </c>
      <c r="FD473" s="67" t="s">
        <v>3809</v>
      </c>
      <c r="FE473" s="68" t="s">
        <v>3810</v>
      </c>
      <c r="FF473" s="68" t="s">
        <v>3811</v>
      </c>
    </row>
    <row r="474" spans="151:162" x14ac:dyDescent="0.2">
      <c r="EU474" s="67">
        <v>586.78</v>
      </c>
      <c r="EV474" s="67" t="s">
        <v>3812</v>
      </c>
      <c r="EW474" s="67">
        <v>512.71</v>
      </c>
      <c r="EX474" s="67" t="s">
        <v>3813</v>
      </c>
      <c r="EY474" s="67">
        <v>5878.25</v>
      </c>
      <c r="EZ474" s="67" t="s">
        <v>3814</v>
      </c>
      <c r="FA474" s="67">
        <v>21047.5</v>
      </c>
      <c r="FB474" s="67" t="s">
        <v>3815</v>
      </c>
      <c r="FC474" s="67" t="s">
        <v>3816</v>
      </c>
      <c r="FD474" s="67" t="s">
        <v>3817</v>
      </c>
      <c r="FE474" s="68" t="s">
        <v>3818</v>
      </c>
      <c r="FF474" s="68" t="s">
        <v>3819</v>
      </c>
    </row>
    <row r="475" spans="151:162" x14ac:dyDescent="0.2">
      <c r="EU475" s="67">
        <v>586.87</v>
      </c>
      <c r="EV475" s="67" t="s">
        <v>3820</v>
      </c>
      <c r="EW475" s="67">
        <v>512.79999999999995</v>
      </c>
      <c r="EX475" s="67" t="s">
        <v>3821</v>
      </c>
      <c r="EY475" s="67">
        <v>5879</v>
      </c>
      <c r="EZ475" s="67" t="s">
        <v>3822</v>
      </c>
      <c r="FA475" s="67">
        <v>21050.5</v>
      </c>
      <c r="FB475" s="67" t="s">
        <v>3823</v>
      </c>
      <c r="FC475" s="67" t="s">
        <v>3824</v>
      </c>
      <c r="FD475" s="67" t="s">
        <v>3825</v>
      </c>
      <c r="FE475" s="68" t="s">
        <v>3826</v>
      </c>
      <c r="FF475" s="68" t="s">
        <v>3827</v>
      </c>
    </row>
    <row r="476" spans="151:162" x14ac:dyDescent="0.2">
      <c r="EU476" s="67">
        <v>586.84</v>
      </c>
      <c r="EV476" s="67" t="s">
        <v>3828</v>
      </c>
      <c r="EW476" s="67">
        <v>512.79999999999995</v>
      </c>
      <c r="EX476" s="67" t="s">
        <v>3829</v>
      </c>
      <c r="EY476" s="67">
        <v>5878.75</v>
      </c>
      <c r="EZ476" s="67" t="s">
        <v>3830</v>
      </c>
      <c r="FA476" s="67">
        <v>21049.75</v>
      </c>
      <c r="FB476" s="67" t="s">
        <v>3831</v>
      </c>
      <c r="FC476" s="67" t="s">
        <v>3832</v>
      </c>
      <c r="FD476" s="67" t="s">
        <v>3833</v>
      </c>
      <c r="FE476" s="68" t="s">
        <v>3834</v>
      </c>
      <c r="FF476" s="68" t="s">
        <v>3835</v>
      </c>
    </row>
    <row r="477" spans="151:162" x14ac:dyDescent="0.2">
      <c r="EU477" s="67">
        <v>587.01</v>
      </c>
      <c r="EV477" s="67" t="s">
        <v>3836</v>
      </c>
      <c r="EW477" s="67">
        <v>513</v>
      </c>
      <c r="EX477" s="67" t="s">
        <v>3837</v>
      </c>
      <c r="EY477" s="67">
        <v>5880.5</v>
      </c>
      <c r="EZ477" s="67" t="s">
        <v>3838</v>
      </c>
      <c r="FA477" s="67">
        <v>21059</v>
      </c>
      <c r="FB477" s="67" t="s">
        <v>3839</v>
      </c>
      <c r="FC477" s="67" t="s">
        <v>3840</v>
      </c>
      <c r="FD477" s="67" t="s">
        <v>3841</v>
      </c>
      <c r="FE477" s="68" t="s">
        <v>3842</v>
      </c>
      <c r="FF477" s="68" t="s">
        <v>3843</v>
      </c>
    </row>
    <row r="478" spans="151:162" x14ac:dyDescent="0.2">
      <c r="EU478" s="67">
        <v>587.03</v>
      </c>
      <c r="EV478" s="67" t="s">
        <v>3844</v>
      </c>
      <c r="EW478" s="67">
        <v>513</v>
      </c>
      <c r="EX478" s="67" t="s">
        <v>3845</v>
      </c>
      <c r="EY478" s="67">
        <v>5880.5</v>
      </c>
      <c r="EZ478" s="67" t="s">
        <v>3846</v>
      </c>
      <c r="FA478" s="67">
        <v>21058</v>
      </c>
      <c r="FB478" s="67" t="s">
        <v>3847</v>
      </c>
      <c r="FC478" s="67" t="s">
        <v>3848</v>
      </c>
      <c r="FD478" s="67" t="s">
        <v>3849</v>
      </c>
      <c r="FE478" s="68" t="s">
        <v>3850</v>
      </c>
      <c r="FF478" s="68" t="s">
        <v>3851</v>
      </c>
    </row>
    <row r="479" spans="151:162" x14ac:dyDescent="0.2">
      <c r="EU479" s="67">
        <v>587.02</v>
      </c>
      <c r="EV479" s="67" t="s">
        <v>3852</v>
      </c>
      <c r="EW479" s="67">
        <v>512.98</v>
      </c>
      <c r="EX479" s="67" t="s">
        <v>3853</v>
      </c>
      <c r="EY479" s="67">
        <v>5880.5</v>
      </c>
      <c r="EZ479" s="67" t="s">
        <v>3854</v>
      </c>
      <c r="FA479" s="67">
        <v>21057.75</v>
      </c>
      <c r="FB479" s="67" t="s">
        <v>3855</v>
      </c>
      <c r="FC479" s="67" t="s">
        <v>3856</v>
      </c>
      <c r="FD479" s="67" t="s">
        <v>3857</v>
      </c>
      <c r="FE479" s="68" t="s">
        <v>3858</v>
      </c>
      <c r="FF479" s="68" t="s">
        <v>3859</v>
      </c>
    </row>
    <row r="480" spans="151:162" x14ac:dyDescent="0.2">
      <c r="EU480" s="67">
        <v>587.08000000000004</v>
      </c>
      <c r="EV480" s="67" t="s">
        <v>3860</v>
      </c>
      <c r="EW480" s="67">
        <v>513.01</v>
      </c>
      <c r="EX480" s="67" t="s">
        <v>3861</v>
      </c>
      <c r="EY480" s="67">
        <v>5881.25</v>
      </c>
      <c r="EZ480" s="67" t="s">
        <v>3862</v>
      </c>
      <c r="FA480" s="67">
        <v>21058.75</v>
      </c>
      <c r="FB480" s="67" t="s">
        <v>3863</v>
      </c>
      <c r="FC480" s="67" t="s">
        <v>3864</v>
      </c>
      <c r="FD480" s="67" t="s">
        <v>3865</v>
      </c>
      <c r="FE480" s="68" t="s">
        <v>3866</v>
      </c>
      <c r="FF480" s="68" t="s">
        <v>3867</v>
      </c>
    </row>
    <row r="481" spans="151:162" x14ac:dyDescent="0.2">
      <c r="EU481" s="67">
        <v>587.21</v>
      </c>
      <c r="EV481" s="67" t="s">
        <v>3868</v>
      </c>
      <c r="EW481" s="67">
        <v>513.16999999999996</v>
      </c>
      <c r="EX481" s="67" t="s">
        <v>3869</v>
      </c>
      <c r="EY481" s="67">
        <v>5882.5</v>
      </c>
      <c r="EZ481" s="67" t="s">
        <v>3870</v>
      </c>
      <c r="FA481" s="67">
        <v>21065.5</v>
      </c>
      <c r="FB481" s="67" t="s">
        <v>3871</v>
      </c>
      <c r="FC481" s="67" t="s">
        <v>3872</v>
      </c>
      <c r="FD481" s="67" t="s">
        <v>3873</v>
      </c>
      <c r="FE481" s="68" t="s">
        <v>3874</v>
      </c>
      <c r="FF481" s="68" t="s">
        <v>3875</v>
      </c>
    </row>
    <row r="482" spans="151:162" x14ac:dyDescent="0.2">
      <c r="EU482" s="67">
        <v>587.07000000000005</v>
      </c>
      <c r="EV482" s="67" t="s">
        <v>3876</v>
      </c>
      <c r="EW482" s="67">
        <v>512.98</v>
      </c>
      <c r="EX482" s="67" t="s">
        <v>3877</v>
      </c>
      <c r="EY482" s="67">
        <v>5881</v>
      </c>
      <c r="EZ482" s="67" t="s">
        <v>3878</v>
      </c>
      <c r="FA482" s="67">
        <v>21057.75</v>
      </c>
      <c r="FB482" s="67" t="s">
        <v>3879</v>
      </c>
      <c r="FC482" s="67" t="s">
        <v>3880</v>
      </c>
      <c r="FD482" s="67" t="s">
        <v>3881</v>
      </c>
      <c r="FE482" s="68" t="s">
        <v>3882</v>
      </c>
      <c r="FF482" s="68" t="s">
        <v>3883</v>
      </c>
    </row>
    <row r="483" spans="151:162" x14ac:dyDescent="0.2">
      <c r="EU483" s="67">
        <v>587.20000000000005</v>
      </c>
      <c r="EV483" s="67" t="s">
        <v>3884</v>
      </c>
      <c r="EW483" s="67">
        <v>513.15</v>
      </c>
      <c r="EX483" s="67" t="s">
        <v>3885</v>
      </c>
      <c r="EY483" s="67">
        <v>5882.5</v>
      </c>
      <c r="EZ483" s="67" t="s">
        <v>3886</v>
      </c>
      <c r="FA483" s="67">
        <v>21065.25</v>
      </c>
      <c r="FB483" s="67" t="s">
        <v>3887</v>
      </c>
      <c r="FC483" s="67" t="s">
        <v>3888</v>
      </c>
      <c r="FD483" s="67" t="s">
        <v>3889</v>
      </c>
      <c r="FE483" s="68" t="s">
        <v>3890</v>
      </c>
      <c r="FF483" s="68" t="s">
        <v>3891</v>
      </c>
    </row>
    <row r="484" spans="151:162" x14ac:dyDescent="0.2">
      <c r="EU484" s="67">
        <v>587.20000000000005</v>
      </c>
      <c r="EV484" s="67" t="s">
        <v>3892</v>
      </c>
      <c r="EW484" s="67">
        <v>513.24</v>
      </c>
      <c r="EX484" s="67" t="s">
        <v>3893</v>
      </c>
      <c r="EY484" s="67">
        <v>5882.75</v>
      </c>
      <c r="EZ484" s="67" t="s">
        <v>3894</v>
      </c>
      <c r="FA484" s="67">
        <v>21070.5</v>
      </c>
      <c r="FB484" s="67" t="s">
        <v>3895</v>
      </c>
      <c r="FC484" s="67" t="s">
        <v>3896</v>
      </c>
      <c r="FD484" s="67" t="s">
        <v>3897</v>
      </c>
      <c r="FE484" s="68" t="s">
        <v>3898</v>
      </c>
      <c r="FF484" s="68" t="s">
        <v>3899</v>
      </c>
    </row>
    <row r="485" spans="151:162" x14ac:dyDescent="0.2">
      <c r="EU485" s="67">
        <v>587.24</v>
      </c>
      <c r="EV485" s="67" t="s">
        <v>3900</v>
      </c>
      <c r="EW485" s="67">
        <v>513.29</v>
      </c>
      <c r="EX485" s="67" t="s">
        <v>3901</v>
      </c>
      <c r="EY485" s="67">
        <v>5882.75</v>
      </c>
      <c r="EZ485" s="67" t="s">
        <v>3902</v>
      </c>
      <c r="FA485" s="67">
        <v>21070.75</v>
      </c>
      <c r="FB485" s="67" t="s">
        <v>3903</v>
      </c>
      <c r="FC485" s="67" t="s">
        <v>3904</v>
      </c>
      <c r="FD485" s="67" t="s">
        <v>3905</v>
      </c>
      <c r="FE485" s="68" t="s">
        <v>3906</v>
      </c>
      <c r="FF485" s="68" t="s">
        <v>3907</v>
      </c>
    </row>
    <row r="486" spans="151:162" x14ac:dyDescent="0.2">
      <c r="EU486" s="67">
        <v>587.20000000000005</v>
      </c>
      <c r="EV486" s="67" t="s">
        <v>3908</v>
      </c>
      <c r="EW486" s="67">
        <v>513.23</v>
      </c>
      <c r="EX486" s="67" t="s">
        <v>3909</v>
      </c>
      <c r="EY486" s="67">
        <v>5882.25</v>
      </c>
      <c r="EZ486" s="67" t="s">
        <v>3910</v>
      </c>
      <c r="FA486" s="67">
        <v>21069</v>
      </c>
      <c r="FB486" s="67" t="s">
        <v>3911</v>
      </c>
      <c r="FC486" s="67" t="s">
        <v>3912</v>
      </c>
      <c r="FD486" s="67" t="s">
        <v>3913</v>
      </c>
      <c r="FE486" s="68" t="s">
        <v>3914</v>
      </c>
      <c r="FF486" s="68" t="s">
        <v>3915</v>
      </c>
    </row>
    <row r="487" spans="151:162" x14ac:dyDescent="0.2">
      <c r="EU487" s="67">
        <v>587.21</v>
      </c>
      <c r="EV487" s="67" t="s">
        <v>3916</v>
      </c>
      <c r="EW487" s="67">
        <v>513.24</v>
      </c>
      <c r="EX487" s="67" t="s">
        <v>3917</v>
      </c>
      <c r="EY487" s="67">
        <v>5882.75</v>
      </c>
      <c r="EZ487" s="67" t="s">
        <v>3918</v>
      </c>
      <c r="FA487" s="67">
        <v>21069.75</v>
      </c>
      <c r="FB487" s="67" t="s">
        <v>3919</v>
      </c>
      <c r="FC487" s="67" t="s">
        <v>3920</v>
      </c>
      <c r="FD487" s="67" t="s">
        <v>3921</v>
      </c>
      <c r="FE487" s="68" t="s">
        <v>3922</v>
      </c>
      <c r="FF487" s="68" t="s">
        <v>3923</v>
      </c>
    </row>
    <row r="488" spans="151:162" x14ac:dyDescent="0.2">
      <c r="EU488" s="67">
        <v>587.24</v>
      </c>
      <c r="EV488" s="67" t="s">
        <v>3924</v>
      </c>
      <c r="EW488" s="67">
        <v>513.27</v>
      </c>
      <c r="EX488" s="67" t="s">
        <v>3925</v>
      </c>
      <c r="EY488" s="67">
        <v>5882.75</v>
      </c>
      <c r="EZ488" s="67" t="s">
        <v>3926</v>
      </c>
      <c r="FA488" s="67">
        <v>21070.75</v>
      </c>
      <c r="FB488" s="67" t="s">
        <v>3927</v>
      </c>
      <c r="FC488" s="67" t="s">
        <v>3928</v>
      </c>
      <c r="FD488" s="67" t="s">
        <v>3929</v>
      </c>
      <c r="FE488" s="68" t="s">
        <v>3930</v>
      </c>
      <c r="FF488" s="68" t="s">
        <v>3931</v>
      </c>
    </row>
    <row r="489" spans="151:162" x14ac:dyDescent="0.2">
      <c r="EU489" s="67">
        <v>587.28</v>
      </c>
      <c r="EV489" s="67" t="s">
        <v>3932</v>
      </c>
      <c r="EW489" s="67">
        <v>513.29</v>
      </c>
      <c r="EX489" s="67" t="s">
        <v>3933</v>
      </c>
      <c r="EY489" s="67">
        <v>5883.25</v>
      </c>
      <c r="EZ489" s="67" t="s">
        <v>3934</v>
      </c>
      <c r="FA489" s="67">
        <v>21071</v>
      </c>
      <c r="FB489" s="67" t="s">
        <v>3935</v>
      </c>
      <c r="FC489" s="67" t="s">
        <v>3936</v>
      </c>
      <c r="FD489" s="67" t="s">
        <v>3937</v>
      </c>
      <c r="FE489" s="68" t="s">
        <v>3938</v>
      </c>
      <c r="FF489" s="68" t="s">
        <v>3939</v>
      </c>
    </row>
    <row r="490" spans="151:162" x14ac:dyDescent="0.2">
      <c r="EU490" s="67">
        <v>587.37</v>
      </c>
      <c r="EV490" s="67" t="s">
        <v>3940</v>
      </c>
      <c r="EW490" s="67">
        <v>513.4</v>
      </c>
      <c r="EX490" s="67" t="s">
        <v>3941</v>
      </c>
      <c r="EY490" s="67">
        <v>5884</v>
      </c>
      <c r="EZ490" s="67" t="s">
        <v>3942</v>
      </c>
      <c r="FA490" s="67">
        <v>21075.5</v>
      </c>
      <c r="FB490" s="67" t="s">
        <v>3943</v>
      </c>
      <c r="FC490" s="67" t="s">
        <v>3944</v>
      </c>
      <c r="FD490" s="67" t="s">
        <v>3945</v>
      </c>
      <c r="FE490" s="68" t="s">
        <v>3946</v>
      </c>
      <c r="FF490" s="68" t="s">
        <v>3947</v>
      </c>
    </row>
    <row r="491" spans="151:162" x14ac:dyDescent="0.2">
      <c r="EU491" s="67">
        <v>587.46</v>
      </c>
      <c r="EV491" s="67" t="s">
        <v>3948</v>
      </c>
      <c r="EW491" s="67">
        <v>513.47</v>
      </c>
      <c r="EX491" s="67" t="s">
        <v>3949</v>
      </c>
      <c r="EY491" s="67">
        <v>5884.75</v>
      </c>
      <c r="EZ491" s="67" t="s">
        <v>3950</v>
      </c>
      <c r="FA491" s="67">
        <v>21078.25</v>
      </c>
      <c r="FB491" s="67" t="s">
        <v>3951</v>
      </c>
      <c r="FC491" s="67" t="s">
        <v>3952</v>
      </c>
      <c r="FD491" s="67" t="s">
        <v>3953</v>
      </c>
      <c r="FE491" s="68" t="s">
        <v>3954</v>
      </c>
      <c r="FF491" s="68" t="s">
        <v>3955</v>
      </c>
    </row>
    <row r="492" spans="151:162" x14ac:dyDescent="0.2">
      <c r="EU492" s="67">
        <v>587.49</v>
      </c>
      <c r="EV492" s="67" t="s">
        <v>3956</v>
      </c>
      <c r="EW492" s="67">
        <v>513.49</v>
      </c>
      <c r="EX492" s="67" t="s">
        <v>3957</v>
      </c>
      <c r="EY492" s="67">
        <v>5885.25</v>
      </c>
      <c r="EZ492" s="67" t="s">
        <v>3958</v>
      </c>
      <c r="FA492" s="67">
        <v>21079.75</v>
      </c>
      <c r="FB492" s="67" t="s">
        <v>3959</v>
      </c>
      <c r="FC492" s="67" t="s">
        <v>3960</v>
      </c>
      <c r="FD492" s="67" t="s">
        <v>3961</v>
      </c>
      <c r="FE492" s="68" t="s">
        <v>3962</v>
      </c>
      <c r="FF492" s="68" t="s">
        <v>3963</v>
      </c>
    </row>
    <row r="493" spans="151:162" x14ac:dyDescent="0.2">
      <c r="EU493" s="67">
        <v>587.5</v>
      </c>
      <c r="EV493" s="67" t="s">
        <v>3964</v>
      </c>
      <c r="EW493" s="67">
        <v>513.48</v>
      </c>
      <c r="EX493" s="67" t="s">
        <v>3965</v>
      </c>
      <c r="EY493" s="67">
        <v>5885.25</v>
      </c>
      <c r="EZ493" s="67" t="s">
        <v>3966</v>
      </c>
      <c r="FA493" s="67">
        <v>21079</v>
      </c>
      <c r="FB493" s="67" t="s">
        <v>3967</v>
      </c>
      <c r="FC493" s="67" t="s">
        <v>3968</v>
      </c>
      <c r="FD493" s="67" t="s">
        <v>3969</v>
      </c>
      <c r="FE493" s="68" t="s">
        <v>3970</v>
      </c>
      <c r="FF493" s="68" t="s">
        <v>3971</v>
      </c>
    </row>
    <row r="494" spans="151:162" x14ac:dyDescent="0.2">
      <c r="EU494" s="67">
        <v>587.62</v>
      </c>
      <c r="EV494" s="67" t="s">
        <v>3972</v>
      </c>
      <c r="EW494" s="67">
        <v>513.55999999999995</v>
      </c>
      <c r="EX494" s="67" t="s">
        <v>3973</v>
      </c>
      <c r="EY494" s="67">
        <v>5886.25</v>
      </c>
      <c r="EZ494" s="67" t="s">
        <v>3974</v>
      </c>
      <c r="FA494" s="67">
        <v>21082</v>
      </c>
      <c r="FB494" s="67" t="s">
        <v>3975</v>
      </c>
      <c r="FC494" s="67" t="s">
        <v>3976</v>
      </c>
      <c r="FD494" s="67" t="s">
        <v>3977</v>
      </c>
      <c r="FE494" s="68" t="s">
        <v>3978</v>
      </c>
      <c r="FF494" s="68" t="s">
        <v>3979</v>
      </c>
    </row>
    <row r="495" spans="151:162" x14ac:dyDescent="0.2">
      <c r="EU495" s="67">
        <v>587.52</v>
      </c>
      <c r="EV495" s="67" t="s">
        <v>3980</v>
      </c>
      <c r="EW495" s="67">
        <v>513.47</v>
      </c>
      <c r="EX495" s="67" t="s">
        <v>3981</v>
      </c>
      <c r="EY495" s="67">
        <v>5885.5</v>
      </c>
      <c r="EZ495" s="67" t="s">
        <v>3982</v>
      </c>
      <c r="FA495" s="67">
        <v>21078</v>
      </c>
      <c r="FB495" s="67" t="s">
        <v>3983</v>
      </c>
      <c r="FC495" s="67" t="s">
        <v>3984</v>
      </c>
      <c r="FD495" s="67" t="s">
        <v>3985</v>
      </c>
      <c r="FE495" s="68" t="s">
        <v>3986</v>
      </c>
      <c r="FF495" s="68" t="s">
        <v>3987</v>
      </c>
    </row>
    <row r="496" spans="151:162" x14ac:dyDescent="0.2">
      <c r="EU496" s="67">
        <v>587.59</v>
      </c>
      <c r="EV496" s="67" t="s">
        <v>3988</v>
      </c>
      <c r="EW496" s="67">
        <v>513.52</v>
      </c>
      <c r="EX496" s="67" t="s">
        <v>3989</v>
      </c>
      <c r="EY496" s="67">
        <v>5886.5</v>
      </c>
      <c r="EZ496" s="67" t="s">
        <v>3990</v>
      </c>
      <c r="FA496" s="67">
        <v>21080.25</v>
      </c>
      <c r="FB496" s="67" t="s">
        <v>3991</v>
      </c>
      <c r="FC496" s="67" t="s">
        <v>3992</v>
      </c>
      <c r="FD496" s="67" t="s">
        <v>3993</v>
      </c>
      <c r="FE496" s="68" t="s">
        <v>3994</v>
      </c>
      <c r="FF496" s="68" t="s">
        <v>3995</v>
      </c>
    </row>
    <row r="497" spans="151:162" x14ac:dyDescent="0.2">
      <c r="EU497" s="67">
        <v>587.66</v>
      </c>
      <c r="EV497" s="67" t="s">
        <v>3996</v>
      </c>
      <c r="EW497" s="67">
        <v>513.62</v>
      </c>
      <c r="EX497" s="67" t="s">
        <v>3997</v>
      </c>
      <c r="EY497" s="67">
        <v>5887</v>
      </c>
      <c r="EZ497" s="67" t="s">
        <v>3998</v>
      </c>
      <c r="FA497" s="67">
        <v>21084.5</v>
      </c>
      <c r="FB497" s="67" t="s">
        <v>3999</v>
      </c>
      <c r="FC497" s="67" t="s">
        <v>4000</v>
      </c>
      <c r="FD497" s="67" t="s">
        <v>4001</v>
      </c>
      <c r="FE497" s="68" t="s">
        <v>4002</v>
      </c>
      <c r="FF497" s="68" t="s">
        <v>4003</v>
      </c>
    </row>
    <row r="498" spans="151:162" x14ac:dyDescent="0.2">
      <c r="EU498" s="67">
        <v>587.6</v>
      </c>
      <c r="EV498" s="67" t="s">
        <v>4004</v>
      </c>
      <c r="EW498" s="67">
        <v>513.55999999999995</v>
      </c>
      <c r="EX498" s="67" t="s">
        <v>4005</v>
      </c>
      <c r="EY498" s="67">
        <v>5886.25</v>
      </c>
      <c r="EZ498" s="67" t="s">
        <v>4006</v>
      </c>
      <c r="FA498" s="67">
        <v>21083</v>
      </c>
      <c r="FB498" s="67" t="s">
        <v>4007</v>
      </c>
      <c r="FC498" s="67" t="s">
        <v>4008</v>
      </c>
      <c r="FD498" s="67" t="s">
        <v>4009</v>
      </c>
      <c r="FE498" s="68" t="s">
        <v>4010</v>
      </c>
      <c r="FF498" s="68" t="s">
        <v>4011</v>
      </c>
    </row>
    <row r="499" spans="151:162" x14ac:dyDescent="0.2">
      <c r="EU499" s="67">
        <v>587.36</v>
      </c>
      <c r="EV499" s="67" t="s">
        <v>4012</v>
      </c>
      <c r="EW499" s="67">
        <v>513.35</v>
      </c>
      <c r="EX499" s="67" t="s">
        <v>4013</v>
      </c>
      <c r="EY499" s="67">
        <v>5884</v>
      </c>
      <c r="EZ499" s="67" t="s">
        <v>4014</v>
      </c>
      <c r="FA499" s="67">
        <v>21074</v>
      </c>
      <c r="FB499" s="67" t="s">
        <v>4015</v>
      </c>
      <c r="FC499" s="67" t="s">
        <v>4016</v>
      </c>
      <c r="FD499" s="67" t="s">
        <v>4017</v>
      </c>
      <c r="FE499" s="68" t="s">
        <v>4018</v>
      </c>
      <c r="FF499" s="68" t="s">
        <v>4019</v>
      </c>
    </row>
    <row r="500" spans="151:162" x14ac:dyDescent="0.2">
      <c r="EU500" s="67">
        <v>587.37</v>
      </c>
      <c r="EV500" s="67" t="s">
        <v>4020</v>
      </c>
      <c r="EW500" s="67">
        <v>513.37</v>
      </c>
      <c r="EX500" s="67" t="s">
        <v>4021</v>
      </c>
      <c r="EY500" s="67">
        <v>5884.25</v>
      </c>
      <c r="EZ500" s="67" t="s">
        <v>4022</v>
      </c>
      <c r="FA500" s="67">
        <v>21075</v>
      </c>
      <c r="FB500" s="67" t="s">
        <v>4023</v>
      </c>
      <c r="FC500" s="67" t="s">
        <v>4024</v>
      </c>
      <c r="FD500" s="67" t="s">
        <v>4025</v>
      </c>
      <c r="FE500" s="68" t="s">
        <v>4026</v>
      </c>
      <c r="FF500" s="68" t="s">
        <v>4027</v>
      </c>
    </row>
    <row r="501" spans="151:162" x14ac:dyDescent="0.2">
      <c r="EU501" s="67">
        <v>587.47</v>
      </c>
      <c r="EV501" s="67" t="s">
        <v>4028</v>
      </c>
      <c r="EW501" s="67">
        <v>513.49</v>
      </c>
      <c r="EX501" s="67" t="s">
        <v>4029</v>
      </c>
      <c r="EY501" s="67">
        <v>5884.75</v>
      </c>
      <c r="EZ501" s="67" t="s">
        <v>4030</v>
      </c>
      <c r="FA501" s="67">
        <v>21079.5</v>
      </c>
      <c r="FB501" s="67" t="s">
        <v>4031</v>
      </c>
      <c r="FC501" s="67" t="s">
        <v>4032</v>
      </c>
      <c r="FD501" s="67" t="s">
        <v>4033</v>
      </c>
      <c r="FE501" s="68" t="s">
        <v>4034</v>
      </c>
      <c r="FF501" s="68" t="s">
        <v>4035</v>
      </c>
    </row>
    <row r="502" spans="151:162" x14ac:dyDescent="0.2">
      <c r="EU502" s="67">
        <v>587.4</v>
      </c>
      <c r="EV502" s="67" t="s">
        <v>4036</v>
      </c>
      <c r="EW502" s="67">
        <v>513.47</v>
      </c>
      <c r="EX502" s="67" t="s">
        <v>4037</v>
      </c>
      <c r="EY502" s="67">
        <v>5884.5</v>
      </c>
      <c r="EZ502" s="67" t="s">
        <v>4038</v>
      </c>
      <c r="FA502" s="67">
        <v>21078.75</v>
      </c>
      <c r="FB502" s="67" t="s">
        <v>4039</v>
      </c>
      <c r="FC502" s="67" t="s">
        <v>4040</v>
      </c>
      <c r="FD502" s="67" t="s">
        <v>4041</v>
      </c>
      <c r="FE502" s="68" t="s">
        <v>4042</v>
      </c>
      <c r="FF502" s="68" t="s">
        <v>4043</v>
      </c>
    </row>
    <row r="503" spans="151:162" x14ac:dyDescent="0.2">
      <c r="EU503" s="67">
        <v>587.57000000000005</v>
      </c>
      <c r="EV503" s="67" t="s">
        <v>4044</v>
      </c>
      <c r="EW503" s="67">
        <v>513.66999999999996</v>
      </c>
      <c r="EX503" s="67" t="s">
        <v>4045</v>
      </c>
      <c r="EY503" s="67">
        <v>5886.25</v>
      </c>
      <c r="EZ503" s="67" t="s">
        <v>4046</v>
      </c>
      <c r="FA503" s="67">
        <v>21086.75</v>
      </c>
      <c r="FB503" s="67" t="s">
        <v>4047</v>
      </c>
      <c r="FC503" s="67" t="s">
        <v>4048</v>
      </c>
      <c r="FD503" s="67" t="s">
        <v>4049</v>
      </c>
      <c r="FE503" s="68" t="s">
        <v>4050</v>
      </c>
      <c r="FF503" s="68" t="s">
        <v>4051</v>
      </c>
    </row>
    <row r="504" spans="151:162" x14ac:dyDescent="0.2">
      <c r="EU504" s="67">
        <v>587.63</v>
      </c>
      <c r="EV504" s="67" t="s">
        <v>4052</v>
      </c>
      <c r="EW504" s="67">
        <v>513.69000000000005</v>
      </c>
      <c r="EX504" s="67" t="s">
        <v>4053</v>
      </c>
      <c r="EY504" s="67">
        <v>5886.75</v>
      </c>
      <c r="EZ504" s="67" t="s">
        <v>4054</v>
      </c>
      <c r="FA504" s="67">
        <v>21087.5</v>
      </c>
      <c r="FB504" s="67" t="s">
        <v>4055</v>
      </c>
      <c r="FC504" s="67" t="s">
        <v>4056</v>
      </c>
      <c r="FD504" s="67" t="s">
        <v>4057</v>
      </c>
      <c r="FE504" s="68" t="s">
        <v>4058</v>
      </c>
      <c r="FF504" s="68" t="s">
        <v>4059</v>
      </c>
    </row>
    <row r="505" spans="151:162" x14ac:dyDescent="0.2">
      <c r="EU505" s="67">
        <v>587.54999999999995</v>
      </c>
      <c r="EV505" s="67" t="s">
        <v>4060</v>
      </c>
      <c r="EW505" s="67">
        <v>513.65</v>
      </c>
      <c r="EX505" s="67" t="s">
        <v>4061</v>
      </c>
      <c r="EY505" s="67">
        <v>5886</v>
      </c>
      <c r="EZ505" s="67" t="s">
        <v>4062</v>
      </c>
      <c r="FA505" s="67">
        <v>21086</v>
      </c>
      <c r="FB505" s="67" t="s">
        <v>4063</v>
      </c>
      <c r="FC505" s="67" t="s">
        <v>4064</v>
      </c>
      <c r="FD505" s="67" t="s">
        <v>4065</v>
      </c>
      <c r="FE505" s="68" t="s">
        <v>4066</v>
      </c>
      <c r="FF505" s="68" t="s">
        <v>4067</v>
      </c>
    </row>
    <row r="506" spans="151:162" x14ac:dyDescent="0.2">
      <c r="EU506" s="67">
        <v>587.42999999999995</v>
      </c>
      <c r="EV506" s="67" t="s">
        <v>4068</v>
      </c>
      <c r="EW506" s="67">
        <v>513.55999999999995</v>
      </c>
      <c r="EX506" s="67" t="s">
        <v>4069</v>
      </c>
      <c r="EY506" s="67">
        <v>5884.75</v>
      </c>
      <c r="EZ506" s="67" t="s">
        <v>4070</v>
      </c>
      <c r="FA506" s="67">
        <v>21081</v>
      </c>
      <c r="FB506" s="67" t="s">
        <v>4071</v>
      </c>
      <c r="FC506" s="67" t="s">
        <v>4072</v>
      </c>
      <c r="FD506" s="67" t="s">
        <v>4073</v>
      </c>
      <c r="FE506" s="68" t="s">
        <v>4074</v>
      </c>
      <c r="FF506" s="68" t="s">
        <v>4075</v>
      </c>
    </row>
    <row r="507" spans="151:162" x14ac:dyDescent="0.2">
      <c r="EU507" s="67">
        <v>587.36</v>
      </c>
      <c r="EV507" s="67" t="s">
        <v>4076</v>
      </c>
      <c r="EW507" s="67">
        <v>513.46</v>
      </c>
      <c r="EX507" s="67" t="s">
        <v>4077</v>
      </c>
      <c r="EY507" s="67">
        <v>5884</v>
      </c>
      <c r="EZ507" s="67" t="s">
        <v>4078</v>
      </c>
      <c r="FA507" s="67">
        <v>21077.25</v>
      </c>
      <c r="FB507" s="67" t="s">
        <v>4079</v>
      </c>
      <c r="FC507" s="67" t="s">
        <v>4080</v>
      </c>
      <c r="FD507" s="67" t="s">
        <v>4081</v>
      </c>
      <c r="FE507" s="68" t="s">
        <v>4082</v>
      </c>
      <c r="FF507" s="68" t="s">
        <v>4083</v>
      </c>
    </row>
    <row r="508" spans="151:162" x14ac:dyDescent="0.2">
      <c r="EU508" s="67">
        <v>587.13</v>
      </c>
      <c r="EV508" s="67" t="s">
        <v>4084</v>
      </c>
      <c r="EW508" s="67">
        <v>513.26</v>
      </c>
      <c r="EX508" s="67" t="s">
        <v>4085</v>
      </c>
      <c r="EY508" s="67">
        <v>5881.75</v>
      </c>
      <c r="EZ508" s="67" t="s">
        <v>4086</v>
      </c>
      <c r="FA508" s="67">
        <v>21068.25</v>
      </c>
      <c r="FB508" s="67" t="s">
        <v>4087</v>
      </c>
      <c r="FC508" s="67" t="s">
        <v>4088</v>
      </c>
      <c r="FD508" s="67" t="s">
        <v>4089</v>
      </c>
      <c r="FE508" s="68" t="s">
        <v>4090</v>
      </c>
      <c r="FF508" s="68" t="s">
        <v>4091</v>
      </c>
    </row>
    <row r="509" spans="151:162" x14ac:dyDescent="0.2">
      <c r="EU509" s="67">
        <v>587.11</v>
      </c>
      <c r="EV509" s="67" t="s">
        <v>4092</v>
      </c>
      <c r="EW509" s="67">
        <v>513.23</v>
      </c>
      <c r="EX509" s="67" t="s">
        <v>4093</v>
      </c>
      <c r="EY509" s="67">
        <v>5881.75</v>
      </c>
      <c r="EZ509" s="67" t="s">
        <v>4094</v>
      </c>
      <c r="FA509" s="67">
        <v>21068</v>
      </c>
      <c r="FB509" s="67" t="s">
        <v>4095</v>
      </c>
      <c r="FC509" s="67" t="s">
        <v>4096</v>
      </c>
      <c r="FD509" s="67" t="s">
        <v>4097</v>
      </c>
      <c r="FE509" s="68" t="s">
        <v>4098</v>
      </c>
      <c r="FF509" s="68" t="s">
        <v>4099</v>
      </c>
    </row>
    <row r="510" spans="151:162" x14ac:dyDescent="0.2">
      <c r="EU510" s="67">
        <v>587.13</v>
      </c>
      <c r="EV510" s="67" t="s">
        <v>4100</v>
      </c>
      <c r="EW510" s="67">
        <v>513.22</v>
      </c>
      <c r="EX510" s="67" t="s">
        <v>4101</v>
      </c>
      <c r="EY510" s="67">
        <v>5881.75</v>
      </c>
      <c r="EZ510" s="67" t="s">
        <v>4102</v>
      </c>
      <c r="FA510" s="67">
        <v>21067.5</v>
      </c>
      <c r="FB510" s="67" t="s">
        <v>4103</v>
      </c>
      <c r="FC510" s="67" t="s">
        <v>4104</v>
      </c>
      <c r="FD510" s="67" t="s">
        <v>4105</v>
      </c>
      <c r="FE510" s="68" t="s">
        <v>4106</v>
      </c>
      <c r="FF510" s="68" t="s">
        <v>4107</v>
      </c>
    </row>
    <row r="511" spans="151:162" x14ac:dyDescent="0.2">
      <c r="EU511" s="67">
        <v>587.11</v>
      </c>
      <c r="EV511" s="67" t="s">
        <v>4108</v>
      </c>
      <c r="EW511" s="67">
        <v>513.21</v>
      </c>
      <c r="EX511" s="67" t="s">
        <v>4109</v>
      </c>
      <c r="EY511" s="67">
        <v>5881.5</v>
      </c>
      <c r="EZ511" s="67" t="s">
        <v>4110</v>
      </c>
      <c r="FA511" s="67">
        <v>21067</v>
      </c>
      <c r="FB511" s="67" t="s">
        <v>4111</v>
      </c>
      <c r="FC511" s="67" t="s">
        <v>4112</v>
      </c>
      <c r="FD511" s="67" t="s">
        <v>4113</v>
      </c>
      <c r="FE511" s="68" t="s">
        <v>4114</v>
      </c>
      <c r="FF511" s="68" t="s">
        <v>4115</v>
      </c>
    </row>
    <row r="512" spans="151:162" x14ac:dyDescent="0.2">
      <c r="EU512" s="67">
        <v>587.09</v>
      </c>
      <c r="EV512" s="67" t="s">
        <v>4116</v>
      </c>
      <c r="EW512" s="67">
        <v>513.15</v>
      </c>
      <c r="EX512" s="67" t="s">
        <v>4117</v>
      </c>
      <c r="EY512" s="67">
        <v>5881.5</v>
      </c>
      <c r="EZ512" s="67" t="s">
        <v>4118</v>
      </c>
      <c r="FA512" s="67">
        <v>21065.25</v>
      </c>
      <c r="FB512" s="67" t="s">
        <v>4119</v>
      </c>
      <c r="FC512" s="67" t="s">
        <v>4120</v>
      </c>
      <c r="FD512" s="67" t="s">
        <v>4121</v>
      </c>
      <c r="FE512" s="68" t="s">
        <v>4122</v>
      </c>
      <c r="FF512" s="68" t="s">
        <v>4123</v>
      </c>
    </row>
    <row r="513" spans="151:162" x14ac:dyDescent="0.2">
      <c r="EU513" s="67">
        <v>587.07000000000005</v>
      </c>
      <c r="EV513" s="67" t="s">
        <v>4124</v>
      </c>
      <c r="EW513" s="67">
        <v>513.12</v>
      </c>
      <c r="EX513" s="67" t="s">
        <v>4125</v>
      </c>
      <c r="EY513" s="67">
        <v>5881</v>
      </c>
      <c r="EZ513" s="67" t="s">
        <v>4126</v>
      </c>
      <c r="FA513" s="67">
        <v>21063.75</v>
      </c>
      <c r="FB513" s="67" t="s">
        <v>4127</v>
      </c>
      <c r="FC513" s="67" t="s">
        <v>4128</v>
      </c>
      <c r="FD513" s="67" t="s">
        <v>4129</v>
      </c>
      <c r="FE513" s="68" t="s">
        <v>4130</v>
      </c>
      <c r="FF513" s="68" t="s">
        <v>4131</v>
      </c>
    </row>
    <row r="514" spans="151:162" x14ac:dyDescent="0.2">
      <c r="EU514" s="67">
        <v>587.1</v>
      </c>
      <c r="EV514" s="67" t="s">
        <v>4132</v>
      </c>
      <c r="EW514" s="67">
        <v>513.14</v>
      </c>
      <c r="EX514" s="67" t="s">
        <v>4133</v>
      </c>
      <c r="EY514" s="67">
        <v>5881.25</v>
      </c>
      <c r="EZ514" s="67" t="s">
        <v>4134</v>
      </c>
      <c r="FA514" s="67">
        <v>21064.25</v>
      </c>
      <c r="FB514" s="67" t="s">
        <v>4135</v>
      </c>
      <c r="FC514" s="67" t="s">
        <v>4136</v>
      </c>
      <c r="FD514" s="67" t="s">
        <v>4137</v>
      </c>
      <c r="FE514" s="68" t="s">
        <v>4138</v>
      </c>
      <c r="FF514" s="68" t="s">
        <v>4139</v>
      </c>
    </row>
    <row r="515" spans="151:162" x14ac:dyDescent="0.2">
      <c r="EU515" s="67">
        <v>587.11</v>
      </c>
      <c r="EV515" s="67" t="s">
        <v>4140</v>
      </c>
      <c r="EW515" s="67">
        <v>513.20000000000005</v>
      </c>
      <c r="EX515" s="67" t="s">
        <v>4141</v>
      </c>
      <c r="EY515" s="67">
        <v>5881.25</v>
      </c>
      <c r="EZ515" s="67" t="s">
        <v>4142</v>
      </c>
      <c r="FA515" s="67">
        <v>21066.5</v>
      </c>
      <c r="FB515" s="67" t="s">
        <v>4143</v>
      </c>
      <c r="FC515" s="67" t="s">
        <v>4144</v>
      </c>
      <c r="FD515" s="67" t="s">
        <v>4145</v>
      </c>
      <c r="FE515" s="68" t="s">
        <v>4146</v>
      </c>
      <c r="FF515" s="68" t="s">
        <v>4147</v>
      </c>
    </row>
    <row r="516" spans="151:162" x14ac:dyDescent="0.2">
      <c r="EU516" s="67">
        <v>587.17999999999995</v>
      </c>
      <c r="EV516" s="67" t="s">
        <v>4148</v>
      </c>
      <c r="EW516" s="67">
        <v>513.27</v>
      </c>
      <c r="EX516" s="67" t="s">
        <v>4149</v>
      </c>
      <c r="EY516" s="67">
        <v>5882</v>
      </c>
      <c r="EZ516" s="67" t="s">
        <v>4150</v>
      </c>
      <c r="FA516" s="67">
        <v>21069.25</v>
      </c>
      <c r="FB516" s="67" t="s">
        <v>4151</v>
      </c>
      <c r="FC516" s="67" t="s">
        <v>4152</v>
      </c>
      <c r="FD516" s="67" t="s">
        <v>4153</v>
      </c>
      <c r="FE516" s="68" t="s">
        <v>4154</v>
      </c>
      <c r="FF516" s="68" t="s">
        <v>4155</v>
      </c>
    </row>
    <row r="517" spans="151:162" x14ac:dyDescent="0.2">
      <c r="EU517" s="67">
        <v>587.20000000000005</v>
      </c>
      <c r="EV517" s="67" t="s">
        <v>4156</v>
      </c>
      <c r="EW517" s="67">
        <v>513.29999999999995</v>
      </c>
      <c r="EX517" s="67" t="s">
        <v>4157</v>
      </c>
      <c r="EY517" s="67">
        <v>5882.5</v>
      </c>
      <c r="EZ517" s="67" t="s">
        <v>4158</v>
      </c>
      <c r="FA517" s="67">
        <v>21070.75</v>
      </c>
      <c r="FB517" s="67" t="s">
        <v>4159</v>
      </c>
      <c r="FC517" s="67" t="s">
        <v>4160</v>
      </c>
      <c r="FD517" s="67" t="s">
        <v>4161</v>
      </c>
      <c r="FE517" s="68" t="s">
        <v>4162</v>
      </c>
      <c r="FF517" s="68" t="s">
        <v>4163</v>
      </c>
    </row>
    <row r="518" spans="151:162" x14ac:dyDescent="0.2">
      <c r="EU518" s="67">
        <v>587.21</v>
      </c>
      <c r="EV518" s="67" t="s">
        <v>4164</v>
      </c>
      <c r="EW518" s="67">
        <v>513.29999999999995</v>
      </c>
      <c r="EX518" s="67" t="s">
        <v>4165</v>
      </c>
      <c r="EY518" s="67">
        <v>5882.25</v>
      </c>
      <c r="EZ518" s="67" t="s">
        <v>4166</v>
      </c>
      <c r="FA518" s="67">
        <v>21070.75</v>
      </c>
      <c r="FB518" s="67" t="s">
        <v>4167</v>
      </c>
      <c r="FC518" s="67" t="s">
        <v>4168</v>
      </c>
      <c r="FD518" s="67" t="s">
        <v>4169</v>
      </c>
      <c r="FE518" s="68" t="s">
        <v>4170</v>
      </c>
      <c r="FF518" s="68" t="s">
        <v>4171</v>
      </c>
    </row>
    <row r="519" spans="151:162" x14ac:dyDescent="0.2">
      <c r="EU519" s="67">
        <v>587.29</v>
      </c>
      <c r="EV519" s="67" t="s">
        <v>4172</v>
      </c>
      <c r="EW519" s="67">
        <v>513.37</v>
      </c>
      <c r="EX519" s="67" t="s">
        <v>4173</v>
      </c>
      <c r="EY519" s="67">
        <v>5883</v>
      </c>
      <c r="EZ519" s="67" t="s">
        <v>4174</v>
      </c>
      <c r="FA519" s="67">
        <v>21073.5</v>
      </c>
      <c r="FB519" s="67" t="s">
        <v>4175</v>
      </c>
      <c r="FC519" s="67" t="s">
        <v>4176</v>
      </c>
      <c r="FD519" s="67" t="s">
        <v>4177</v>
      </c>
      <c r="FE519" s="68" t="s">
        <v>4178</v>
      </c>
      <c r="FF519" s="68" t="s">
        <v>4179</v>
      </c>
    </row>
    <row r="520" spans="151:162" x14ac:dyDescent="0.2">
      <c r="EU520" s="67">
        <v>587.36</v>
      </c>
      <c r="EV520" s="67" t="s">
        <v>4180</v>
      </c>
      <c r="EW520" s="67">
        <v>513.41</v>
      </c>
      <c r="EX520" s="67" t="s">
        <v>4181</v>
      </c>
      <c r="EY520" s="67">
        <v>5884</v>
      </c>
      <c r="EZ520" s="67" t="s">
        <v>4182</v>
      </c>
      <c r="FA520" s="67">
        <v>21075.5</v>
      </c>
      <c r="FB520" s="67" t="s">
        <v>4183</v>
      </c>
      <c r="FC520" s="67" t="s">
        <v>4184</v>
      </c>
      <c r="FD520" s="67" t="s">
        <v>4185</v>
      </c>
      <c r="FE520" s="68" t="s">
        <v>4186</v>
      </c>
      <c r="FF520" s="68" t="s">
        <v>4187</v>
      </c>
    </row>
    <row r="521" spans="151:162" x14ac:dyDescent="0.2">
      <c r="EU521" s="67">
        <v>587.20000000000005</v>
      </c>
      <c r="EV521" s="67" t="s">
        <v>4188</v>
      </c>
      <c r="EW521" s="67">
        <v>513.23</v>
      </c>
      <c r="EX521" s="67" t="s">
        <v>4189</v>
      </c>
      <c r="EY521" s="67">
        <v>5882</v>
      </c>
      <c r="EZ521" s="67" t="s">
        <v>4190</v>
      </c>
      <c r="FA521" s="67">
        <v>21068</v>
      </c>
      <c r="FB521" s="67" t="s">
        <v>4191</v>
      </c>
      <c r="FC521" s="67" t="s">
        <v>4192</v>
      </c>
      <c r="FD521" s="67" t="s">
        <v>4193</v>
      </c>
      <c r="FE521" s="68" t="s">
        <v>4194</v>
      </c>
      <c r="FF521" s="68" t="s">
        <v>4195</v>
      </c>
    </row>
    <row r="522" spans="151:162" x14ac:dyDescent="0.2">
      <c r="EU522" s="67">
        <v>587.08000000000004</v>
      </c>
      <c r="EV522" s="67" t="s">
        <v>4196</v>
      </c>
      <c r="EW522" s="67">
        <v>513.1</v>
      </c>
      <c r="EX522" s="67" t="s">
        <v>4197</v>
      </c>
      <c r="EY522" s="67">
        <v>5881</v>
      </c>
      <c r="EZ522" s="67" t="s">
        <v>4198</v>
      </c>
      <c r="FA522" s="67">
        <v>21062.25</v>
      </c>
      <c r="FB522" s="67" t="s">
        <v>4199</v>
      </c>
      <c r="FC522" s="67" t="s">
        <v>4200</v>
      </c>
      <c r="FD522" s="67" t="s">
        <v>4201</v>
      </c>
      <c r="FE522" s="68" t="s">
        <v>4202</v>
      </c>
      <c r="FF522" s="68" t="s">
        <v>4203</v>
      </c>
    </row>
    <row r="523" spans="151:162" x14ac:dyDescent="0.2">
      <c r="EU523" s="67">
        <v>586.94000000000005</v>
      </c>
      <c r="EV523" s="67" t="s">
        <v>4204</v>
      </c>
      <c r="EW523" s="67">
        <v>513</v>
      </c>
      <c r="EX523" s="67" t="s">
        <v>4205</v>
      </c>
      <c r="EY523" s="67">
        <v>5879.25</v>
      </c>
      <c r="EZ523" s="67" t="s">
        <v>4206</v>
      </c>
      <c r="FA523" s="67">
        <v>21057.5</v>
      </c>
      <c r="FB523" s="67" t="s">
        <v>4207</v>
      </c>
      <c r="FC523" s="67" t="s">
        <v>4208</v>
      </c>
      <c r="FD523" s="67" t="s">
        <v>4209</v>
      </c>
      <c r="FE523" s="68" t="s">
        <v>4210</v>
      </c>
      <c r="FF523" s="68" t="s">
        <v>4211</v>
      </c>
    </row>
    <row r="524" spans="151:162" x14ac:dyDescent="0.2">
      <c r="EU524" s="67">
        <v>586.89</v>
      </c>
      <c r="EV524" s="67" t="s">
        <v>4212</v>
      </c>
      <c r="EW524" s="67">
        <v>512.94000000000005</v>
      </c>
      <c r="EX524" s="67" t="s">
        <v>4213</v>
      </c>
      <c r="EY524" s="67">
        <v>5879</v>
      </c>
      <c r="EZ524" s="67" t="s">
        <v>4214</v>
      </c>
      <c r="FA524" s="67">
        <v>21055.75</v>
      </c>
      <c r="FB524" s="67" t="s">
        <v>4215</v>
      </c>
      <c r="FC524" s="67" t="s">
        <v>4216</v>
      </c>
      <c r="FD524" s="67" t="s">
        <v>4217</v>
      </c>
      <c r="FE524" s="68" t="s">
        <v>4218</v>
      </c>
      <c r="FF524" s="68" t="s">
        <v>4219</v>
      </c>
    </row>
    <row r="525" spans="151:162" x14ac:dyDescent="0.2">
      <c r="EU525" s="67">
        <v>586.86</v>
      </c>
      <c r="EV525" s="67" t="s">
        <v>4220</v>
      </c>
      <c r="EW525" s="67">
        <v>512.94000000000005</v>
      </c>
      <c r="EX525" s="67" t="s">
        <v>4221</v>
      </c>
      <c r="EY525" s="67">
        <v>5878.5</v>
      </c>
      <c r="EZ525" s="67" t="s">
        <v>4222</v>
      </c>
      <c r="FA525" s="67">
        <v>21055.75</v>
      </c>
      <c r="FB525" s="67" t="s">
        <v>4223</v>
      </c>
      <c r="FC525" s="67" t="s">
        <v>4224</v>
      </c>
      <c r="FD525" s="67" t="s">
        <v>4225</v>
      </c>
      <c r="FE525" s="68" t="s">
        <v>4226</v>
      </c>
      <c r="FF525" s="68" t="s">
        <v>4227</v>
      </c>
    </row>
    <row r="526" spans="151:162" x14ac:dyDescent="0.2">
      <c r="EU526" s="67">
        <v>586.86</v>
      </c>
      <c r="EV526" s="67" t="s">
        <v>4228</v>
      </c>
      <c r="EW526" s="67">
        <v>512.95000000000005</v>
      </c>
      <c r="EX526" s="67" t="s">
        <v>4229</v>
      </c>
      <c r="EY526" s="67">
        <v>5878.75</v>
      </c>
      <c r="EZ526" s="67" t="s">
        <v>4230</v>
      </c>
      <c r="FA526" s="67">
        <v>21056.25</v>
      </c>
      <c r="FB526" s="67" t="s">
        <v>4231</v>
      </c>
      <c r="FC526" s="67" t="s">
        <v>4232</v>
      </c>
      <c r="FD526" s="67" t="s">
        <v>4233</v>
      </c>
      <c r="FE526" s="68" t="s">
        <v>4234</v>
      </c>
      <c r="FF526" s="68" t="s">
        <v>4235</v>
      </c>
    </row>
    <row r="527" spans="151:162" x14ac:dyDescent="0.2">
      <c r="EU527" s="67">
        <v>586.72</v>
      </c>
      <c r="EV527" s="67" t="s">
        <v>4236</v>
      </c>
      <c r="EW527" s="67">
        <v>512.80999999999995</v>
      </c>
      <c r="EX527" s="67" t="s">
        <v>4237</v>
      </c>
      <c r="EY527" s="67">
        <v>5877.75</v>
      </c>
      <c r="EZ527" s="67" t="s">
        <v>4238</v>
      </c>
      <c r="FA527" s="67">
        <v>21051</v>
      </c>
      <c r="FB527" s="67" t="s">
        <v>4239</v>
      </c>
      <c r="FC527" s="67" t="s">
        <v>4240</v>
      </c>
      <c r="FD527" s="67" t="s">
        <v>4241</v>
      </c>
      <c r="FE527" s="68" t="s">
        <v>4242</v>
      </c>
      <c r="FF527" s="68" t="s">
        <v>4243</v>
      </c>
    </row>
    <row r="528" spans="151:162" x14ac:dyDescent="0.2">
      <c r="EU528" s="67">
        <v>586.66999999999996</v>
      </c>
      <c r="EV528" s="67" t="s">
        <v>4244</v>
      </c>
      <c r="EW528" s="67">
        <v>512.74</v>
      </c>
      <c r="EX528" s="67" t="s">
        <v>4245</v>
      </c>
      <c r="EY528" s="67">
        <v>5877</v>
      </c>
      <c r="EZ528" s="67" t="s">
        <v>4246</v>
      </c>
      <c r="FA528" s="67">
        <v>21047.5</v>
      </c>
      <c r="FB528" s="67" t="s">
        <v>4247</v>
      </c>
      <c r="FC528" s="67" t="s">
        <v>4248</v>
      </c>
      <c r="FD528" s="67" t="s">
        <v>4249</v>
      </c>
      <c r="FE528" s="68" t="s">
        <v>4250</v>
      </c>
      <c r="FF528" s="68" t="s">
        <v>4251</v>
      </c>
    </row>
    <row r="529" spans="151:162" x14ac:dyDescent="0.2">
      <c r="EU529" s="67">
        <v>586.66999999999996</v>
      </c>
      <c r="EV529" s="67" t="s">
        <v>4252</v>
      </c>
      <c r="EW529" s="67">
        <v>512.78</v>
      </c>
      <c r="EX529" s="67" t="s">
        <v>4253</v>
      </c>
      <c r="EY529" s="67">
        <v>5877</v>
      </c>
      <c r="EZ529" s="67" t="s">
        <v>4254</v>
      </c>
      <c r="FA529" s="67">
        <v>21049</v>
      </c>
      <c r="FB529" s="67" t="s">
        <v>4255</v>
      </c>
      <c r="FC529" s="67" t="s">
        <v>4256</v>
      </c>
      <c r="FD529" s="67" t="s">
        <v>4257</v>
      </c>
      <c r="FE529" s="68" t="s">
        <v>4258</v>
      </c>
      <c r="FF529" s="68" t="s">
        <v>4259</v>
      </c>
    </row>
    <row r="530" spans="151:162" x14ac:dyDescent="0.2">
      <c r="EU530" s="67">
        <v>586.69000000000005</v>
      </c>
      <c r="EV530" s="67" t="s">
        <v>4260</v>
      </c>
      <c r="EW530" s="67">
        <v>512.83000000000004</v>
      </c>
      <c r="EX530" s="67" t="s">
        <v>4261</v>
      </c>
      <c r="EY530" s="67">
        <v>5877.25</v>
      </c>
      <c r="EZ530" s="67" t="s">
        <v>4262</v>
      </c>
      <c r="FA530" s="67">
        <v>21050.25</v>
      </c>
      <c r="FB530" s="67" t="s">
        <v>4263</v>
      </c>
      <c r="FC530" s="67" t="s">
        <v>4264</v>
      </c>
      <c r="FD530" s="67" t="s">
        <v>4265</v>
      </c>
      <c r="FE530" s="68" t="s">
        <v>4266</v>
      </c>
      <c r="FF530" s="68" t="s">
        <v>4267</v>
      </c>
    </row>
    <row r="531" spans="151:162" x14ac:dyDescent="0.2">
      <c r="EU531" s="67">
        <v>586.54999999999995</v>
      </c>
      <c r="EV531" s="67" t="s">
        <v>4268</v>
      </c>
      <c r="EW531" s="67">
        <v>512.61</v>
      </c>
      <c r="EX531" s="67" t="s">
        <v>4269</v>
      </c>
      <c r="EY531" s="67">
        <v>5875.75</v>
      </c>
      <c r="EZ531" s="67" t="s">
        <v>4270</v>
      </c>
      <c r="FA531" s="67">
        <v>21042</v>
      </c>
      <c r="FB531" s="67" t="s">
        <v>4271</v>
      </c>
      <c r="FC531" s="67" t="s">
        <v>4272</v>
      </c>
      <c r="FD531" s="67" t="s">
        <v>4273</v>
      </c>
      <c r="FE531" s="68" t="s">
        <v>4274</v>
      </c>
      <c r="FF531" s="68" t="s">
        <v>4275</v>
      </c>
    </row>
    <row r="532" spans="151:162" x14ac:dyDescent="0.2">
      <c r="EU532" s="67">
        <v>586.78</v>
      </c>
      <c r="EV532" s="67" t="s">
        <v>4276</v>
      </c>
      <c r="EW532" s="67">
        <v>512.89</v>
      </c>
      <c r="EX532" s="67" t="s">
        <v>4277</v>
      </c>
      <c r="EY532" s="67">
        <v>5878</v>
      </c>
      <c r="EZ532" s="67" t="s">
        <v>4278</v>
      </c>
      <c r="FA532" s="67">
        <v>21053</v>
      </c>
      <c r="FB532" s="67" t="s">
        <v>4279</v>
      </c>
      <c r="FC532" s="67" t="s">
        <v>4280</v>
      </c>
      <c r="FD532" s="67" t="s">
        <v>4281</v>
      </c>
      <c r="FE532" s="68" t="s">
        <v>4282</v>
      </c>
      <c r="FF532" s="68" t="s">
        <v>4283</v>
      </c>
    </row>
    <row r="533" spans="151:162" x14ac:dyDescent="0.2">
      <c r="EU533" s="67">
        <v>586.74</v>
      </c>
      <c r="EV533" s="67" t="s">
        <v>4284</v>
      </c>
      <c r="EW533" s="67">
        <v>512.85</v>
      </c>
      <c r="EX533" s="67" t="s">
        <v>4285</v>
      </c>
      <c r="EY533" s="67">
        <v>5877.75</v>
      </c>
      <c r="EZ533" s="67" t="s">
        <v>4286</v>
      </c>
      <c r="FA533" s="67">
        <v>21052</v>
      </c>
      <c r="FB533" s="67" t="s">
        <v>4287</v>
      </c>
      <c r="FC533" s="67" t="s">
        <v>4288</v>
      </c>
      <c r="FD533" s="67" t="s">
        <v>4289</v>
      </c>
      <c r="FE533" s="68" t="s">
        <v>4290</v>
      </c>
      <c r="FF533" s="68" t="s">
        <v>4291</v>
      </c>
    </row>
    <row r="534" spans="151:162" x14ac:dyDescent="0.2">
      <c r="EU534" s="67">
        <v>586.76</v>
      </c>
      <c r="EV534" s="67" t="s">
        <v>4292</v>
      </c>
      <c r="EW534" s="67">
        <v>512.84</v>
      </c>
      <c r="EX534" s="67" t="s">
        <v>4293</v>
      </c>
      <c r="EY534" s="67">
        <v>5878</v>
      </c>
      <c r="EZ534" s="67" t="s">
        <v>4294</v>
      </c>
      <c r="FA534" s="67">
        <v>21051.25</v>
      </c>
      <c r="FB534" s="67" t="s">
        <v>4295</v>
      </c>
      <c r="FC534" s="67" t="s">
        <v>4296</v>
      </c>
      <c r="FD534" s="67" t="s">
        <v>4297</v>
      </c>
      <c r="FE534" s="68" t="s">
        <v>4298</v>
      </c>
      <c r="FF534" s="68" t="s">
        <v>4299</v>
      </c>
    </row>
    <row r="535" spans="151:162" x14ac:dyDescent="0.2">
      <c r="EU535" s="67">
        <v>586.85</v>
      </c>
      <c r="EV535" s="67" t="s">
        <v>4300</v>
      </c>
      <c r="EW535" s="67">
        <v>512.95000000000005</v>
      </c>
      <c r="EX535" s="67" t="s">
        <v>4301</v>
      </c>
      <c r="EY535" s="67">
        <v>5879</v>
      </c>
      <c r="EZ535" s="67" t="s">
        <v>4302</v>
      </c>
      <c r="FA535" s="67">
        <v>21056.25</v>
      </c>
      <c r="FB535" s="67" t="s">
        <v>4303</v>
      </c>
      <c r="FC535" s="67" t="s">
        <v>4304</v>
      </c>
      <c r="FD535" s="67" t="s">
        <v>4305</v>
      </c>
      <c r="FE535" s="68" t="s">
        <v>4306</v>
      </c>
      <c r="FF535" s="68" t="s">
        <v>4307</v>
      </c>
    </row>
    <row r="536" spans="151:162" x14ac:dyDescent="0.2">
      <c r="EU536" s="67">
        <v>586.85</v>
      </c>
      <c r="EV536" s="67" t="s">
        <v>4308</v>
      </c>
      <c r="EW536" s="67">
        <v>512.97</v>
      </c>
      <c r="EX536" s="67" t="s">
        <v>4309</v>
      </c>
      <c r="EY536" s="67">
        <v>5878.75</v>
      </c>
      <c r="EZ536" s="67" t="s">
        <v>4310</v>
      </c>
      <c r="FA536" s="67">
        <v>21056.5</v>
      </c>
      <c r="FB536" s="67" t="s">
        <v>4311</v>
      </c>
      <c r="FC536" s="67" t="s">
        <v>4312</v>
      </c>
      <c r="FD536" s="67" t="s">
        <v>4313</v>
      </c>
      <c r="FE536" s="68" t="s">
        <v>4314</v>
      </c>
      <c r="FF536" s="68" t="s">
        <v>4315</v>
      </c>
    </row>
    <row r="537" spans="151:162" x14ac:dyDescent="0.2">
      <c r="EU537" s="67">
        <v>586.91999999999996</v>
      </c>
      <c r="EV537" s="67" t="s">
        <v>4316</v>
      </c>
      <c r="EW537" s="67">
        <v>513.08000000000004</v>
      </c>
      <c r="EX537" s="67" t="s">
        <v>4317</v>
      </c>
      <c r="EY537" s="67">
        <v>5879.5</v>
      </c>
      <c r="EZ537" s="67" t="s">
        <v>4318</v>
      </c>
      <c r="FA537" s="67">
        <v>21061.5</v>
      </c>
      <c r="FB537" s="67" t="s">
        <v>4319</v>
      </c>
      <c r="FC537" s="67" t="s">
        <v>4320</v>
      </c>
      <c r="FD537" s="67" t="s">
        <v>4321</v>
      </c>
      <c r="FE537" s="68" t="s">
        <v>4322</v>
      </c>
      <c r="FF537" s="68" t="s">
        <v>4323</v>
      </c>
    </row>
    <row r="538" spans="151:162" x14ac:dyDescent="0.2">
      <c r="EU538" s="67">
        <v>586.87</v>
      </c>
      <c r="EV538" s="67" t="s">
        <v>4324</v>
      </c>
      <c r="EW538" s="67">
        <v>513.05999999999995</v>
      </c>
      <c r="EX538" s="67" t="s">
        <v>4325</v>
      </c>
      <c r="EY538" s="67">
        <v>5879</v>
      </c>
      <c r="EZ538" s="67" t="s">
        <v>4326</v>
      </c>
      <c r="FA538" s="67">
        <v>21060.25</v>
      </c>
      <c r="FB538" s="67" t="s">
        <v>4327</v>
      </c>
      <c r="FC538" s="67" t="s">
        <v>4328</v>
      </c>
      <c r="FD538" s="67" t="s">
        <v>4329</v>
      </c>
      <c r="FE538" s="68" t="s">
        <v>4330</v>
      </c>
      <c r="FF538" s="68" t="s">
        <v>4331</v>
      </c>
    </row>
    <row r="539" spans="151:162" x14ac:dyDescent="0.2">
      <c r="EU539" s="67">
        <v>586.86</v>
      </c>
      <c r="EV539" s="67" t="s">
        <v>4332</v>
      </c>
      <c r="EW539" s="67">
        <v>512.97</v>
      </c>
      <c r="EX539" s="67" t="s">
        <v>4333</v>
      </c>
      <c r="EY539" s="67">
        <v>5878.75</v>
      </c>
      <c r="EZ539" s="67" t="s">
        <v>4334</v>
      </c>
      <c r="FA539" s="67">
        <v>21056.25</v>
      </c>
      <c r="FB539" s="67" t="s">
        <v>4335</v>
      </c>
      <c r="FC539" s="67" t="s">
        <v>4336</v>
      </c>
      <c r="FD539" s="67" t="s">
        <v>4337</v>
      </c>
      <c r="FE539" s="68" t="s">
        <v>4338</v>
      </c>
      <c r="FF539" s="68" t="s">
        <v>4339</v>
      </c>
    </row>
    <row r="540" spans="151:162" x14ac:dyDescent="0.2">
      <c r="EU540" s="67">
        <v>586.79999999999995</v>
      </c>
      <c r="EV540" s="67" t="s">
        <v>4340</v>
      </c>
      <c r="EW540" s="67">
        <v>512.94000000000005</v>
      </c>
      <c r="EX540" s="67" t="s">
        <v>4341</v>
      </c>
      <c r="EY540" s="67">
        <v>5878.5</v>
      </c>
      <c r="EZ540" s="67" t="s">
        <v>4342</v>
      </c>
      <c r="FA540" s="67">
        <v>21055.5</v>
      </c>
      <c r="FB540" s="67" t="s">
        <v>4343</v>
      </c>
      <c r="FC540" s="67" t="s">
        <v>4344</v>
      </c>
      <c r="FD540" s="67" t="s">
        <v>4345</v>
      </c>
      <c r="FE540" s="68" t="s">
        <v>4346</v>
      </c>
      <c r="FF540" s="68" t="s">
        <v>4347</v>
      </c>
    </row>
    <row r="541" spans="151:162" x14ac:dyDescent="0.2">
      <c r="EU541" s="67">
        <v>586.79999999999995</v>
      </c>
      <c r="EV541" s="67" t="s">
        <v>4348</v>
      </c>
      <c r="EW541" s="67">
        <v>512.95000000000005</v>
      </c>
      <c r="EX541" s="67" t="s">
        <v>4349</v>
      </c>
      <c r="EY541" s="67">
        <v>5878.25</v>
      </c>
      <c r="EZ541" s="67" t="s">
        <v>4350</v>
      </c>
      <c r="FA541" s="67">
        <v>21055.75</v>
      </c>
      <c r="FB541" s="67" t="s">
        <v>4351</v>
      </c>
      <c r="FC541" s="67" t="s">
        <v>4352</v>
      </c>
      <c r="FD541" s="67" t="s">
        <v>4353</v>
      </c>
      <c r="FE541" s="68" t="s">
        <v>4354</v>
      </c>
      <c r="FF541" s="68" t="s">
        <v>4355</v>
      </c>
    </row>
    <row r="542" spans="151:162" x14ac:dyDescent="0.2">
      <c r="EU542" s="67">
        <v>587.04</v>
      </c>
      <c r="EV542" s="67" t="s">
        <v>4356</v>
      </c>
      <c r="EW542" s="67">
        <v>513.22</v>
      </c>
      <c r="EX542" s="67" t="s">
        <v>4357</v>
      </c>
      <c r="EY542" s="67">
        <v>5880.75</v>
      </c>
      <c r="EZ542" s="67" t="s">
        <v>4358</v>
      </c>
      <c r="FA542" s="67">
        <v>21067</v>
      </c>
      <c r="FB542" s="67" t="s">
        <v>4359</v>
      </c>
      <c r="FC542" s="67" t="s">
        <v>4360</v>
      </c>
      <c r="FD542" s="67" t="s">
        <v>4361</v>
      </c>
      <c r="FE542" s="68" t="s">
        <v>4362</v>
      </c>
      <c r="FF542" s="68" t="s">
        <v>4363</v>
      </c>
    </row>
    <row r="543" spans="151:162" x14ac:dyDescent="0.2">
      <c r="EU543" s="67">
        <v>587.09</v>
      </c>
      <c r="EV543" s="67" t="s">
        <v>4364</v>
      </c>
      <c r="EW543" s="67">
        <v>513.22</v>
      </c>
      <c r="EX543" s="67" t="s">
        <v>4365</v>
      </c>
      <c r="EY543" s="67">
        <v>5881.25</v>
      </c>
      <c r="EZ543" s="67" t="s">
        <v>4366</v>
      </c>
      <c r="FA543" s="67">
        <v>21067.5</v>
      </c>
      <c r="FB543" s="67" t="s">
        <v>4367</v>
      </c>
      <c r="FC543" s="67" t="s">
        <v>4368</v>
      </c>
      <c r="FD543" s="67" t="s">
        <v>4369</v>
      </c>
      <c r="FE543" s="68" t="s">
        <v>4370</v>
      </c>
      <c r="FF543" s="68" t="s">
        <v>4371</v>
      </c>
    </row>
    <row r="544" spans="151:162" x14ac:dyDescent="0.2">
      <c r="EU544" s="67">
        <v>587.01</v>
      </c>
      <c r="EV544" s="67" t="s">
        <v>4372</v>
      </c>
      <c r="EW544" s="67">
        <v>513.14</v>
      </c>
      <c r="EX544" s="67" t="s">
        <v>4373</v>
      </c>
      <c r="EY544" s="67">
        <v>5880.25</v>
      </c>
      <c r="EZ544" s="67" t="s">
        <v>4374</v>
      </c>
      <c r="FA544" s="67">
        <v>21063.75</v>
      </c>
      <c r="FB544" s="67" t="s">
        <v>4375</v>
      </c>
      <c r="FC544" s="67" t="s">
        <v>4376</v>
      </c>
      <c r="FD544" s="67" t="s">
        <v>4377</v>
      </c>
      <c r="FE544" s="68" t="s">
        <v>4378</v>
      </c>
      <c r="FF544" s="68" t="s">
        <v>4379</v>
      </c>
    </row>
    <row r="545" spans="151:162" x14ac:dyDescent="0.2">
      <c r="EU545" s="67">
        <v>587.32000000000005</v>
      </c>
      <c r="EV545" s="67" t="s">
        <v>4380</v>
      </c>
      <c r="EW545" s="67">
        <v>513.36</v>
      </c>
      <c r="EX545" s="67" t="s">
        <v>4381</v>
      </c>
      <c r="EY545" s="67">
        <v>5883</v>
      </c>
      <c r="EZ545" s="67" t="s">
        <v>4382</v>
      </c>
      <c r="FA545" s="67">
        <v>21072.25</v>
      </c>
      <c r="FB545" s="67" t="s">
        <v>4383</v>
      </c>
      <c r="FC545" s="67" t="s">
        <v>4384</v>
      </c>
      <c r="FD545" s="67" t="s">
        <v>4385</v>
      </c>
      <c r="FE545" s="68" t="s">
        <v>4386</v>
      </c>
      <c r="FF545" s="68" t="s">
        <v>4387</v>
      </c>
    </row>
    <row r="546" spans="151:162" x14ac:dyDescent="0.2">
      <c r="EU546" s="67">
        <v>587.25</v>
      </c>
      <c r="EV546" s="67" t="s">
        <v>4388</v>
      </c>
      <c r="EW546" s="67">
        <v>513.35</v>
      </c>
      <c r="EX546" s="67" t="s">
        <v>4389</v>
      </c>
      <c r="EY546" s="67">
        <v>5883</v>
      </c>
      <c r="EZ546" s="67" t="s">
        <v>4390</v>
      </c>
      <c r="FA546" s="67">
        <v>21072.75</v>
      </c>
      <c r="FB546" s="67" t="s">
        <v>4391</v>
      </c>
      <c r="FC546" s="67" t="s">
        <v>4392</v>
      </c>
      <c r="FD546" s="67" t="s">
        <v>4393</v>
      </c>
      <c r="FE546" s="68" t="s">
        <v>4394</v>
      </c>
      <c r="FF546" s="68" t="s">
        <v>4395</v>
      </c>
    </row>
    <row r="547" spans="151:162" x14ac:dyDescent="0.2">
      <c r="EU547" s="67">
        <v>587.15</v>
      </c>
      <c r="EV547" s="67" t="s">
        <v>4396</v>
      </c>
      <c r="EW547" s="67">
        <v>513.26</v>
      </c>
      <c r="EX547" s="67" t="s">
        <v>4397</v>
      </c>
      <c r="EY547" s="67">
        <v>5882</v>
      </c>
      <c r="EZ547" s="67" t="s">
        <v>4398</v>
      </c>
      <c r="FA547" s="67">
        <v>21068</v>
      </c>
      <c r="FB547" s="67" t="s">
        <v>4399</v>
      </c>
      <c r="FC547" s="67" t="s">
        <v>4400</v>
      </c>
      <c r="FD547" s="67" t="s">
        <v>4401</v>
      </c>
      <c r="FE547" s="68" t="s">
        <v>4402</v>
      </c>
      <c r="FF547" s="68" t="s">
        <v>4403</v>
      </c>
    </row>
    <row r="548" spans="151:162" x14ac:dyDescent="0.2">
      <c r="EU548" s="67">
        <v>587.16999999999996</v>
      </c>
      <c r="EV548" s="67" t="s">
        <v>4404</v>
      </c>
      <c r="EW548" s="67">
        <v>513.27</v>
      </c>
      <c r="EX548" s="67" t="s">
        <v>4405</v>
      </c>
      <c r="EY548" s="67">
        <v>5882</v>
      </c>
      <c r="EZ548" s="67" t="s">
        <v>4406</v>
      </c>
      <c r="FA548" s="67">
        <v>21069.75</v>
      </c>
      <c r="FB548" s="67" t="s">
        <v>4407</v>
      </c>
      <c r="FC548" s="67" t="s">
        <v>4408</v>
      </c>
      <c r="FD548" s="67" t="s">
        <v>4409</v>
      </c>
      <c r="FE548" s="68" t="s">
        <v>4410</v>
      </c>
      <c r="FF548" s="68" t="s">
        <v>4411</v>
      </c>
    </row>
    <row r="549" spans="151:162" x14ac:dyDescent="0.2">
      <c r="EU549" s="67">
        <v>587.20000000000005</v>
      </c>
      <c r="EV549" s="67" t="s">
        <v>4412</v>
      </c>
      <c r="EW549" s="67">
        <v>513.29999999999995</v>
      </c>
      <c r="EX549" s="67" t="s">
        <v>4413</v>
      </c>
      <c r="EY549" s="67">
        <v>5882.25</v>
      </c>
      <c r="EZ549" s="67" t="s">
        <v>4414</v>
      </c>
      <c r="FA549" s="67">
        <v>21072.25</v>
      </c>
      <c r="FB549" s="67" t="s">
        <v>4415</v>
      </c>
      <c r="FC549" s="67" t="s">
        <v>4416</v>
      </c>
      <c r="FD549" s="67" t="s">
        <v>4417</v>
      </c>
      <c r="FE549" s="68" t="s">
        <v>4418</v>
      </c>
      <c r="FF549" s="68" t="s">
        <v>4419</v>
      </c>
    </row>
    <row r="550" spans="151:162" x14ac:dyDescent="0.2">
      <c r="EU550" s="67">
        <v>587.15</v>
      </c>
      <c r="EV550" s="67" t="s">
        <v>4420</v>
      </c>
      <c r="EW550" s="67">
        <v>513.29999999999995</v>
      </c>
      <c r="EX550" s="67" t="s">
        <v>4421</v>
      </c>
      <c r="EY550" s="67">
        <v>5882</v>
      </c>
      <c r="EZ550" s="67" t="s">
        <v>4422</v>
      </c>
      <c r="FA550" s="67">
        <v>21070.75</v>
      </c>
      <c r="FB550" s="67" t="s">
        <v>4423</v>
      </c>
      <c r="FC550" s="67" t="s">
        <v>4424</v>
      </c>
      <c r="FD550" s="67" t="s">
        <v>4425</v>
      </c>
      <c r="FE550" s="68" t="s">
        <v>4426</v>
      </c>
      <c r="FF550" s="68" t="s">
        <v>4427</v>
      </c>
    </row>
    <row r="551" spans="151:162" x14ac:dyDescent="0.2">
      <c r="EU551" s="67">
        <v>586.97</v>
      </c>
      <c r="EV551" s="67" t="s">
        <v>4428</v>
      </c>
      <c r="EW551" s="67">
        <v>513.12</v>
      </c>
      <c r="EX551" s="67" t="s">
        <v>4429</v>
      </c>
      <c r="EY551" s="67">
        <v>5880.25</v>
      </c>
      <c r="EZ551" s="67" t="s">
        <v>4430</v>
      </c>
      <c r="FA551" s="67">
        <v>21063.25</v>
      </c>
      <c r="FB551" s="67" t="s">
        <v>4431</v>
      </c>
      <c r="FC551" s="67" t="s">
        <v>4432</v>
      </c>
      <c r="FD551" s="67" t="s">
        <v>4433</v>
      </c>
      <c r="FE551" s="68" t="s">
        <v>4434</v>
      </c>
      <c r="FF551" s="68" t="s">
        <v>4435</v>
      </c>
    </row>
    <row r="552" spans="151:162" x14ac:dyDescent="0.2">
      <c r="EU552" s="67">
        <v>587.09</v>
      </c>
      <c r="EV552" s="67" t="s">
        <v>4436</v>
      </c>
      <c r="EW552" s="67">
        <v>513.21</v>
      </c>
      <c r="EX552" s="67" t="s">
        <v>4437</v>
      </c>
      <c r="EY552" s="67">
        <v>5881.5</v>
      </c>
      <c r="EZ552" s="67" t="s">
        <v>4438</v>
      </c>
      <c r="FA552" s="67">
        <v>21067.25</v>
      </c>
      <c r="FB552" s="67" t="s">
        <v>4439</v>
      </c>
      <c r="FC552" s="67" t="s">
        <v>4440</v>
      </c>
      <c r="FD552" s="67" t="s">
        <v>4441</v>
      </c>
      <c r="FE552" s="68" t="s">
        <v>4442</v>
      </c>
      <c r="FF552" s="68" t="s">
        <v>4443</v>
      </c>
    </row>
    <row r="553" spans="151:162" x14ac:dyDescent="0.2">
      <c r="EU553" s="67">
        <v>587.27</v>
      </c>
      <c r="EV553" s="67" t="s">
        <v>4444</v>
      </c>
      <c r="EW553" s="67">
        <v>513.39</v>
      </c>
      <c r="EX553" s="67" t="s">
        <v>4445</v>
      </c>
      <c r="EY553" s="67">
        <v>5883</v>
      </c>
      <c r="EZ553" s="67" t="s">
        <v>4446</v>
      </c>
      <c r="FA553" s="67">
        <v>21074</v>
      </c>
      <c r="FB553" s="67" t="s">
        <v>4447</v>
      </c>
      <c r="FC553" s="67" t="s">
        <v>4448</v>
      </c>
      <c r="FD553" s="67" t="s">
        <v>4449</v>
      </c>
      <c r="FE553" s="68" t="s">
        <v>4450</v>
      </c>
      <c r="FF553" s="68" t="s">
        <v>4451</v>
      </c>
    </row>
    <row r="554" spans="151:162" x14ac:dyDescent="0.2">
      <c r="EU554" s="67">
        <v>587.37</v>
      </c>
      <c r="EV554" s="67" t="s">
        <v>4452</v>
      </c>
      <c r="EW554" s="67">
        <v>513.48</v>
      </c>
      <c r="EX554" s="67" t="s">
        <v>4453</v>
      </c>
      <c r="EY554" s="67">
        <v>5884.25</v>
      </c>
      <c r="EZ554" s="67" t="s">
        <v>4454</v>
      </c>
      <c r="FA554" s="67">
        <v>21079</v>
      </c>
      <c r="FB554" s="67" t="s">
        <v>4455</v>
      </c>
      <c r="FC554" s="67" t="s">
        <v>4456</v>
      </c>
      <c r="FD554" s="67" t="s">
        <v>4457</v>
      </c>
      <c r="FE554" s="68" t="s">
        <v>4458</v>
      </c>
      <c r="FF554" s="68" t="s">
        <v>4459</v>
      </c>
    </row>
    <row r="555" spans="151:162" x14ac:dyDescent="0.2">
      <c r="EU555" s="67">
        <v>587.33000000000004</v>
      </c>
      <c r="EV555" s="67" t="s">
        <v>4460</v>
      </c>
      <c r="EW555" s="67">
        <v>513.45000000000005</v>
      </c>
      <c r="EX555" s="67" t="s">
        <v>4461</v>
      </c>
      <c r="EY555" s="67">
        <v>5883.75</v>
      </c>
      <c r="EZ555" s="67" t="s">
        <v>4462</v>
      </c>
      <c r="FA555" s="67">
        <v>21077</v>
      </c>
      <c r="FB555" s="67" t="s">
        <v>4463</v>
      </c>
      <c r="FC555" s="67" t="s">
        <v>4464</v>
      </c>
      <c r="FD555" s="67" t="s">
        <v>4465</v>
      </c>
      <c r="FE555" s="68" t="s">
        <v>4466</v>
      </c>
      <c r="FF555" s="68" t="s">
        <v>4467</v>
      </c>
    </row>
    <row r="556" spans="151:162" x14ac:dyDescent="0.2">
      <c r="EU556" s="67">
        <v>587.53</v>
      </c>
      <c r="EV556" s="67" t="s">
        <v>4468</v>
      </c>
      <c r="EW556" s="67">
        <v>513.66</v>
      </c>
      <c r="EX556" s="67" t="s">
        <v>4469</v>
      </c>
      <c r="EY556" s="67">
        <v>5885.75</v>
      </c>
      <c r="EZ556" s="67" t="s">
        <v>4470</v>
      </c>
      <c r="FA556" s="67">
        <v>21085.5</v>
      </c>
      <c r="FB556" s="67" t="s">
        <v>4471</v>
      </c>
      <c r="FC556" s="67" t="s">
        <v>4472</v>
      </c>
      <c r="FD556" s="67" t="s">
        <v>4473</v>
      </c>
      <c r="FE556" s="68" t="s">
        <v>4474</v>
      </c>
      <c r="FF556" s="68" t="s">
        <v>4475</v>
      </c>
    </row>
    <row r="557" spans="151:162" x14ac:dyDescent="0.2">
      <c r="EU557" s="67">
        <v>587.61</v>
      </c>
      <c r="EV557" s="67" t="s">
        <v>4476</v>
      </c>
      <c r="EW557" s="67">
        <v>513.66999999999996</v>
      </c>
      <c r="EX557" s="67" t="s">
        <v>4477</v>
      </c>
      <c r="EY557" s="67">
        <v>5886.5</v>
      </c>
      <c r="EZ557" s="67" t="s">
        <v>4478</v>
      </c>
      <c r="FA557" s="67">
        <v>21086.25</v>
      </c>
      <c r="FB557" s="67" t="s">
        <v>4479</v>
      </c>
      <c r="FC557" s="67" t="s">
        <v>4480</v>
      </c>
      <c r="FD557" s="67" t="s">
        <v>4481</v>
      </c>
      <c r="FE557" s="68" t="s">
        <v>4482</v>
      </c>
      <c r="FF557" s="68" t="s">
        <v>4483</v>
      </c>
    </row>
    <row r="558" spans="151:162" x14ac:dyDescent="0.2">
      <c r="EU558" s="67">
        <v>587.61</v>
      </c>
      <c r="EV558" s="67" t="s">
        <v>4484</v>
      </c>
      <c r="EW558" s="67">
        <v>513.69000000000005</v>
      </c>
      <c r="EX558" s="67" t="s">
        <v>4485</v>
      </c>
      <c r="EY558" s="67">
        <v>5886.5</v>
      </c>
      <c r="EZ558" s="67" t="s">
        <v>4486</v>
      </c>
      <c r="FA558" s="67">
        <v>21086.25</v>
      </c>
      <c r="FB558" s="67" t="s">
        <v>4487</v>
      </c>
      <c r="FC558" s="67" t="s">
        <v>4488</v>
      </c>
      <c r="FD558" s="67" t="s">
        <v>4489</v>
      </c>
      <c r="FE558" s="68" t="s">
        <v>4490</v>
      </c>
      <c r="FF558" s="68" t="s">
        <v>4491</v>
      </c>
    </row>
    <row r="559" spans="151:162" x14ac:dyDescent="0.2">
      <c r="EU559" s="67">
        <v>587.61</v>
      </c>
      <c r="EV559" s="67" t="s">
        <v>4492</v>
      </c>
      <c r="EW559" s="67">
        <v>513.66999999999996</v>
      </c>
      <c r="EX559" s="67" t="s">
        <v>4493</v>
      </c>
      <c r="EY559" s="67">
        <v>5886.5</v>
      </c>
      <c r="EZ559" s="67" t="s">
        <v>4494</v>
      </c>
      <c r="FA559" s="67">
        <v>21085</v>
      </c>
      <c r="FB559" s="67" t="s">
        <v>4495</v>
      </c>
      <c r="FC559" s="67" t="s">
        <v>4496</v>
      </c>
      <c r="FD559" s="67" t="s">
        <v>4497</v>
      </c>
      <c r="FE559" s="68" t="s">
        <v>4498</v>
      </c>
      <c r="FF559" s="68" t="s">
        <v>4499</v>
      </c>
    </row>
    <row r="560" spans="151:162" x14ac:dyDescent="0.2">
      <c r="EU560" s="67">
        <v>587.74</v>
      </c>
      <c r="EV560" s="67" t="s">
        <v>4500</v>
      </c>
      <c r="EW560" s="67">
        <v>513.88</v>
      </c>
      <c r="EX560" s="67" t="s">
        <v>4501</v>
      </c>
      <c r="EY560" s="67">
        <v>5887.75</v>
      </c>
      <c r="EZ560" s="67" t="s">
        <v>4502</v>
      </c>
      <c r="FA560" s="67">
        <v>21094.25</v>
      </c>
      <c r="FB560" s="67" t="s">
        <v>4503</v>
      </c>
      <c r="FC560" s="67" t="s">
        <v>4504</v>
      </c>
      <c r="FD560" s="67" t="s">
        <v>4505</v>
      </c>
      <c r="FE560" s="68" t="s">
        <v>4506</v>
      </c>
      <c r="FF560" s="68" t="s">
        <v>4507</v>
      </c>
    </row>
    <row r="561" spans="151:162" x14ac:dyDescent="0.2">
      <c r="EU561" s="67">
        <v>587.82000000000005</v>
      </c>
      <c r="EV561" s="67" t="s">
        <v>4508</v>
      </c>
      <c r="EW561" s="67">
        <v>513.98</v>
      </c>
      <c r="EX561" s="67" t="s">
        <v>4509</v>
      </c>
      <c r="EY561" s="67">
        <v>5888.75</v>
      </c>
      <c r="EZ561" s="67" t="s">
        <v>4510</v>
      </c>
      <c r="FA561" s="67">
        <v>21098</v>
      </c>
      <c r="FB561" s="67" t="s">
        <v>4511</v>
      </c>
      <c r="FC561" s="67" t="s">
        <v>4512</v>
      </c>
      <c r="FD561" s="67" t="s">
        <v>4513</v>
      </c>
      <c r="FE561" s="68" t="s">
        <v>4514</v>
      </c>
      <c r="FF561" s="68" t="s">
        <v>4515</v>
      </c>
    </row>
    <row r="562" spans="151:162" x14ac:dyDescent="0.2">
      <c r="EU562" s="67">
        <v>587.79</v>
      </c>
      <c r="EV562" s="67" t="s">
        <v>4516</v>
      </c>
      <c r="EW562" s="67">
        <v>513.97</v>
      </c>
      <c r="EX562" s="67" t="s">
        <v>4517</v>
      </c>
      <c r="EY562" s="67">
        <v>5888.25</v>
      </c>
      <c r="EZ562" s="67" t="s">
        <v>4518</v>
      </c>
      <c r="FA562" s="67">
        <v>21098.25</v>
      </c>
      <c r="FB562" s="67" t="s">
        <v>4519</v>
      </c>
      <c r="FC562" s="67" t="s">
        <v>4520</v>
      </c>
      <c r="FD562" s="67" t="s">
        <v>4521</v>
      </c>
      <c r="FE562" s="68" t="s">
        <v>4522</v>
      </c>
      <c r="FF562" s="68" t="s">
        <v>4523</v>
      </c>
    </row>
    <row r="563" spans="151:162" x14ac:dyDescent="0.2">
      <c r="EU563" s="67">
        <v>587.87</v>
      </c>
      <c r="EV563" s="67" t="s">
        <v>4524</v>
      </c>
      <c r="EW563" s="67">
        <v>514.08000000000004</v>
      </c>
      <c r="EX563" s="67" t="s">
        <v>4525</v>
      </c>
      <c r="EY563" s="67">
        <v>5889</v>
      </c>
      <c r="EZ563" s="67" t="s">
        <v>4526</v>
      </c>
      <c r="FA563" s="67">
        <v>21102.5</v>
      </c>
      <c r="FB563" s="67" t="s">
        <v>4527</v>
      </c>
      <c r="FC563" s="67" t="s">
        <v>4528</v>
      </c>
      <c r="FD563" s="67" t="s">
        <v>4529</v>
      </c>
      <c r="FE563" s="68" t="s">
        <v>4530</v>
      </c>
      <c r="FF563" s="68" t="s">
        <v>4531</v>
      </c>
    </row>
    <row r="564" spans="151:162" x14ac:dyDescent="0.2">
      <c r="EU564" s="67">
        <v>587.89</v>
      </c>
      <c r="EV564" s="67" t="s">
        <v>4532</v>
      </c>
      <c r="EW564" s="67">
        <v>514.08000000000004</v>
      </c>
      <c r="EX564" s="67" t="s">
        <v>4533</v>
      </c>
      <c r="EY564" s="67">
        <v>5889.25</v>
      </c>
      <c r="EZ564" s="67" t="s">
        <v>4534</v>
      </c>
      <c r="FA564" s="67">
        <v>21102.75</v>
      </c>
      <c r="FB564" s="67" t="s">
        <v>4535</v>
      </c>
      <c r="FC564" s="67" t="s">
        <v>4536</v>
      </c>
      <c r="FD564" s="67" t="s">
        <v>4537</v>
      </c>
      <c r="FE564" s="68" t="s">
        <v>4538</v>
      </c>
      <c r="FF564" s="68" t="s">
        <v>4539</v>
      </c>
    </row>
    <row r="565" spans="151:162" x14ac:dyDescent="0.2">
      <c r="EU565" s="67">
        <v>587.97</v>
      </c>
      <c r="EV565" s="67" t="s">
        <v>4540</v>
      </c>
      <c r="EW565" s="67">
        <v>514.16</v>
      </c>
      <c r="EX565" s="67" t="s">
        <v>4541</v>
      </c>
      <c r="EY565" s="67">
        <v>5890</v>
      </c>
      <c r="EZ565" s="67" t="s">
        <v>4542</v>
      </c>
      <c r="FA565" s="67">
        <v>21105.75</v>
      </c>
      <c r="FB565" s="67" t="s">
        <v>4543</v>
      </c>
      <c r="FC565" s="67" t="s">
        <v>4544</v>
      </c>
      <c r="FD565" s="67" t="s">
        <v>4545</v>
      </c>
      <c r="FE565" s="68" t="s">
        <v>4546</v>
      </c>
      <c r="FF565" s="68" t="s">
        <v>4547</v>
      </c>
    </row>
    <row r="566" spans="151:162" x14ac:dyDescent="0.2">
      <c r="EU566" s="67">
        <v>587.88</v>
      </c>
      <c r="EV566" s="67" t="s">
        <v>4548</v>
      </c>
      <c r="EW566" s="67">
        <v>514.01</v>
      </c>
      <c r="EX566" s="67" t="s">
        <v>4549</v>
      </c>
      <c r="EY566" s="67">
        <v>5889</v>
      </c>
      <c r="EZ566" s="67" t="s">
        <v>4550</v>
      </c>
      <c r="FA566" s="67">
        <v>21100.25</v>
      </c>
      <c r="FB566" s="67" t="s">
        <v>4551</v>
      </c>
      <c r="FC566" s="67" t="s">
        <v>4552</v>
      </c>
      <c r="FD566" s="67" t="s">
        <v>4553</v>
      </c>
      <c r="FE566" s="68" t="s">
        <v>4554</v>
      </c>
      <c r="FF566" s="68" t="s">
        <v>4555</v>
      </c>
    </row>
    <row r="567" spans="151:162" x14ac:dyDescent="0.2">
      <c r="EU567" s="67">
        <v>587.84</v>
      </c>
      <c r="EV567" s="67" t="s">
        <v>4556</v>
      </c>
      <c r="EW567" s="67">
        <v>513.95000000000005</v>
      </c>
      <c r="EX567" s="67" t="s">
        <v>4557</v>
      </c>
      <c r="EY567" s="67">
        <v>5888.75</v>
      </c>
      <c r="EZ567" s="67" t="s">
        <v>4558</v>
      </c>
      <c r="FA567" s="67">
        <v>21097.5</v>
      </c>
      <c r="FB567" s="67" t="s">
        <v>4559</v>
      </c>
      <c r="FC567" s="67" t="s">
        <v>4560</v>
      </c>
      <c r="FD567" s="67" t="s">
        <v>4561</v>
      </c>
      <c r="FE567" s="68" t="s">
        <v>4562</v>
      </c>
      <c r="FF567" s="68" t="s">
        <v>4563</v>
      </c>
    </row>
    <row r="568" spans="151:162" x14ac:dyDescent="0.2">
      <c r="EU568" s="67">
        <v>588.05999999999995</v>
      </c>
      <c r="EV568" s="67" t="s">
        <v>4564</v>
      </c>
      <c r="EW568" s="67">
        <v>514.19000000000005</v>
      </c>
      <c r="EX568" s="67" t="s">
        <v>4565</v>
      </c>
      <c r="EY568" s="67">
        <v>5891.25</v>
      </c>
      <c r="EZ568" s="67" t="s">
        <v>4566</v>
      </c>
      <c r="FA568" s="67">
        <v>21108.25</v>
      </c>
      <c r="FB568" s="67" t="s">
        <v>4567</v>
      </c>
      <c r="FC568" s="67" t="s">
        <v>4568</v>
      </c>
      <c r="FD568" s="67" t="s">
        <v>4569</v>
      </c>
      <c r="FE568" s="68" t="s">
        <v>4570</v>
      </c>
      <c r="FF568" s="68" t="s">
        <v>4571</v>
      </c>
    </row>
    <row r="569" spans="151:162" x14ac:dyDescent="0.2">
      <c r="EU569" s="67">
        <v>588.13</v>
      </c>
      <c r="EV569" s="67" t="s">
        <v>4572</v>
      </c>
      <c r="EW569" s="67">
        <v>514.24</v>
      </c>
      <c r="EX569" s="67" t="s">
        <v>4573</v>
      </c>
      <c r="EY569" s="67">
        <v>5891.5</v>
      </c>
      <c r="EZ569" s="67" t="s">
        <v>4574</v>
      </c>
      <c r="FA569" s="67">
        <v>21110.25</v>
      </c>
      <c r="FB569" s="67" t="s">
        <v>4575</v>
      </c>
      <c r="FC569" s="67" t="s">
        <v>4576</v>
      </c>
      <c r="FD569" s="67" t="s">
        <v>4577</v>
      </c>
      <c r="FE569" s="68" t="s">
        <v>4578</v>
      </c>
      <c r="FF569" s="68" t="s">
        <v>4579</v>
      </c>
    </row>
    <row r="570" spans="151:162" x14ac:dyDescent="0.2">
      <c r="EU570" s="67">
        <v>588.15</v>
      </c>
      <c r="EV570" s="67" t="s">
        <v>4580</v>
      </c>
      <c r="EW570" s="67">
        <v>514.27</v>
      </c>
      <c r="EX570" s="67" t="s">
        <v>4581</v>
      </c>
      <c r="EY570" s="67">
        <v>5892</v>
      </c>
      <c r="EZ570" s="67" t="s">
        <v>4582</v>
      </c>
      <c r="FA570" s="67">
        <v>21111.5</v>
      </c>
      <c r="FB570" s="67" t="s">
        <v>4583</v>
      </c>
      <c r="FC570" s="67" t="s">
        <v>4584</v>
      </c>
      <c r="FD570" s="67" t="s">
        <v>4585</v>
      </c>
      <c r="FE570" s="68" t="s">
        <v>4586</v>
      </c>
      <c r="FF570" s="68" t="s">
        <v>4587</v>
      </c>
    </row>
    <row r="571" spans="151:162" x14ac:dyDescent="0.2">
      <c r="EU571" s="67">
        <v>588.1</v>
      </c>
      <c r="EV571" s="67" t="s">
        <v>4588</v>
      </c>
      <c r="EW571" s="67">
        <v>514.22</v>
      </c>
      <c r="EX571" s="67" t="s">
        <v>4589</v>
      </c>
      <c r="EY571" s="67">
        <v>5891.5</v>
      </c>
      <c r="EZ571" s="67" t="s">
        <v>4590</v>
      </c>
      <c r="FA571" s="67">
        <v>21109.25</v>
      </c>
      <c r="FB571" s="67" t="s">
        <v>4591</v>
      </c>
      <c r="FC571" s="67" t="s">
        <v>4592</v>
      </c>
      <c r="FD571" s="67" t="s">
        <v>4593</v>
      </c>
      <c r="FE571" s="68" t="s">
        <v>4594</v>
      </c>
      <c r="FF571" s="68" t="s">
        <v>4595</v>
      </c>
    </row>
    <row r="572" spans="151:162" x14ac:dyDescent="0.2">
      <c r="EU572" s="67">
        <v>588.08000000000004</v>
      </c>
      <c r="EV572" s="67" t="s">
        <v>4596</v>
      </c>
      <c r="EW572" s="67">
        <v>514.20000000000005</v>
      </c>
      <c r="EX572" s="67" t="s">
        <v>4597</v>
      </c>
      <c r="EY572" s="67">
        <v>5891.25</v>
      </c>
      <c r="EZ572" s="67" t="s">
        <v>4598</v>
      </c>
      <c r="FA572" s="67">
        <v>21107.75</v>
      </c>
      <c r="FB572" s="67" t="s">
        <v>4599</v>
      </c>
      <c r="FC572" s="67" t="s">
        <v>4600</v>
      </c>
      <c r="FD572" s="67" t="s">
        <v>4601</v>
      </c>
      <c r="FE572" s="68" t="s">
        <v>4602</v>
      </c>
      <c r="FF572" s="68" t="s">
        <v>4603</v>
      </c>
    </row>
    <row r="573" spans="151:162" x14ac:dyDescent="0.2">
      <c r="EU573" s="67">
        <v>588.16999999999996</v>
      </c>
      <c r="EV573" s="67" t="s">
        <v>4604</v>
      </c>
      <c r="EW573" s="67">
        <v>514.29</v>
      </c>
      <c r="EX573" s="67" t="s">
        <v>4605</v>
      </c>
      <c r="EY573" s="67">
        <v>5892</v>
      </c>
      <c r="EZ573" s="67" t="s">
        <v>4606</v>
      </c>
      <c r="FA573" s="67">
        <v>21112</v>
      </c>
      <c r="FB573" s="67" t="s">
        <v>4607</v>
      </c>
      <c r="FC573" s="67" t="s">
        <v>4608</v>
      </c>
      <c r="FD573" s="67" t="s">
        <v>4609</v>
      </c>
      <c r="FE573" s="68" t="s">
        <v>4610</v>
      </c>
      <c r="FF573" s="68" t="s">
        <v>4611</v>
      </c>
    </row>
    <row r="574" spans="151:162" x14ac:dyDescent="0.2">
      <c r="EU574" s="67">
        <v>587.95000000000005</v>
      </c>
      <c r="EV574" s="67" t="s">
        <v>4612</v>
      </c>
      <c r="EW574" s="67">
        <v>514.07000000000005</v>
      </c>
      <c r="EX574" s="67" t="s">
        <v>4613</v>
      </c>
      <c r="EY574" s="67">
        <v>5890</v>
      </c>
      <c r="EZ574" s="67" t="s">
        <v>4614</v>
      </c>
      <c r="FA574" s="67">
        <v>21102.5</v>
      </c>
      <c r="FB574" s="67" t="s">
        <v>4615</v>
      </c>
      <c r="FC574" s="67" t="s">
        <v>4616</v>
      </c>
      <c r="FD574" s="67" t="s">
        <v>4617</v>
      </c>
      <c r="FE574" s="68" t="s">
        <v>4618</v>
      </c>
      <c r="FF574" s="68" t="s">
        <v>4619</v>
      </c>
    </row>
    <row r="575" spans="151:162" x14ac:dyDescent="0.2">
      <c r="EU575" s="67">
        <v>587.94000000000005</v>
      </c>
      <c r="EV575" s="67" t="s">
        <v>4620</v>
      </c>
      <c r="EW575" s="67">
        <v>513.96</v>
      </c>
      <c r="EX575" s="67" t="s">
        <v>4621</v>
      </c>
      <c r="EY575" s="67">
        <v>5889.75</v>
      </c>
      <c r="EZ575" s="67" t="s">
        <v>4622</v>
      </c>
      <c r="FA575" s="67">
        <v>21098</v>
      </c>
      <c r="FB575" s="67" t="s">
        <v>4623</v>
      </c>
      <c r="FC575" s="67" t="s">
        <v>4624</v>
      </c>
      <c r="FD575" s="67" t="s">
        <v>4625</v>
      </c>
      <c r="FE575" s="68" t="s">
        <v>4626</v>
      </c>
      <c r="FF575" s="68" t="s">
        <v>4627</v>
      </c>
    </row>
    <row r="576" spans="151:162" x14ac:dyDescent="0.2">
      <c r="EU576" s="67">
        <v>587.87</v>
      </c>
      <c r="EV576" s="67" t="s">
        <v>4628</v>
      </c>
      <c r="EW576" s="67">
        <v>513.89</v>
      </c>
      <c r="EX576" s="67" t="s">
        <v>4629</v>
      </c>
      <c r="EY576" s="67">
        <v>5889</v>
      </c>
      <c r="EZ576" s="67" t="s">
        <v>4630</v>
      </c>
      <c r="FA576" s="67">
        <v>21095.5</v>
      </c>
      <c r="FB576" s="67" t="s">
        <v>4631</v>
      </c>
      <c r="FC576" s="67" t="s">
        <v>4632</v>
      </c>
      <c r="FD576" s="67" t="s">
        <v>4633</v>
      </c>
      <c r="FE576" s="68" t="s">
        <v>4634</v>
      </c>
      <c r="FF576" s="68" t="s">
        <v>4635</v>
      </c>
    </row>
    <row r="577" spans="151:162" x14ac:dyDescent="0.2">
      <c r="EU577" s="67">
        <v>587.87</v>
      </c>
      <c r="EV577" s="67" t="s">
        <v>4636</v>
      </c>
      <c r="EW577" s="67">
        <v>513.91999999999996</v>
      </c>
      <c r="EX577" s="67" t="s">
        <v>4637</v>
      </c>
      <c r="EY577" s="67">
        <v>5889.25</v>
      </c>
      <c r="EZ577" s="67" t="s">
        <v>4638</v>
      </c>
      <c r="FA577" s="67">
        <v>21096</v>
      </c>
      <c r="FB577" s="67" t="s">
        <v>4639</v>
      </c>
      <c r="FC577" s="67" t="s">
        <v>4640</v>
      </c>
      <c r="FD577" s="67" t="s">
        <v>4641</v>
      </c>
      <c r="FE577" s="68" t="s">
        <v>4642</v>
      </c>
      <c r="FF577" s="68" t="s">
        <v>4643</v>
      </c>
    </row>
    <row r="578" spans="151:162" x14ac:dyDescent="0.2">
      <c r="EU578" s="67">
        <v>587.82000000000005</v>
      </c>
      <c r="EV578" s="67" t="s">
        <v>4644</v>
      </c>
      <c r="EW578" s="67">
        <v>513.79999999999995</v>
      </c>
      <c r="EX578" s="67" t="s">
        <v>4645</v>
      </c>
      <c r="EY578" s="67">
        <v>5888.75</v>
      </c>
      <c r="EZ578" s="67" t="s">
        <v>4646</v>
      </c>
      <c r="FA578" s="67">
        <v>21091.25</v>
      </c>
      <c r="FB578" s="67" t="s">
        <v>4647</v>
      </c>
      <c r="FC578" s="67" t="s">
        <v>4648</v>
      </c>
      <c r="FD578" s="67" t="s">
        <v>4649</v>
      </c>
      <c r="FE578" s="68" t="s">
        <v>4650</v>
      </c>
      <c r="FF578" s="68" t="s">
        <v>4651</v>
      </c>
    </row>
    <row r="579" spans="151:162" x14ac:dyDescent="0.2">
      <c r="EU579" s="67">
        <v>587.88</v>
      </c>
      <c r="EV579" s="67" t="s">
        <v>4652</v>
      </c>
      <c r="EW579" s="67">
        <v>513.88</v>
      </c>
      <c r="EX579" s="67" t="s">
        <v>4653</v>
      </c>
      <c r="EY579" s="67">
        <v>5889.25</v>
      </c>
      <c r="EZ579" s="67" t="s">
        <v>4654</v>
      </c>
      <c r="FA579" s="67">
        <v>21094.75</v>
      </c>
      <c r="FB579" s="67" t="s">
        <v>4655</v>
      </c>
      <c r="FC579" s="67" t="s">
        <v>4656</v>
      </c>
      <c r="FD579" s="67" t="s">
        <v>4657</v>
      </c>
      <c r="FE579" s="68" t="s">
        <v>4658</v>
      </c>
      <c r="FF579" s="68" t="s">
        <v>4659</v>
      </c>
    </row>
    <row r="580" spans="151:162" x14ac:dyDescent="0.2">
      <c r="EU580" s="67">
        <v>587.99</v>
      </c>
      <c r="EV580" s="67" t="s">
        <v>4660</v>
      </c>
      <c r="EW580" s="67">
        <v>514.08000000000004</v>
      </c>
      <c r="EX580" s="67" t="s">
        <v>4661</v>
      </c>
      <c r="EY580" s="67">
        <v>5890.25</v>
      </c>
      <c r="EZ580" s="67" t="s">
        <v>4662</v>
      </c>
      <c r="FA580" s="67">
        <v>21102.5</v>
      </c>
      <c r="FB580" s="67" t="s">
        <v>4663</v>
      </c>
      <c r="FC580" s="67" t="s">
        <v>4664</v>
      </c>
      <c r="FD580" s="67" t="s">
        <v>4665</v>
      </c>
      <c r="FE580" s="68" t="s">
        <v>4666</v>
      </c>
      <c r="FF580" s="68" t="s">
        <v>4667</v>
      </c>
    </row>
    <row r="581" spans="151:162" x14ac:dyDescent="0.2">
      <c r="EU581" s="67">
        <v>587.91</v>
      </c>
      <c r="EV581" s="67" t="s">
        <v>4668</v>
      </c>
      <c r="EW581" s="67">
        <v>513.99</v>
      </c>
      <c r="EX581" s="67" t="s">
        <v>4669</v>
      </c>
      <c r="EY581" s="67">
        <v>5889.5</v>
      </c>
      <c r="EZ581" s="67" t="s">
        <v>4670</v>
      </c>
      <c r="FA581" s="67">
        <v>21099</v>
      </c>
      <c r="FB581" s="67" t="s">
        <v>4671</v>
      </c>
      <c r="FC581" s="67" t="s">
        <v>4672</v>
      </c>
      <c r="FD581" s="67" t="s">
        <v>4673</v>
      </c>
      <c r="FE581" s="68" t="s">
        <v>4674</v>
      </c>
      <c r="FF581" s="68" t="s">
        <v>4675</v>
      </c>
    </row>
    <row r="582" spans="151:162" x14ac:dyDescent="0.2">
      <c r="EU582" s="67">
        <v>588.04</v>
      </c>
      <c r="EV582" s="67" t="s">
        <v>4676</v>
      </c>
      <c r="EW582" s="67">
        <v>514.14</v>
      </c>
      <c r="EX582" s="67" t="s">
        <v>4677</v>
      </c>
      <c r="EY582" s="67">
        <v>5890.75</v>
      </c>
      <c r="EZ582" s="67" t="s">
        <v>4678</v>
      </c>
      <c r="FA582" s="67">
        <v>21105.25</v>
      </c>
      <c r="FB582" s="67" t="s">
        <v>4679</v>
      </c>
      <c r="FC582" s="67" t="s">
        <v>4680</v>
      </c>
      <c r="FD582" s="67" t="s">
        <v>4681</v>
      </c>
      <c r="FE582" s="68" t="s">
        <v>4682</v>
      </c>
      <c r="FF582" s="68" t="s">
        <v>4683</v>
      </c>
    </row>
    <row r="583" spans="151:162" x14ac:dyDescent="0.2">
      <c r="EU583" s="67">
        <v>588.08000000000004</v>
      </c>
      <c r="EV583" s="67" t="s">
        <v>4684</v>
      </c>
      <c r="EW583" s="67">
        <v>514.19000000000005</v>
      </c>
      <c r="EX583" s="67" t="s">
        <v>4685</v>
      </c>
      <c r="EY583" s="67">
        <v>5891</v>
      </c>
      <c r="EZ583" s="67" t="s">
        <v>4686</v>
      </c>
      <c r="FA583" s="67">
        <v>21106.75</v>
      </c>
      <c r="FB583" s="67" t="s">
        <v>4687</v>
      </c>
      <c r="FC583" s="67" t="s">
        <v>4688</v>
      </c>
      <c r="FD583" s="67" t="s">
        <v>4689</v>
      </c>
      <c r="FE583" s="68" t="s">
        <v>4690</v>
      </c>
      <c r="FF583" s="68" t="s">
        <v>4691</v>
      </c>
    </row>
    <row r="584" spans="151:162" x14ac:dyDescent="0.2">
      <c r="EU584" s="67">
        <v>588.15</v>
      </c>
      <c r="EV584" s="67" t="s">
        <v>4692</v>
      </c>
      <c r="EW584" s="67">
        <v>514.35</v>
      </c>
      <c r="EX584" s="67" t="s">
        <v>4693</v>
      </c>
      <c r="EY584" s="67">
        <v>5892.25</v>
      </c>
      <c r="EZ584" s="67" t="s">
        <v>4694</v>
      </c>
      <c r="FA584" s="67">
        <v>21112.75</v>
      </c>
      <c r="FB584" s="67" t="s">
        <v>4695</v>
      </c>
      <c r="FC584" s="67" t="s">
        <v>4696</v>
      </c>
      <c r="FD584" s="67" t="s">
        <v>4697</v>
      </c>
      <c r="FE584" s="68" t="s">
        <v>4698</v>
      </c>
      <c r="FF584" s="68" t="s">
        <v>4699</v>
      </c>
    </row>
    <row r="585" spans="151:162" x14ac:dyDescent="0.2">
      <c r="EU585" s="67">
        <v>588.20000000000005</v>
      </c>
      <c r="EV585" s="67" t="s">
        <v>4700</v>
      </c>
      <c r="EW585" s="67">
        <v>514.35</v>
      </c>
      <c r="EX585" s="67" t="s">
        <v>4701</v>
      </c>
      <c r="EY585" s="67">
        <v>5892.5</v>
      </c>
      <c r="EZ585" s="67" t="s">
        <v>4702</v>
      </c>
      <c r="FA585" s="67">
        <v>21113.5</v>
      </c>
      <c r="FB585" s="67" t="s">
        <v>4703</v>
      </c>
      <c r="FC585" s="67" t="s">
        <v>4704</v>
      </c>
      <c r="FD585" s="67" t="s">
        <v>4705</v>
      </c>
      <c r="FE585" s="68" t="s">
        <v>4706</v>
      </c>
      <c r="FF585" s="68" t="s">
        <v>4707</v>
      </c>
    </row>
    <row r="586" spans="151:162" x14ac:dyDescent="0.2">
      <c r="EU586" s="67">
        <v>588.27</v>
      </c>
      <c r="EV586" s="67" t="s">
        <v>4708</v>
      </c>
      <c r="EW586" s="67">
        <v>514.41999999999996</v>
      </c>
      <c r="EX586" s="67" t="s">
        <v>4709</v>
      </c>
      <c r="EY586" s="67">
        <v>5893</v>
      </c>
      <c r="EZ586" s="67" t="s">
        <v>4710</v>
      </c>
      <c r="FA586" s="67">
        <v>21116.5</v>
      </c>
      <c r="FB586" s="67" t="s">
        <v>4711</v>
      </c>
      <c r="FC586" s="67" t="s">
        <v>4712</v>
      </c>
      <c r="FD586" s="67" t="s">
        <v>4713</v>
      </c>
      <c r="FE586" s="68" t="s">
        <v>4714</v>
      </c>
      <c r="FF586" s="68" t="s">
        <v>4715</v>
      </c>
    </row>
    <row r="587" spans="151:162" x14ac:dyDescent="0.2">
      <c r="EU587" s="67">
        <v>588.29999999999995</v>
      </c>
      <c r="EV587" s="67" t="s">
        <v>4716</v>
      </c>
      <c r="EW587" s="67">
        <v>514.46</v>
      </c>
      <c r="EX587" s="67" t="s">
        <v>4717</v>
      </c>
      <c r="EY587" s="67">
        <v>5893.25</v>
      </c>
      <c r="EZ587" s="67" t="s">
        <v>4718</v>
      </c>
      <c r="FA587" s="67">
        <v>21118</v>
      </c>
      <c r="FB587" s="67" t="s">
        <v>4719</v>
      </c>
      <c r="FC587" s="67" t="s">
        <v>4720</v>
      </c>
      <c r="FD587" s="67" t="s">
        <v>4721</v>
      </c>
      <c r="FE587" s="68" t="s">
        <v>4722</v>
      </c>
      <c r="FF587" s="68" t="s">
        <v>4723</v>
      </c>
    </row>
    <row r="588" spans="151:162" x14ac:dyDescent="0.2">
      <c r="EU588" s="67">
        <v>588.04</v>
      </c>
      <c r="EV588" s="67" t="s">
        <v>4724</v>
      </c>
      <c r="EW588" s="67">
        <v>514.21</v>
      </c>
      <c r="EX588" s="67" t="s">
        <v>4725</v>
      </c>
      <c r="EY588" s="67">
        <v>5890.75</v>
      </c>
      <c r="EZ588" s="67" t="s">
        <v>4726</v>
      </c>
      <c r="FA588" s="67">
        <v>21107.5</v>
      </c>
      <c r="FB588" s="67" t="s">
        <v>4727</v>
      </c>
      <c r="FC588" s="67" t="s">
        <v>4728</v>
      </c>
      <c r="FD588" s="67" t="s">
        <v>4729</v>
      </c>
      <c r="FE588" s="68" t="s">
        <v>4730</v>
      </c>
      <c r="FF588" s="68" t="s">
        <v>4731</v>
      </c>
    </row>
    <row r="589" spans="151:162" x14ac:dyDescent="0.2">
      <c r="EU589" s="67">
        <v>588.01</v>
      </c>
      <c r="EV589" s="67" t="s">
        <v>4732</v>
      </c>
      <c r="EW589" s="67">
        <v>514.15</v>
      </c>
      <c r="EX589" s="67" t="s">
        <v>4733</v>
      </c>
      <c r="EY589" s="67">
        <v>5890.25</v>
      </c>
      <c r="EZ589" s="67" t="s">
        <v>4734</v>
      </c>
      <c r="FA589" s="67">
        <v>21104.75</v>
      </c>
      <c r="FB589" s="67" t="s">
        <v>4735</v>
      </c>
      <c r="FC589" s="67" t="s">
        <v>4736</v>
      </c>
      <c r="FD589" s="67" t="s">
        <v>4737</v>
      </c>
      <c r="FE589" s="68" t="s">
        <v>4738</v>
      </c>
      <c r="FF589" s="68" t="s">
        <v>4739</v>
      </c>
    </row>
    <row r="590" spans="151:162" x14ac:dyDescent="0.2">
      <c r="EU590" s="67">
        <v>587.99</v>
      </c>
      <c r="EV590" s="67" t="s">
        <v>4740</v>
      </c>
      <c r="EW590" s="67">
        <v>514.11</v>
      </c>
      <c r="EX590" s="67" t="s">
        <v>4741</v>
      </c>
      <c r="EY590" s="67">
        <v>5890.25</v>
      </c>
      <c r="EZ590" s="67" t="s">
        <v>4742</v>
      </c>
      <c r="FA590" s="67">
        <v>21102.75</v>
      </c>
      <c r="FB590" s="67" t="s">
        <v>4743</v>
      </c>
      <c r="FC590" s="67" t="s">
        <v>4744</v>
      </c>
      <c r="FD590" s="67" t="s">
        <v>4745</v>
      </c>
      <c r="FE590" s="68" t="s">
        <v>4746</v>
      </c>
      <c r="FF590" s="68" t="s">
        <v>4747</v>
      </c>
    </row>
    <row r="591" spans="151:162" x14ac:dyDescent="0.2">
      <c r="EU591" s="67">
        <v>587.95000000000005</v>
      </c>
      <c r="EV591" s="67" t="s">
        <v>4748</v>
      </c>
      <c r="EW591" s="67">
        <v>514.09</v>
      </c>
      <c r="EX591" s="67" t="s">
        <v>4749</v>
      </c>
      <c r="EY591" s="67">
        <v>5890</v>
      </c>
      <c r="EZ591" s="67" t="s">
        <v>4750</v>
      </c>
      <c r="FA591" s="67">
        <v>21102</v>
      </c>
      <c r="FB591" s="67" t="s">
        <v>4751</v>
      </c>
      <c r="FC591" s="67" t="s">
        <v>4752</v>
      </c>
      <c r="FD591" s="67" t="s">
        <v>4753</v>
      </c>
      <c r="FE591" s="68" t="s">
        <v>4754</v>
      </c>
      <c r="FF591" s="68" t="s">
        <v>4755</v>
      </c>
    </row>
    <row r="592" spans="151:162" x14ac:dyDescent="0.2">
      <c r="EU592" s="67">
        <v>587.97</v>
      </c>
      <c r="EV592" s="67" t="s">
        <v>4756</v>
      </c>
      <c r="EW592" s="67">
        <v>514.02</v>
      </c>
      <c r="EX592" s="67" t="s">
        <v>4757</v>
      </c>
      <c r="EY592" s="67">
        <v>5890</v>
      </c>
      <c r="EZ592" s="67" t="s">
        <v>4758</v>
      </c>
      <c r="FA592" s="67">
        <v>21099.5</v>
      </c>
      <c r="FB592" s="67" t="s">
        <v>4759</v>
      </c>
      <c r="FC592" s="67" t="s">
        <v>4760</v>
      </c>
      <c r="FD592" s="67" t="s">
        <v>4761</v>
      </c>
      <c r="FE592" s="68" t="s">
        <v>4762</v>
      </c>
      <c r="FF592" s="68" t="s">
        <v>4763</v>
      </c>
    </row>
    <row r="593" spans="151:162" x14ac:dyDescent="0.2">
      <c r="EU593" s="67">
        <v>587.91999999999996</v>
      </c>
      <c r="EV593" s="67" t="s">
        <v>4764</v>
      </c>
      <c r="EW593" s="67">
        <v>514.03</v>
      </c>
      <c r="EX593" s="67" t="s">
        <v>4765</v>
      </c>
      <c r="EY593" s="67">
        <v>5889.75</v>
      </c>
      <c r="EZ593" s="67" t="s">
        <v>4766</v>
      </c>
      <c r="FA593" s="67">
        <v>21100</v>
      </c>
      <c r="FB593" s="67" t="s">
        <v>4767</v>
      </c>
      <c r="FC593" s="67" t="s">
        <v>4768</v>
      </c>
      <c r="FD593" s="67" t="s">
        <v>4769</v>
      </c>
      <c r="FE593" s="68" t="s">
        <v>4770</v>
      </c>
      <c r="FF593" s="68" t="s">
        <v>4771</v>
      </c>
    </row>
    <row r="594" spans="151:162" x14ac:dyDescent="0.2">
      <c r="EU594" s="67">
        <v>587.77</v>
      </c>
      <c r="EV594" s="67" t="s">
        <v>4772</v>
      </c>
      <c r="EW594" s="67">
        <v>513.87</v>
      </c>
      <c r="EX594" s="67" t="s">
        <v>4773</v>
      </c>
      <c r="EY594" s="67">
        <v>5888.25</v>
      </c>
      <c r="EZ594" s="67" t="s">
        <v>4774</v>
      </c>
      <c r="FA594" s="67">
        <v>21092.75</v>
      </c>
      <c r="FB594" s="67" t="s">
        <v>4775</v>
      </c>
      <c r="FC594" s="67" t="s">
        <v>4776</v>
      </c>
      <c r="FD594" s="67" t="s">
        <v>4777</v>
      </c>
      <c r="FE594" s="68" t="s">
        <v>4778</v>
      </c>
      <c r="FF594" s="68" t="s">
        <v>4779</v>
      </c>
    </row>
    <row r="595" spans="151:162" x14ac:dyDescent="0.2">
      <c r="EU595" s="67">
        <v>587.88</v>
      </c>
      <c r="EV595" s="67" t="s">
        <v>4780</v>
      </c>
      <c r="EW595" s="67">
        <v>514</v>
      </c>
      <c r="EX595" s="67" t="s">
        <v>4781</v>
      </c>
      <c r="EY595" s="67">
        <v>5889</v>
      </c>
      <c r="EZ595" s="67" t="s">
        <v>4782</v>
      </c>
      <c r="FA595" s="67">
        <v>21098.5</v>
      </c>
      <c r="FB595" s="67" t="s">
        <v>4783</v>
      </c>
      <c r="FC595" s="67" t="s">
        <v>4784</v>
      </c>
      <c r="FD595" s="67" t="s">
        <v>4785</v>
      </c>
      <c r="FE595" s="68" t="s">
        <v>4786</v>
      </c>
      <c r="FF595" s="68" t="s">
        <v>4787</v>
      </c>
    </row>
    <row r="596" spans="151:162" x14ac:dyDescent="0.2">
      <c r="EU596" s="67">
        <v>587.73</v>
      </c>
      <c r="EV596" s="67" t="s">
        <v>4788</v>
      </c>
      <c r="EW596" s="67">
        <v>513.83000000000004</v>
      </c>
      <c r="EX596" s="67" t="s">
        <v>4789</v>
      </c>
      <c r="EY596" s="67">
        <v>5887.5</v>
      </c>
      <c r="EZ596" s="67" t="s">
        <v>4790</v>
      </c>
      <c r="FA596" s="67">
        <v>21091.5</v>
      </c>
      <c r="FB596" s="67" t="s">
        <v>4791</v>
      </c>
      <c r="FC596" s="67" t="s">
        <v>4792</v>
      </c>
      <c r="FD596" s="67" t="s">
        <v>4793</v>
      </c>
      <c r="FE596" s="68" t="s">
        <v>4794</v>
      </c>
      <c r="FF596" s="68" t="s">
        <v>4795</v>
      </c>
    </row>
    <row r="597" spans="151:162" x14ac:dyDescent="0.2">
      <c r="EU597" s="67">
        <v>587.86</v>
      </c>
      <c r="EV597" s="67" t="s">
        <v>4796</v>
      </c>
      <c r="EW597" s="67">
        <v>513.95000000000005</v>
      </c>
      <c r="EX597" s="67" t="s">
        <v>4797</v>
      </c>
      <c r="EY597" s="67">
        <v>5889</v>
      </c>
      <c r="EZ597" s="67" t="s">
        <v>4798</v>
      </c>
      <c r="FA597" s="67">
        <v>21096.5</v>
      </c>
      <c r="FB597" s="67" t="s">
        <v>4799</v>
      </c>
      <c r="FC597" s="67" t="s">
        <v>4800</v>
      </c>
      <c r="FD597" s="67" t="s">
        <v>4801</v>
      </c>
      <c r="FE597" s="68" t="s">
        <v>4802</v>
      </c>
      <c r="FF597" s="68" t="s">
        <v>4803</v>
      </c>
    </row>
    <row r="598" spans="151:162" x14ac:dyDescent="0.2">
      <c r="EU598" s="67">
        <v>588</v>
      </c>
      <c r="EV598" s="67" t="s">
        <v>4804</v>
      </c>
      <c r="EW598" s="67">
        <v>514</v>
      </c>
      <c r="EX598" s="67" t="s">
        <v>4805</v>
      </c>
      <c r="EY598" s="67">
        <v>5888</v>
      </c>
      <c r="EZ598" s="67" t="s">
        <v>4806</v>
      </c>
      <c r="FA598" s="67">
        <v>21085.75</v>
      </c>
      <c r="FB598" s="67" t="s">
        <v>4807</v>
      </c>
      <c r="FC598" s="67" t="s">
        <v>4808</v>
      </c>
      <c r="FD598" s="67" t="s">
        <v>4809</v>
      </c>
      <c r="FE598" s="68" t="s">
        <v>4810</v>
      </c>
      <c r="FF598" s="68" t="s">
        <v>4811</v>
      </c>
    </row>
    <row r="599" spans="151:162" x14ac:dyDescent="0.2">
      <c r="EU599" s="67">
        <v>587.84</v>
      </c>
      <c r="EV599" s="67" t="s">
        <v>4812</v>
      </c>
      <c r="EW599" s="67">
        <v>513.72</v>
      </c>
      <c r="EX599" s="67" t="s">
        <v>4813</v>
      </c>
      <c r="EY599" s="67">
        <v>5889</v>
      </c>
      <c r="EZ599" s="67" t="s">
        <v>4814</v>
      </c>
      <c r="FA599" s="67">
        <v>21086.5</v>
      </c>
      <c r="FB599" s="67" t="s">
        <v>4815</v>
      </c>
      <c r="FC599" s="67" t="s">
        <v>4816</v>
      </c>
      <c r="FD599" s="67" t="s">
        <v>4817</v>
      </c>
      <c r="FE599" s="68" t="s">
        <v>4818</v>
      </c>
      <c r="FF599" s="68" t="s">
        <v>4819</v>
      </c>
    </row>
    <row r="600" spans="151:162" x14ac:dyDescent="0.2">
      <c r="EU600" s="67">
        <v>588.07000000000005</v>
      </c>
      <c r="EV600" s="67" t="s">
        <v>4820</v>
      </c>
      <c r="EW600" s="67">
        <v>513.94000000000005</v>
      </c>
      <c r="EX600" s="67" t="s">
        <v>4821</v>
      </c>
      <c r="EY600" s="67">
        <v>5891.25</v>
      </c>
      <c r="EZ600" s="67" t="s">
        <v>4822</v>
      </c>
      <c r="FA600" s="67">
        <v>21096.5</v>
      </c>
      <c r="FB600" s="67" t="s">
        <v>4823</v>
      </c>
      <c r="FC600" s="67" t="s">
        <v>4824</v>
      </c>
      <c r="FD600" s="67" t="s">
        <v>4825</v>
      </c>
      <c r="FE600" s="68" t="s">
        <v>4826</v>
      </c>
      <c r="FF600" s="68" t="s">
        <v>4827</v>
      </c>
    </row>
    <row r="601" spans="151:162" x14ac:dyDescent="0.2">
      <c r="EU601" s="67">
        <v>588.05999999999995</v>
      </c>
      <c r="EV601" s="67" t="s">
        <v>4828</v>
      </c>
      <c r="EW601" s="67">
        <v>513.9</v>
      </c>
      <c r="EX601" s="67" t="s">
        <v>4829</v>
      </c>
      <c r="EY601" s="67">
        <v>5891</v>
      </c>
      <c r="EZ601" s="67" t="s">
        <v>4830</v>
      </c>
      <c r="FA601" s="67">
        <v>21095.75</v>
      </c>
      <c r="FB601" s="67" t="s">
        <v>4831</v>
      </c>
      <c r="FC601" s="67" t="s">
        <v>4832</v>
      </c>
      <c r="FD601" s="67" t="s">
        <v>4833</v>
      </c>
      <c r="FE601" s="68" t="s">
        <v>4834</v>
      </c>
      <c r="FF601" s="68" t="s">
        <v>4835</v>
      </c>
    </row>
    <row r="602" spans="151:162" x14ac:dyDescent="0.2">
      <c r="EU602" s="67">
        <v>588.27</v>
      </c>
      <c r="EV602" s="67" t="s">
        <v>4836</v>
      </c>
      <c r="EW602" s="67">
        <v>514.1</v>
      </c>
      <c r="EX602" s="67" t="s">
        <v>4837</v>
      </c>
      <c r="EY602" s="67">
        <v>5893.25</v>
      </c>
      <c r="EZ602" s="67" t="s">
        <v>4838</v>
      </c>
      <c r="FA602" s="67">
        <v>21103</v>
      </c>
      <c r="FB602" s="67" t="s">
        <v>4839</v>
      </c>
      <c r="FC602" s="67" t="s">
        <v>4840</v>
      </c>
      <c r="FD602" s="67" t="s">
        <v>4841</v>
      </c>
      <c r="FE602" s="68" t="s">
        <v>4842</v>
      </c>
      <c r="FF602" s="68" t="s">
        <v>4843</v>
      </c>
    </row>
    <row r="603" spans="151:162" x14ac:dyDescent="0.2">
      <c r="EU603" s="67">
        <v>588.32000000000005</v>
      </c>
      <c r="EV603" s="67" t="s">
        <v>4844</v>
      </c>
      <c r="EW603" s="67">
        <v>514.12</v>
      </c>
      <c r="EX603" s="67" t="s">
        <v>4845</v>
      </c>
      <c r="EY603" s="67">
        <v>5893.75</v>
      </c>
      <c r="EZ603" s="67" t="s">
        <v>4846</v>
      </c>
      <c r="FA603" s="67">
        <v>21104.5</v>
      </c>
      <c r="FB603" s="67" t="s">
        <v>4847</v>
      </c>
      <c r="FC603" s="67" t="s">
        <v>4848</v>
      </c>
      <c r="FD603" s="67" t="s">
        <v>4849</v>
      </c>
      <c r="FE603" s="68" t="s">
        <v>4850</v>
      </c>
      <c r="FF603" s="68" t="s">
        <v>4851</v>
      </c>
    </row>
    <row r="604" spans="151:162" x14ac:dyDescent="0.2">
      <c r="EU604" s="67">
        <v>588.41999999999996</v>
      </c>
      <c r="EV604" s="67" t="s">
        <v>4852</v>
      </c>
      <c r="EW604" s="67">
        <v>514.23</v>
      </c>
      <c r="EX604" s="67" t="s">
        <v>4853</v>
      </c>
      <c r="EY604" s="67">
        <v>5894.75</v>
      </c>
      <c r="EZ604" s="67" t="s">
        <v>4854</v>
      </c>
      <c r="FA604" s="67">
        <v>21108.25</v>
      </c>
      <c r="FB604" s="67" t="s">
        <v>4855</v>
      </c>
      <c r="FC604" s="67" t="s">
        <v>4856</v>
      </c>
      <c r="FD604" s="67" t="s">
        <v>4857</v>
      </c>
      <c r="FE604" s="68" t="s">
        <v>4858</v>
      </c>
      <c r="FF604" s="68" t="s">
        <v>4859</v>
      </c>
    </row>
    <row r="605" spans="151:162" x14ac:dyDescent="0.2">
      <c r="EU605" s="67">
        <v>588.37</v>
      </c>
      <c r="EV605" s="67" t="s">
        <v>4860</v>
      </c>
      <c r="EW605" s="67">
        <v>514.17999999999995</v>
      </c>
      <c r="EX605" s="67" t="s">
        <v>4861</v>
      </c>
      <c r="EY605" s="67">
        <v>5894.25</v>
      </c>
      <c r="EZ605" s="67" t="s">
        <v>4862</v>
      </c>
      <c r="FA605" s="67">
        <v>21106.5</v>
      </c>
      <c r="FB605" s="67" t="s">
        <v>4863</v>
      </c>
      <c r="FC605" s="67" t="s">
        <v>4864</v>
      </c>
      <c r="FD605" s="67" t="s">
        <v>4865</v>
      </c>
      <c r="FE605" s="68" t="s">
        <v>4866</v>
      </c>
      <c r="FF605" s="68" t="s">
        <v>4867</v>
      </c>
    </row>
    <row r="606" spans="151:162" x14ac:dyDescent="0.2">
      <c r="EU606" s="67">
        <v>588.37</v>
      </c>
      <c r="EV606" s="67" t="s">
        <v>4868</v>
      </c>
      <c r="EW606" s="67">
        <v>514.20000000000005</v>
      </c>
      <c r="EX606" s="67" t="s">
        <v>4869</v>
      </c>
      <c r="EY606" s="67">
        <v>5894.25</v>
      </c>
      <c r="EZ606" s="67" t="s">
        <v>4870</v>
      </c>
      <c r="FA606" s="67">
        <v>21107.25</v>
      </c>
      <c r="FB606" s="67" t="s">
        <v>4871</v>
      </c>
      <c r="FC606" s="67" t="s">
        <v>4872</v>
      </c>
      <c r="FD606" s="67" t="s">
        <v>4873</v>
      </c>
      <c r="FE606" s="68" t="s">
        <v>4874</v>
      </c>
      <c r="FF606" s="68" t="s">
        <v>4875</v>
      </c>
    </row>
    <row r="607" spans="151:162" x14ac:dyDescent="0.2">
      <c r="EU607" s="67">
        <v>588.5</v>
      </c>
      <c r="EV607" s="67" t="s">
        <v>4876</v>
      </c>
      <c r="EW607" s="67">
        <v>514.32000000000005</v>
      </c>
      <c r="EX607" s="67" t="s">
        <v>4877</v>
      </c>
      <c r="EY607" s="67">
        <v>5895.75</v>
      </c>
      <c r="EZ607" s="67" t="s">
        <v>4878</v>
      </c>
      <c r="FA607" s="67">
        <v>21113.25</v>
      </c>
      <c r="FB607" s="67" t="s">
        <v>4879</v>
      </c>
      <c r="FC607" s="67" t="s">
        <v>4880</v>
      </c>
      <c r="FD607" s="67" t="s">
        <v>4881</v>
      </c>
      <c r="FE607" s="68" t="s">
        <v>4882</v>
      </c>
      <c r="FF607" s="68" t="s">
        <v>4883</v>
      </c>
    </row>
    <row r="608" spans="151:162" x14ac:dyDescent="0.2">
      <c r="EU608" s="67">
        <v>588.57000000000005</v>
      </c>
      <c r="EV608" s="67" t="s">
        <v>4884</v>
      </c>
      <c r="EW608" s="67">
        <v>514.39</v>
      </c>
      <c r="EX608" s="67" t="s">
        <v>4885</v>
      </c>
      <c r="EY608" s="67">
        <v>5896.25</v>
      </c>
      <c r="EZ608" s="67" t="s">
        <v>4886</v>
      </c>
      <c r="FA608" s="67">
        <v>21115.25</v>
      </c>
      <c r="FB608" s="67" t="s">
        <v>4887</v>
      </c>
      <c r="FC608" s="67" t="s">
        <v>4888</v>
      </c>
      <c r="FD608" s="67" t="s">
        <v>4889</v>
      </c>
      <c r="FE608" s="68" t="s">
        <v>4890</v>
      </c>
      <c r="FF608" s="68" t="s">
        <v>4891</v>
      </c>
    </row>
    <row r="609" spans="151:162" x14ac:dyDescent="0.2">
      <c r="EU609" s="67">
        <v>588.48</v>
      </c>
      <c r="EV609" s="67" t="s">
        <v>4892</v>
      </c>
      <c r="EW609" s="67">
        <v>514.34</v>
      </c>
      <c r="EX609" s="67" t="s">
        <v>4893</v>
      </c>
      <c r="EY609" s="67">
        <v>5895.5</v>
      </c>
      <c r="EZ609" s="67" t="s">
        <v>4894</v>
      </c>
      <c r="FA609" s="67">
        <v>21113.25</v>
      </c>
      <c r="FB609" s="67" t="s">
        <v>4895</v>
      </c>
      <c r="FC609" s="67" t="s">
        <v>4896</v>
      </c>
      <c r="FD609" s="67" t="s">
        <v>4897</v>
      </c>
      <c r="FE609" s="68" t="s">
        <v>4898</v>
      </c>
      <c r="FF609" s="68" t="s">
        <v>4899</v>
      </c>
    </row>
    <row r="610" spans="151:162" x14ac:dyDescent="0.2">
      <c r="EU610" s="67">
        <v>588.53</v>
      </c>
      <c r="EV610" s="67" t="s">
        <v>4900</v>
      </c>
      <c r="EW610" s="67">
        <v>514.36</v>
      </c>
      <c r="EX610" s="67" t="s">
        <v>4901</v>
      </c>
      <c r="EY610" s="67">
        <v>5895.75</v>
      </c>
      <c r="EZ610" s="67" t="s">
        <v>4902</v>
      </c>
      <c r="FA610" s="67">
        <v>21113.5</v>
      </c>
      <c r="FB610" s="67" t="s">
        <v>4903</v>
      </c>
      <c r="FC610" s="67" t="s">
        <v>4904</v>
      </c>
      <c r="FD610" s="67" t="s">
        <v>4905</v>
      </c>
      <c r="FE610" s="68" t="s">
        <v>4906</v>
      </c>
      <c r="FF610" s="68" t="s">
        <v>4907</v>
      </c>
    </row>
    <row r="611" spans="151:162" x14ac:dyDescent="0.2">
      <c r="EU611" s="67">
        <v>588.59</v>
      </c>
      <c r="EV611" s="67" t="s">
        <v>4908</v>
      </c>
      <c r="EW611" s="67">
        <v>514.42999999999995</v>
      </c>
      <c r="EX611" s="67" t="s">
        <v>4909</v>
      </c>
      <c r="EY611" s="67">
        <v>5896.5</v>
      </c>
      <c r="EZ611" s="67" t="s">
        <v>4910</v>
      </c>
      <c r="FA611" s="67">
        <v>21117</v>
      </c>
      <c r="FB611" s="67" t="s">
        <v>4911</v>
      </c>
      <c r="FC611" s="67" t="s">
        <v>4912</v>
      </c>
      <c r="FD611" s="67" t="s">
        <v>4913</v>
      </c>
      <c r="FE611" s="68" t="s">
        <v>4914</v>
      </c>
      <c r="FF611" s="68" t="s">
        <v>4915</v>
      </c>
    </row>
    <row r="612" spans="151:162" x14ac:dyDescent="0.2">
      <c r="EU612" s="67">
        <v>588.70000000000005</v>
      </c>
      <c r="EV612" s="67" t="s">
        <v>4916</v>
      </c>
      <c r="EW612" s="67">
        <v>514.54</v>
      </c>
      <c r="EX612" s="67" t="s">
        <v>4917</v>
      </c>
      <c r="EY612" s="67">
        <v>5897.5</v>
      </c>
      <c r="EZ612" s="67" t="s">
        <v>4918</v>
      </c>
      <c r="FA612" s="67">
        <v>21121.25</v>
      </c>
      <c r="FB612" s="67" t="s">
        <v>4919</v>
      </c>
      <c r="FC612" s="67" t="s">
        <v>4920</v>
      </c>
      <c r="FD612" s="67" t="s">
        <v>4921</v>
      </c>
      <c r="FE612" s="68" t="s">
        <v>4922</v>
      </c>
      <c r="FF612" s="68" t="s">
        <v>4923</v>
      </c>
    </row>
    <row r="613" spans="151:162" x14ac:dyDescent="0.2">
      <c r="EU613" s="67">
        <v>588.53</v>
      </c>
      <c r="EV613" s="67" t="s">
        <v>4924</v>
      </c>
      <c r="EW613" s="67">
        <v>514.35</v>
      </c>
      <c r="EX613" s="67" t="s">
        <v>4925</v>
      </c>
      <c r="EY613" s="67">
        <v>5895.75</v>
      </c>
      <c r="EZ613" s="67" t="s">
        <v>4926</v>
      </c>
      <c r="FA613" s="67">
        <v>21113.25</v>
      </c>
      <c r="FB613" s="67" t="s">
        <v>4927</v>
      </c>
      <c r="FC613" s="67" t="s">
        <v>4928</v>
      </c>
      <c r="FD613" s="67" t="s">
        <v>4929</v>
      </c>
      <c r="FE613" s="68" t="s">
        <v>4930</v>
      </c>
      <c r="FF613" s="68" t="s">
        <v>4931</v>
      </c>
    </row>
    <row r="614" spans="151:162" x14ac:dyDescent="0.2">
      <c r="EU614" s="67">
        <v>588.51</v>
      </c>
      <c r="EV614" s="67" t="s">
        <v>4932</v>
      </c>
      <c r="EW614" s="67">
        <v>514.29</v>
      </c>
      <c r="EX614" s="67" t="s">
        <v>4933</v>
      </c>
      <c r="EY614" s="67">
        <v>5895.5</v>
      </c>
      <c r="EZ614" s="67" t="s">
        <v>4934</v>
      </c>
      <c r="FA614" s="67">
        <v>21111</v>
      </c>
      <c r="FB614" s="67" t="s">
        <v>4935</v>
      </c>
      <c r="FC614" s="67" t="s">
        <v>4936</v>
      </c>
      <c r="FD614" s="67" t="s">
        <v>4937</v>
      </c>
      <c r="FE614" s="68" t="s">
        <v>4938</v>
      </c>
      <c r="FF614" s="68" t="s">
        <v>4939</v>
      </c>
    </row>
    <row r="615" spans="151:162" x14ac:dyDescent="0.2">
      <c r="EU615" s="67">
        <v>588.75</v>
      </c>
      <c r="EV615" s="67" t="s">
        <v>4940</v>
      </c>
      <c r="EW615" s="67">
        <v>514.51</v>
      </c>
      <c r="EX615" s="67" t="s">
        <v>4941</v>
      </c>
      <c r="EY615" s="67">
        <v>5898</v>
      </c>
      <c r="EZ615" s="67" t="s">
        <v>4942</v>
      </c>
      <c r="FA615" s="67">
        <v>21120</v>
      </c>
      <c r="FB615" s="67" t="s">
        <v>4943</v>
      </c>
      <c r="FC615" s="67" t="s">
        <v>4944</v>
      </c>
      <c r="FD615" s="67" t="s">
        <v>4945</v>
      </c>
      <c r="FE615" s="68" t="s">
        <v>4946</v>
      </c>
      <c r="FF615" s="68" t="s">
        <v>4947</v>
      </c>
    </row>
    <row r="616" spans="151:162" x14ac:dyDescent="0.2">
      <c r="EU616" s="67">
        <v>588.79999999999995</v>
      </c>
      <c r="EV616" s="67" t="s">
        <v>4948</v>
      </c>
      <c r="EW616" s="67">
        <v>514.58000000000004</v>
      </c>
      <c r="EX616" s="67" t="s">
        <v>4949</v>
      </c>
      <c r="EY616" s="67">
        <v>5898.5</v>
      </c>
      <c r="EZ616" s="67" t="s">
        <v>4950</v>
      </c>
      <c r="FA616" s="67">
        <v>21122.75</v>
      </c>
      <c r="FB616" s="67" t="s">
        <v>4951</v>
      </c>
      <c r="FC616" s="67" t="s">
        <v>4952</v>
      </c>
      <c r="FD616" s="67" t="s">
        <v>4953</v>
      </c>
      <c r="FE616" s="68" t="s">
        <v>4954</v>
      </c>
      <c r="FF616" s="68" t="s">
        <v>4955</v>
      </c>
    </row>
    <row r="617" spans="151:162" x14ac:dyDescent="0.2">
      <c r="EU617" s="67">
        <v>588.75</v>
      </c>
      <c r="EV617" s="67" t="s">
        <v>4956</v>
      </c>
      <c r="EW617" s="67">
        <v>514.6</v>
      </c>
      <c r="EX617" s="67" t="s">
        <v>4957</v>
      </c>
      <c r="EY617" s="67">
        <v>5898</v>
      </c>
      <c r="EZ617" s="67" t="s">
        <v>4958</v>
      </c>
      <c r="FA617" s="67">
        <v>21124.25</v>
      </c>
      <c r="FB617" s="67" t="s">
        <v>4959</v>
      </c>
      <c r="FC617" s="67" t="s">
        <v>4960</v>
      </c>
      <c r="FD617" s="67" t="s">
        <v>4961</v>
      </c>
      <c r="FE617" s="68" t="s">
        <v>4962</v>
      </c>
      <c r="FF617" s="68" t="s">
        <v>4963</v>
      </c>
    </row>
    <row r="618" spans="151:162" x14ac:dyDescent="0.2">
      <c r="EU618" s="67">
        <v>588.75</v>
      </c>
      <c r="EV618" s="67" t="s">
        <v>4964</v>
      </c>
      <c r="EW618" s="67">
        <v>514.63</v>
      </c>
      <c r="EX618" s="67" t="s">
        <v>4965</v>
      </c>
      <c r="EY618" s="67">
        <v>5898</v>
      </c>
      <c r="EZ618" s="67" t="s">
        <v>4966</v>
      </c>
      <c r="FA618" s="67">
        <v>21125</v>
      </c>
      <c r="FB618" s="67" t="s">
        <v>4967</v>
      </c>
      <c r="FC618" s="67" t="s">
        <v>4968</v>
      </c>
      <c r="FD618" s="67" t="s">
        <v>4969</v>
      </c>
      <c r="FE618" s="68" t="s">
        <v>4970</v>
      </c>
      <c r="FF618" s="68" t="s">
        <v>4971</v>
      </c>
    </row>
    <row r="619" spans="151:162" x14ac:dyDescent="0.2">
      <c r="EU619" s="67">
        <v>588.61</v>
      </c>
      <c r="EV619" s="67" t="s">
        <v>4972</v>
      </c>
      <c r="EW619" s="67">
        <v>514.41999999999996</v>
      </c>
      <c r="EX619" s="67" t="s">
        <v>4973</v>
      </c>
      <c r="EY619" s="67">
        <v>5896.5</v>
      </c>
      <c r="EZ619" s="67" t="s">
        <v>4974</v>
      </c>
      <c r="FA619" s="67">
        <v>21116.25</v>
      </c>
      <c r="FB619" s="67" t="s">
        <v>4975</v>
      </c>
      <c r="FC619" s="67" t="s">
        <v>4976</v>
      </c>
      <c r="FD619" s="67" t="s">
        <v>4977</v>
      </c>
      <c r="FE619" s="68" t="s">
        <v>4978</v>
      </c>
      <c r="FF619" s="68" t="s">
        <v>4979</v>
      </c>
    </row>
    <row r="620" spans="151:162" x14ac:dyDescent="0.2">
      <c r="EU620" s="67">
        <v>588.38</v>
      </c>
      <c r="EV620" s="67" t="s">
        <v>4980</v>
      </c>
      <c r="EW620" s="67">
        <v>514.20000000000005</v>
      </c>
      <c r="EX620" s="67" t="s">
        <v>4981</v>
      </c>
      <c r="EY620" s="67">
        <v>5894.5</v>
      </c>
      <c r="EZ620" s="67" t="s">
        <v>4982</v>
      </c>
      <c r="FA620" s="67">
        <v>21107.75</v>
      </c>
      <c r="FB620" s="67" t="s">
        <v>4983</v>
      </c>
      <c r="FC620" s="67" t="s">
        <v>4984</v>
      </c>
      <c r="FD620" s="67" t="s">
        <v>4985</v>
      </c>
      <c r="FE620" s="68" t="s">
        <v>4986</v>
      </c>
      <c r="FF620" s="68" t="s">
        <v>4987</v>
      </c>
    </row>
    <row r="621" spans="151:162" x14ac:dyDescent="0.2">
      <c r="EU621" s="67">
        <v>588.35</v>
      </c>
      <c r="EV621" s="67" t="s">
        <v>4988</v>
      </c>
      <c r="EW621" s="67">
        <v>514.15</v>
      </c>
      <c r="EX621" s="67" t="s">
        <v>4989</v>
      </c>
      <c r="EY621" s="67">
        <v>5894</v>
      </c>
      <c r="EZ621" s="67" t="s">
        <v>4990</v>
      </c>
      <c r="FA621" s="67">
        <v>21105.5</v>
      </c>
      <c r="FB621" s="67" t="s">
        <v>4991</v>
      </c>
      <c r="FC621" s="67" t="s">
        <v>4992</v>
      </c>
      <c r="FD621" s="67" t="s">
        <v>4993</v>
      </c>
      <c r="FE621" s="68" t="s">
        <v>4994</v>
      </c>
      <c r="FF621" s="68" t="s">
        <v>4995</v>
      </c>
    </row>
    <row r="622" spans="151:162" x14ac:dyDescent="0.2">
      <c r="EU622" s="67">
        <v>588.33000000000004</v>
      </c>
      <c r="EV622" s="67" t="s">
        <v>4996</v>
      </c>
      <c r="EW622" s="67">
        <v>514.09</v>
      </c>
      <c r="EX622" s="67" t="s">
        <v>4997</v>
      </c>
      <c r="EY622" s="67">
        <v>5893.75</v>
      </c>
      <c r="EZ622" s="67" t="s">
        <v>4998</v>
      </c>
      <c r="FA622" s="67">
        <v>21102.75</v>
      </c>
      <c r="FB622" s="67" t="s">
        <v>4999</v>
      </c>
      <c r="FC622" s="67" t="s">
        <v>5000</v>
      </c>
      <c r="FD622" s="67" t="s">
        <v>5001</v>
      </c>
      <c r="FE622" s="68" t="s">
        <v>5002</v>
      </c>
      <c r="FF622" s="68" t="s">
        <v>5003</v>
      </c>
    </row>
    <row r="623" spans="151:162" x14ac:dyDescent="0.2">
      <c r="EU623" s="67">
        <v>588.33000000000004</v>
      </c>
      <c r="EV623" s="67" t="s">
        <v>5004</v>
      </c>
      <c r="EW623" s="67">
        <v>514.04999999999995</v>
      </c>
      <c r="EX623" s="67" t="s">
        <v>5005</v>
      </c>
      <c r="EY623" s="67">
        <v>5893.75</v>
      </c>
      <c r="EZ623" s="67" t="s">
        <v>5006</v>
      </c>
      <c r="FA623" s="67">
        <v>21101.25</v>
      </c>
      <c r="FB623" s="67" t="s">
        <v>5007</v>
      </c>
      <c r="FC623" s="67" t="s">
        <v>5008</v>
      </c>
      <c r="FD623" s="67" t="s">
        <v>5009</v>
      </c>
      <c r="FE623" s="68" t="s">
        <v>5010</v>
      </c>
      <c r="FF623" s="68" t="s">
        <v>5011</v>
      </c>
    </row>
    <row r="624" spans="151:162" x14ac:dyDescent="0.2">
      <c r="EU624" s="67">
        <v>588.35</v>
      </c>
      <c r="EV624" s="67" t="s">
        <v>5012</v>
      </c>
      <c r="EW624" s="67">
        <v>514.1</v>
      </c>
      <c r="EX624" s="67" t="s">
        <v>5013</v>
      </c>
      <c r="EY624" s="67">
        <v>5894</v>
      </c>
      <c r="EZ624" s="67" t="s">
        <v>5014</v>
      </c>
      <c r="FA624" s="67">
        <v>21103.25</v>
      </c>
      <c r="FB624" s="67" t="s">
        <v>5015</v>
      </c>
      <c r="FC624" s="67" t="s">
        <v>5016</v>
      </c>
      <c r="FD624" s="67" t="s">
        <v>5017</v>
      </c>
      <c r="FE624" s="68" t="s">
        <v>5018</v>
      </c>
      <c r="FF624" s="68" t="s">
        <v>5019</v>
      </c>
    </row>
    <row r="625" spans="151:162" x14ac:dyDescent="0.2">
      <c r="EU625" s="67">
        <v>588.25</v>
      </c>
      <c r="EV625" s="67" t="s">
        <v>5020</v>
      </c>
      <c r="EW625" s="67">
        <v>513.99</v>
      </c>
      <c r="EX625" s="67" t="s">
        <v>5021</v>
      </c>
      <c r="EY625" s="67">
        <v>5893.25</v>
      </c>
      <c r="EZ625" s="67" t="s">
        <v>5022</v>
      </c>
      <c r="FA625" s="67">
        <v>21098.5</v>
      </c>
      <c r="FB625" s="67" t="s">
        <v>5023</v>
      </c>
      <c r="FC625" s="67" t="s">
        <v>5024</v>
      </c>
      <c r="FD625" s="67" t="s">
        <v>5025</v>
      </c>
      <c r="FE625" s="68" t="s">
        <v>5026</v>
      </c>
      <c r="FF625" s="68" t="s">
        <v>5027</v>
      </c>
    </row>
    <row r="626" spans="151:162" x14ac:dyDescent="0.2">
      <c r="EU626" s="67">
        <v>588.36</v>
      </c>
      <c r="EV626" s="67" t="s">
        <v>5028</v>
      </c>
      <c r="EW626" s="67">
        <v>514.13</v>
      </c>
      <c r="EX626" s="67" t="s">
        <v>5029</v>
      </c>
      <c r="EY626" s="67">
        <v>5894</v>
      </c>
      <c r="EZ626" s="67" t="s">
        <v>5030</v>
      </c>
      <c r="FA626" s="67">
        <v>21104.25</v>
      </c>
      <c r="FB626" s="67" t="s">
        <v>5031</v>
      </c>
      <c r="FC626" s="67" t="s">
        <v>5032</v>
      </c>
      <c r="FD626" s="67" t="s">
        <v>5033</v>
      </c>
      <c r="FE626" s="68" t="s">
        <v>5034</v>
      </c>
      <c r="FF626" s="68" t="s">
        <v>5035</v>
      </c>
    </row>
    <row r="627" spans="151:162" x14ac:dyDescent="0.2">
      <c r="EU627" s="67">
        <v>588.4</v>
      </c>
      <c r="EV627" s="67" t="s">
        <v>5036</v>
      </c>
      <c r="EW627" s="67">
        <v>514.19000000000005</v>
      </c>
      <c r="EX627" s="67" t="s">
        <v>5037</v>
      </c>
      <c r="EY627" s="67">
        <v>5894.5</v>
      </c>
      <c r="EZ627" s="67" t="s">
        <v>5038</v>
      </c>
      <c r="FA627" s="67">
        <v>21106.25</v>
      </c>
      <c r="FB627" s="67" t="s">
        <v>5039</v>
      </c>
      <c r="FC627" s="67" t="s">
        <v>5040</v>
      </c>
      <c r="FD627" s="67" t="s">
        <v>5041</v>
      </c>
      <c r="FE627" s="68" t="s">
        <v>5042</v>
      </c>
      <c r="FF627" s="68" t="s">
        <v>5043</v>
      </c>
    </row>
    <row r="628" spans="151:162" x14ac:dyDescent="0.2">
      <c r="EU628" s="67">
        <v>588.55999999999995</v>
      </c>
      <c r="EV628" s="67" t="s">
        <v>5044</v>
      </c>
      <c r="EW628" s="67">
        <v>514.29999999999995</v>
      </c>
      <c r="EX628" s="67" t="s">
        <v>5045</v>
      </c>
      <c r="EY628" s="67">
        <v>5896</v>
      </c>
      <c r="EZ628" s="67" t="s">
        <v>5046</v>
      </c>
      <c r="FA628" s="67">
        <v>21110.5</v>
      </c>
      <c r="FB628" s="67" t="s">
        <v>5047</v>
      </c>
      <c r="FC628" s="67" t="s">
        <v>5048</v>
      </c>
      <c r="FD628" s="67" t="s">
        <v>5049</v>
      </c>
      <c r="FE628" s="68" t="s">
        <v>5050</v>
      </c>
      <c r="FF628" s="68" t="s">
        <v>5051</v>
      </c>
    </row>
    <row r="629" spans="151:162" x14ac:dyDescent="0.2">
      <c r="EU629" s="67">
        <v>588.30999999999995</v>
      </c>
      <c r="EV629" s="67" t="s">
        <v>5052</v>
      </c>
      <c r="EW629" s="67">
        <v>514.08000000000004</v>
      </c>
      <c r="EX629" s="67" t="s">
        <v>5053</v>
      </c>
      <c r="EY629" s="67">
        <v>5893.75</v>
      </c>
      <c r="EZ629" s="67" t="s">
        <v>5054</v>
      </c>
      <c r="FA629" s="67">
        <v>21102.5</v>
      </c>
      <c r="FB629" s="67" t="s">
        <v>5055</v>
      </c>
      <c r="FC629" s="67" t="s">
        <v>5056</v>
      </c>
      <c r="FD629" s="67" t="s">
        <v>5057</v>
      </c>
      <c r="FE629" s="68" t="s">
        <v>5058</v>
      </c>
      <c r="FF629" s="68" t="s">
        <v>5059</v>
      </c>
    </row>
    <row r="630" spans="151:162" x14ac:dyDescent="0.2">
      <c r="EU630" s="67">
        <v>588.35</v>
      </c>
      <c r="EV630" s="67" t="s">
        <v>5060</v>
      </c>
      <c r="EW630" s="67">
        <v>514.16999999999996</v>
      </c>
      <c r="EX630" s="67" t="s">
        <v>5061</v>
      </c>
      <c r="EY630" s="67">
        <v>5894</v>
      </c>
      <c r="EZ630" s="67" t="s">
        <v>5062</v>
      </c>
      <c r="FA630" s="67">
        <v>21106</v>
      </c>
      <c r="FB630" s="67" t="s">
        <v>5063</v>
      </c>
      <c r="FC630" s="67" t="s">
        <v>5064</v>
      </c>
      <c r="FD630" s="67" t="s">
        <v>5065</v>
      </c>
      <c r="FE630" s="68" t="s">
        <v>5066</v>
      </c>
      <c r="FF630" s="68" t="s">
        <v>5067</v>
      </c>
    </row>
    <row r="631" spans="151:162" x14ac:dyDescent="0.2">
      <c r="EU631" s="67">
        <v>588.13</v>
      </c>
      <c r="EV631" s="67" t="s">
        <v>5068</v>
      </c>
      <c r="EW631" s="67">
        <v>513.88</v>
      </c>
      <c r="EX631" s="67" t="s">
        <v>5069</v>
      </c>
      <c r="EY631" s="67">
        <v>5892</v>
      </c>
      <c r="EZ631" s="67" t="s">
        <v>5070</v>
      </c>
      <c r="FA631" s="67">
        <v>21094.5</v>
      </c>
      <c r="FB631" s="67" t="s">
        <v>5071</v>
      </c>
      <c r="FC631" s="67" t="s">
        <v>5072</v>
      </c>
      <c r="FD631" s="67" t="s">
        <v>5073</v>
      </c>
      <c r="FE631" s="68" t="s">
        <v>5074</v>
      </c>
      <c r="FF631" s="68" t="s">
        <v>5075</v>
      </c>
    </row>
    <row r="632" spans="151:162" x14ac:dyDescent="0.2">
      <c r="EU632" s="67">
        <v>588.15</v>
      </c>
      <c r="EV632" s="67" t="s">
        <v>5076</v>
      </c>
      <c r="EW632" s="67">
        <v>513.94000000000005</v>
      </c>
      <c r="EX632" s="67" t="s">
        <v>5077</v>
      </c>
      <c r="EY632" s="67">
        <v>5892</v>
      </c>
      <c r="EZ632" s="67" t="s">
        <v>5078</v>
      </c>
      <c r="FA632" s="67">
        <v>21096.75</v>
      </c>
      <c r="FB632" s="67" t="s">
        <v>5079</v>
      </c>
      <c r="FC632" s="67" t="s">
        <v>5080</v>
      </c>
      <c r="FD632" s="67" t="s">
        <v>5081</v>
      </c>
      <c r="FE632" s="68" t="s">
        <v>5082</v>
      </c>
      <c r="FF632" s="68" t="s">
        <v>5083</v>
      </c>
    </row>
    <row r="633" spans="151:162" x14ac:dyDescent="0.2">
      <c r="EU633" s="67">
        <v>588.05999999999995</v>
      </c>
      <c r="EV633" s="67" t="s">
        <v>5084</v>
      </c>
      <c r="EW633" s="67">
        <v>513.83000000000004</v>
      </c>
      <c r="EX633" s="67" t="s">
        <v>5085</v>
      </c>
      <c r="EY633" s="67">
        <v>5891.25</v>
      </c>
      <c r="EZ633" s="67" t="s">
        <v>5086</v>
      </c>
      <c r="FA633" s="67">
        <v>21092</v>
      </c>
      <c r="FB633" s="67" t="s">
        <v>5087</v>
      </c>
      <c r="FC633" s="67" t="s">
        <v>5088</v>
      </c>
      <c r="FD633" s="67" t="s">
        <v>5089</v>
      </c>
      <c r="FE633" s="68" t="s">
        <v>5090</v>
      </c>
      <c r="FF633" s="68" t="s">
        <v>5091</v>
      </c>
    </row>
    <row r="634" spans="151:162" x14ac:dyDescent="0.2">
      <c r="EU634" s="67">
        <v>588.11</v>
      </c>
      <c r="EV634" s="67" t="s">
        <v>5092</v>
      </c>
      <c r="EW634" s="67">
        <v>513.82000000000005</v>
      </c>
      <c r="EX634" s="67" t="s">
        <v>5093</v>
      </c>
      <c r="EY634" s="67">
        <v>5891.75</v>
      </c>
      <c r="EZ634" s="67" t="s">
        <v>5094</v>
      </c>
      <c r="FA634" s="67">
        <v>21091.5</v>
      </c>
      <c r="FB634" s="67" t="s">
        <v>5095</v>
      </c>
      <c r="FC634" s="67" t="s">
        <v>5096</v>
      </c>
      <c r="FD634" s="67" t="s">
        <v>5097</v>
      </c>
      <c r="FE634" s="68" t="s">
        <v>5098</v>
      </c>
      <c r="FF634" s="68" t="s">
        <v>5099</v>
      </c>
    </row>
    <row r="635" spans="151:162" x14ac:dyDescent="0.2">
      <c r="EU635" s="67">
        <v>587.91999999999996</v>
      </c>
      <c r="EV635" s="67" t="s">
        <v>5100</v>
      </c>
      <c r="EW635" s="67">
        <v>513.65</v>
      </c>
      <c r="EX635" s="67" t="s">
        <v>5101</v>
      </c>
      <c r="EY635" s="67">
        <v>5889.75</v>
      </c>
      <c r="EZ635" s="67" t="s">
        <v>5102</v>
      </c>
      <c r="FA635" s="67">
        <v>21084.75</v>
      </c>
      <c r="FB635" s="67" t="s">
        <v>5103</v>
      </c>
      <c r="FC635" s="67" t="s">
        <v>5104</v>
      </c>
      <c r="FD635" s="67" t="s">
        <v>5105</v>
      </c>
      <c r="FE635" s="68" t="s">
        <v>5106</v>
      </c>
      <c r="FF635" s="68" t="s">
        <v>5107</v>
      </c>
    </row>
    <row r="636" spans="151:162" x14ac:dyDescent="0.2">
      <c r="EU636" s="67">
        <v>587.94000000000005</v>
      </c>
      <c r="EV636" s="67" t="s">
        <v>5108</v>
      </c>
      <c r="EW636" s="67">
        <v>513.67999999999995</v>
      </c>
      <c r="EX636" s="67" t="s">
        <v>5109</v>
      </c>
      <c r="EY636" s="67">
        <v>5890</v>
      </c>
      <c r="EZ636" s="67" t="s">
        <v>5110</v>
      </c>
      <c r="FA636" s="67">
        <v>21085.5</v>
      </c>
      <c r="FB636" s="67" t="s">
        <v>5111</v>
      </c>
      <c r="FC636" s="67" t="s">
        <v>5112</v>
      </c>
      <c r="FD636" s="67" t="s">
        <v>5113</v>
      </c>
      <c r="FE636" s="68" t="s">
        <v>5114</v>
      </c>
      <c r="FF636" s="68" t="s">
        <v>5115</v>
      </c>
    </row>
    <row r="637" spans="151:162" x14ac:dyDescent="0.2">
      <c r="EU637" s="67">
        <v>588.01</v>
      </c>
      <c r="EV637" s="67" t="s">
        <v>5116</v>
      </c>
      <c r="EW637" s="67">
        <v>513.74</v>
      </c>
      <c r="EX637" s="67" t="s">
        <v>5117</v>
      </c>
      <c r="EY637" s="67">
        <v>5890.75</v>
      </c>
      <c r="EZ637" s="67" t="s">
        <v>5118</v>
      </c>
      <c r="FA637" s="67">
        <v>21088.5</v>
      </c>
      <c r="FB637" s="67" t="s">
        <v>5119</v>
      </c>
      <c r="FC637" s="67" t="s">
        <v>5120</v>
      </c>
      <c r="FD637" s="67" t="s">
        <v>5121</v>
      </c>
      <c r="FE637" s="68" t="s">
        <v>5122</v>
      </c>
      <c r="FF637" s="68" t="s">
        <v>5123</v>
      </c>
    </row>
    <row r="638" spans="151:162" x14ac:dyDescent="0.2">
      <c r="EU638" s="67">
        <v>587.96</v>
      </c>
      <c r="EV638" s="67" t="s">
        <v>5124</v>
      </c>
      <c r="EW638" s="67">
        <v>513.66999999999996</v>
      </c>
      <c r="EX638" s="67" t="s">
        <v>5125</v>
      </c>
      <c r="EY638" s="67">
        <v>5890</v>
      </c>
      <c r="EZ638" s="67" t="s">
        <v>5126</v>
      </c>
      <c r="FA638" s="67">
        <v>21085.5</v>
      </c>
      <c r="FB638" s="67" t="s">
        <v>5127</v>
      </c>
      <c r="FC638" s="67" t="s">
        <v>5128</v>
      </c>
      <c r="FD638" s="67" t="s">
        <v>5129</v>
      </c>
      <c r="FE638" s="68" t="s">
        <v>5130</v>
      </c>
      <c r="FF638" s="68" t="s">
        <v>5131</v>
      </c>
    </row>
    <row r="639" spans="151:162" x14ac:dyDescent="0.2">
      <c r="EU639" s="67">
        <v>587.96</v>
      </c>
      <c r="EV639" s="67" t="s">
        <v>5132</v>
      </c>
      <c r="EW639" s="67">
        <v>513.65</v>
      </c>
      <c r="EX639" s="67" t="s">
        <v>5133</v>
      </c>
      <c r="EY639" s="67">
        <v>5890.25</v>
      </c>
      <c r="EZ639" s="67" t="s">
        <v>5134</v>
      </c>
      <c r="FA639" s="67">
        <v>21084</v>
      </c>
      <c r="FB639" s="67" t="s">
        <v>5135</v>
      </c>
      <c r="FC639" s="67" t="s">
        <v>5136</v>
      </c>
      <c r="FD639" s="67" t="s">
        <v>5137</v>
      </c>
      <c r="FE639" s="68" t="s">
        <v>5138</v>
      </c>
      <c r="FF639" s="68" t="s">
        <v>5139</v>
      </c>
    </row>
    <row r="640" spans="151:162" x14ac:dyDescent="0.2">
      <c r="EU640" s="67">
        <v>587.9</v>
      </c>
      <c r="EV640" s="67" t="s">
        <v>5140</v>
      </c>
      <c r="EW640" s="67">
        <v>513.62</v>
      </c>
      <c r="EX640" s="67" t="s">
        <v>5141</v>
      </c>
      <c r="EY640" s="67">
        <v>5889.5</v>
      </c>
      <c r="EZ640" s="67" t="s">
        <v>5142</v>
      </c>
      <c r="FA640" s="67">
        <v>21083</v>
      </c>
      <c r="FB640" s="67" t="s">
        <v>5143</v>
      </c>
      <c r="FC640" s="67" t="s">
        <v>5144</v>
      </c>
      <c r="FD640" s="67" t="s">
        <v>5145</v>
      </c>
      <c r="FE640" s="68" t="s">
        <v>5146</v>
      </c>
      <c r="FF640" s="68" t="s">
        <v>5147</v>
      </c>
    </row>
    <row r="641" spans="151:162" x14ac:dyDescent="0.2">
      <c r="EU641" s="67">
        <v>587.89</v>
      </c>
      <c r="EV641" s="67" t="s">
        <v>5148</v>
      </c>
      <c r="EW641" s="67">
        <v>513.54999999999995</v>
      </c>
      <c r="EX641" s="67" t="s">
        <v>5149</v>
      </c>
      <c r="EY641" s="67">
        <v>5889.25</v>
      </c>
      <c r="EZ641" s="67" t="s">
        <v>5150</v>
      </c>
      <c r="FA641" s="67">
        <v>21080</v>
      </c>
      <c r="FB641" s="67" t="s">
        <v>5151</v>
      </c>
      <c r="FC641" s="67" t="s">
        <v>5152</v>
      </c>
      <c r="FD641" s="67" t="s">
        <v>5153</v>
      </c>
      <c r="FE641" s="68" t="s">
        <v>5154</v>
      </c>
      <c r="FF641" s="68" t="s">
        <v>5155</v>
      </c>
    </row>
    <row r="642" spans="151:162" x14ac:dyDescent="0.2">
      <c r="EU642" s="67">
        <v>587.88</v>
      </c>
      <c r="EV642" s="67" t="s">
        <v>5156</v>
      </c>
      <c r="EW642" s="67">
        <v>513.58000000000004</v>
      </c>
      <c r="EX642" s="67" t="s">
        <v>5157</v>
      </c>
      <c r="EY642" s="67">
        <v>5889.25</v>
      </c>
      <c r="EZ642" s="67" t="s">
        <v>5158</v>
      </c>
      <c r="FA642" s="67">
        <v>21081.5</v>
      </c>
      <c r="FB642" s="67" t="s">
        <v>5159</v>
      </c>
      <c r="FC642" s="67" t="s">
        <v>5160</v>
      </c>
      <c r="FD642" s="67" t="s">
        <v>5161</v>
      </c>
      <c r="FE642" s="68" t="s">
        <v>5162</v>
      </c>
      <c r="FF642" s="68" t="s">
        <v>5163</v>
      </c>
    </row>
    <row r="643" spans="151:162" x14ac:dyDescent="0.2">
      <c r="EU643" s="67">
        <v>587.91999999999996</v>
      </c>
      <c r="EV643" s="67" t="s">
        <v>5164</v>
      </c>
      <c r="EW643" s="67">
        <v>513.62</v>
      </c>
      <c r="EX643" s="67" t="s">
        <v>5165</v>
      </c>
      <c r="EY643" s="67">
        <v>5890</v>
      </c>
      <c r="EZ643" s="67" t="s">
        <v>5166</v>
      </c>
      <c r="FA643" s="67">
        <v>21083.5</v>
      </c>
      <c r="FB643" s="67" t="s">
        <v>5167</v>
      </c>
      <c r="FC643" s="67" t="s">
        <v>5168</v>
      </c>
      <c r="FD643" s="67" t="s">
        <v>5169</v>
      </c>
      <c r="FE643" s="68" t="s">
        <v>5170</v>
      </c>
      <c r="FF643" s="68" t="s">
        <v>5171</v>
      </c>
    </row>
    <row r="644" spans="151:162" x14ac:dyDescent="0.2">
      <c r="EU644" s="67">
        <v>587.82000000000005</v>
      </c>
      <c r="EV644" s="67" t="s">
        <v>5172</v>
      </c>
      <c r="EW644" s="67">
        <v>513.51</v>
      </c>
      <c r="EX644" s="67" t="s">
        <v>5173</v>
      </c>
      <c r="EY644" s="67">
        <v>5888.75</v>
      </c>
      <c r="EZ644" s="67" t="s">
        <v>5174</v>
      </c>
      <c r="FA644" s="67">
        <v>21078.75</v>
      </c>
      <c r="FB644" s="67" t="s">
        <v>5175</v>
      </c>
      <c r="FC644" s="67" t="s">
        <v>5176</v>
      </c>
      <c r="FD644" s="67" t="s">
        <v>5177</v>
      </c>
      <c r="FE644" s="68" t="s">
        <v>5178</v>
      </c>
      <c r="FF644" s="68" t="s">
        <v>5179</v>
      </c>
    </row>
    <row r="645" spans="151:162" x14ac:dyDescent="0.2">
      <c r="EU645" s="67">
        <v>587.86</v>
      </c>
      <c r="EV645" s="67" t="s">
        <v>5180</v>
      </c>
      <c r="EW645" s="67">
        <v>513.49</v>
      </c>
      <c r="EX645" s="67" t="s">
        <v>5181</v>
      </c>
      <c r="EY645" s="67">
        <v>5889.25</v>
      </c>
      <c r="EZ645" s="67" t="s">
        <v>5182</v>
      </c>
      <c r="FA645" s="67">
        <v>21077.25</v>
      </c>
      <c r="FB645" s="67" t="s">
        <v>5183</v>
      </c>
      <c r="FC645" s="67" t="s">
        <v>5184</v>
      </c>
      <c r="FD645" s="67" t="s">
        <v>5185</v>
      </c>
      <c r="FE645" s="68" t="s">
        <v>5186</v>
      </c>
      <c r="FF645" s="68" t="s">
        <v>5187</v>
      </c>
    </row>
    <row r="646" spans="151:162" x14ac:dyDescent="0.2">
      <c r="EU646" s="67">
        <v>587.91999999999996</v>
      </c>
      <c r="EV646" s="67" t="s">
        <v>5188</v>
      </c>
      <c r="EW646" s="67">
        <v>513.54</v>
      </c>
      <c r="EX646" s="67" t="s">
        <v>5189</v>
      </c>
      <c r="EY646" s="67">
        <v>5889.5</v>
      </c>
      <c r="EZ646" s="67" t="s">
        <v>5190</v>
      </c>
      <c r="FA646" s="67">
        <v>21080.5</v>
      </c>
      <c r="FB646" s="67" t="s">
        <v>5191</v>
      </c>
      <c r="FC646" s="67" t="s">
        <v>5192</v>
      </c>
      <c r="FD646" s="67" t="s">
        <v>5193</v>
      </c>
      <c r="FE646" s="68" t="s">
        <v>5194</v>
      </c>
      <c r="FF646" s="68" t="s">
        <v>5195</v>
      </c>
    </row>
    <row r="647" spans="151:162" x14ac:dyDescent="0.2">
      <c r="EU647" s="67">
        <v>588.17999999999995</v>
      </c>
      <c r="EV647" s="67" t="s">
        <v>5196</v>
      </c>
      <c r="EW647" s="67">
        <v>513.91</v>
      </c>
      <c r="EX647" s="67" t="s">
        <v>5197</v>
      </c>
      <c r="EY647" s="67">
        <v>5892.5</v>
      </c>
      <c r="EZ647" s="67" t="s">
        <v>5198</v>
      </c>
      <c r="FA647" s="67">
        <v>21095</v>
      </c>
      <c r="FB647" s="67" t="s">
        <v>5199</v>
      </c>
      <c r="FC647" s="67" t="s">
        <v>5200</v>
      </c>
      <c r="FD647" s="67" t="s">
        <v>5201</v>
      </c>
      <c r="FE647" s="68" t="s">
        <v>5202</v>
      </c>
      <c r="FF647" s="68" t="s">
        <v>5203</v>
      </c>
    </row>
    <row r="648" spans="151:162" x14ac:dyDescent="0.2">
      <c r="EU648" s="67">
        <v>587.82000000000005</v>
      </c>
      <c r="EV648" s="67" t="s">
        <v>5204</v>
      </c>
      <c r="EW648" s="67">
        <v>513.51</v>
      </c>
      <c r="EX648" s="67" t="s">
        <v>5205</v>
      </c>
      <c r="EY648" s="67">
        <v>5888.75</v>
      </c>
      <c r="EZ648" s="67" t="s">
        <v>5206</v>
      </c>
      <c r="FA648" s="67">
        <v>21078</v>
      </c>
      <c r="FB648" s="67" t="s">
        <v>5207</v>
      </c>
      <c r="FC648" s="67" t="s">
        <v>5208</v>
      </c>
      <c r="FD648" s="67" t="s">
        <v>5209</v>
      </c>
      <c r="FE648" s="68" t="s">
        <v>5210</v>
      </c>
      <c r="FF648" s="68" t="s">
        <v>5211</v>
      </c>
    </row>
    <row r="649" spans="151:162" x14ac:dyDescent="0.2">
      <c r="EU649" s="67">
        <v>588.16999999999996</v>
      </c>
      <c r="EV649" s="67" t="s">
        <v>5212</v>
      </c>
      <c r="EW649" s="67">
        <v>513.94000000000005</v>
      </c>
      <c r="EX649" s="67" t="s">
        <v>5213</v>
      </c>
      <c r="EY649" s="67">
        <v>5892.25</v>
      </c>
      <c r="EZ649" s="67" t="s">
        <v>5214</v>
      </c>
      <c r="FA649" s="67">
        <v>21096.25</v>
      </c>
      <c r="FB649" s="67" t="s">
        <v>5215</v>
      </c>
      <c r="FC649" s="67" t="s">
        <v>5216</v>
      </c>
      <c r="FD649" s="67" t="s">
        <v>5217</v>
      </c>
      <c r="FE649" s="68" t="s">
        <v>5218</v>
      </c>
      <c r="FF649" s="68" t="s">
        <v>5219</v>
      </c>
    </row>
    <row r="650" spans="151:162" x14ac:dyDescent="0.2">
      <c r="EU650" s="67">
        <v>588.04</v>
      </c>
      <c r="EV650" s="67" t="s">
        <v>5220</v>
      </c>
      <c r="EW650" s="67">
        <v>513.79999999999995</v>
      </c>
      <c r="EX650" s="67" t="s">
        <v>5221</v>
      </c>
      <c r="EY650" s="67">
        <v>5890.75</v>
      </c>
      <c r="EZ650" s="67" t="s">
        <v>5222</v>
      </c>
      <c r="FA650" s="67">
        <v>21091.25</v>
      </c>
      <c r="FB650" s="67" t="s">
        <v>5223</v>
      </c>
      <c r="FC650" s="67" t="s">
        <v>5224</v>
      </c>
      <c r="FD650" s="67" t="s">
        <v>5225</v>
      </c>
      <c r="FE650" s="68" t="s">
        <v>5226</v>
      </c>
      <c r="FF650" s="68" t="s">
        <v>5227</v>
      </c>
    </row>
    <row r="651" spans="151:162" x14ac:dyDescent="0.2">
      <c r="EU651" s="67">
        <v>588</v>
      </c>
      <c r="EV651" s="67" t="s">
        <v>5228</v>
      </c>
      <c r="EW651" s="67">
        <v>513.76</v>
      </c>
      <c r="EX651" s="67" t="s">
        <v>5229</v>
      </c>
      <c r="EY651" s="67">
        <v>5890.5</v>
      </c>
      <c r="EZ651" s="67" t="s">
        <v>5230</v>
      </c>
      <c r="FA651" s="67">
        <v>21088.5</v>
      </c>
      <c r="FB651" s="67" t="s">
        <v>5231</v>
      </c>
      <c r="FC651" s="67" t="s">
        <v>5232</v>
      </c>
      <c r="FD651" s="67" t="s">
        <v>5233</v>
      </c>
      <c r="FE651" s="68" t="s">
        <v>5234</v>
      </c>
      <c r="FF651" s="68" t="s">
        <v>5235</v>
      </c>
    </row>
    <row r="652" spans="151:162" x14ac:dyDescent="0.2">
      <c r="EU652" s="67">
        <v>588.04999999999995</v>
      </c>
      <c r="EV652" s="67" t="s">
        <v>5236</v>
      </c>
      <c r="EW652" s="67">
        <v>513.80999999999995</v>
      </c>
      <c r="EX652" s="67" t="s">
        <v>5237</v>
      </c>
      <c r="EY652" s="67">
        <v>5891.25</v>
      </c>
      <c r="EZ652" s="67" t="s">
        <v>5238</v>
      </c>
      <c r="FA652" s="67">
        <v>21091.25</v>
      </c>
      <c r="FB652" s="67" t="s">
        <v>5239</v>
      </c>
      <c r="FC652" s="67" t="s">
        <v>5240</v>
      </c>
      <c r="FD652" s="67" t="s">
        <v>5241</v>
      </c>
      <c r="FE652" s="68" t="s">
        <v>5242</v>
      </c>
      <c r="FF652" s="68" t="s">
        <v>5243</v>
      </c>
    </row>
    <row r="653" spans="151:162" x14ac:dyDescent="0.2">
      <c r="EU653" s="67">
        <v>588.17999999999995</v>
      </c>
      <c r="EV653" s="67" t="s">
        <v>5244</v>
      </c>
      <c r="EW653" s="67">
        <v>513.95000000000005</v>
      </c>
      <c r="EX653" s="67" t="s">
        <v>5245</v>
      </c>
      <c r="EY653" s="67">
        <v>5892.5</v>
      </c>
      <c r="EZ653" s="67" t="s">
        <v>5246</v>
      </c>
      <c r="FA653" s="67">
        <v>21096.75</v>
      </c>
      <c r="FB653" s="67" t="s">
        <v>5247</v>
      </c>
      <c r="FC653" s="67" t="s">
        <v>5248</v>
      </c>
      <c r="FD653" s="67" t="s">
        <v>5249</v>
      </c>
      <c r="FE653" s="68" t="s">
        <v>5250</v>
      </c>
      <c r="FF653" s="68" t="s">
        <v>5251</v>
      </c>
    </row>
    <row r="654" spans="151:162" x14ac:dyDescent="0.2">
      <c r="EU654" s="67">
        <v>588.38</v>
      </c>
      <c r="EV654" s="67" t="s">
        <v>5252</v>
      </c>
      <c r="EW654" s="67">
        <v>514.16999999999996</v>
      </c>
      <c r="EX654" s="67" t="s">
        <v>5253</v>
      </c>
      <c r="EY654" s="67">
        <v>5894.5</v>
      </c>
      <c r="EZ654" s="67" t="s">
        <v>5254</v>
      </c>
      <c r="FA654" s="67">
        <v>21106.25</v>
      </c>
      <c r="FB654" s="67" t="s">
        <v>5255</v>
      </c>
      <c r="FC654" s="67" t="s">
        <v>5256</v>
      </c>
      <c r="FD654" s="67" t="s">
        <v>5257</v>
      </c>
      <c r="FE654" s="68" t="s">
        <v>5258</v>
      </c>
      <c r="FF654" s="68" t="s">
        <v>5259</v>
      </c>
    </row>
    <row r="655" spans="151:162" x14ac:dyDescent="0.2">
      <c r="EU655" s="67">
        <v>588.45000000000005</v>
      </c>
      <c r="EV655" s="67" t="s">
        <v>5260</v>
      </c>
      <c r="EW655" s="67">
        <v>514.25</v>
      </c>
      <c r="EX655" s="67" t="s">
        <v>5261</v>
      </c>
      <c r="EY655" s="67">
        <v>5895.25</v>
      </c>
      <c r="EZ655" s="67" t="s">
        <v>5262</v>
      </c>
      <c r="FA655" s="67">
        <v>21109.5</v>
      </c>
      <c r="FB655" s="67" t="s">
        <v>5263</v>
      </c>
      <c r="FC655" s="67" t="s">
        <v>5264</v>
      </c>
      <c r="FD655" s="67" t="s">
        <v>5265</v>
      </c>
      <c r="FE655" s="68" t="s">
        <v>5266</v>
      </c>
      <c r="FF655" s="68" t="s">
        <v>5267</v>
      </c>
    </row>
    <row r="656" spans="151:162" x14ac:dyDescent="0.2">
      <c r="EU656" s="67">
        <v>588.29999999999995</v>
      </c>
      <c r="EV656" s="67" t="s">
        <v>5268</v>
      </c>
      <c r="EW656" s="67">
        <v>514.07000000000005</v>
      </c>
      <c r="EX656" s="67" t="s">
        <v>5269</v>
      </c>
      <c r="EY656" s="67">
        <v>5893.75</v>
      </c>
      <c r="EZ656" s="67" t="s">
        <v>5270</v>
      </c>
      <c r="FA656" s="67">
        <v>21102.5</v>
      </c>
      <c r="FB656" s="67" t="s">
        <v>5271</v>
      </c>
      <c r="FC656" s="67" t="s">
        <v>5272</v>
      </c>
      <c r="FD656" s="67" t="s">
        <v>5273</v>
      </c>
      <c r="FE656" s="68" t="s">
        <v>5274</v>
      </c>
      <c r="FF656" s="68" t="s">
        <v>5275</v>
      </c>
    </row>
    <row r="657" spans="151:162" x14ac:dyDescent="0.2">
      <c r="EU657" s="67">
        <v>588.42999999999995</v>
      </c>
      <c r="EV657" s="67" t="s">
        <v>5276</v>
      </c>
      <c r="EW657" s="67">
        <v>514.22</v>
      </c>
      <c r="EX657" s="67" t="s">
        <v>5277</v>
      </c>
      <c r="EY657" s="67">
        <v>5895</v>
      </c>
      <c r="EZ657" s="67" t="s">
        <v>5278</v>
      </c>
      <c r="FA657" s="67">
        <v>21108.75</v>
      </c>
      <c r="FB657" s="67" t="s">
        <v>5279</v>
      </c>
      <c r="FC657" s="67" t="s">
        <v>5280</v>
      </c>
      <c r="FD657" s="67" t="s">
        <v>5281</v>
      </c>
      <c r="FE657" s="68" t="s">
        <v>5282</v>
      </c>
      <c r="FF657" s="68" t="s">
        <v>5283</v>
      </c>
    </row>
    <row r="658" spans="151:162" x14ac:dyDescent="0.2">
      <c r="EU658" s="67">
        <v>588.48</v>
      </c>
      <c r="EV658" s="67" t="s">
        <v>5284</v>
      </c>
      <c r="EW658" s="67">
        <v>514.25</v>
      </c>
      <c r="EX658" s="67" t="s">
        <v>5285</v>
      </c>
      <c r="EY658" s="67">
        <v>5895.5</v>
      </c>
      <c r="EZ658" s="67" t="s">
        <v>5286</v>
      </c>
      <c r="FA658" s="67">
        <v>21109.5</v>
      </c>
      <c r="FB658" s="67" t="s">
        <v>5287</v>
      </c>
      <c r="FC658" s="67" t="s">
        <v>5288</v>
      </c>
      <c r="FD658" s="67" t="s">
        <v>5289</v>
      </c>
      <c r="FE658" s="68" t="s">
        <v>5290</v>
      </c>
      <c r="FF658" s="68" t="s">
        <v>5291</v>
      </c>
    </row>
    <row r="659" spans="151:162" x14ac:dyDescent="0.2">
      <c r="EU659" s="67">
        <v>588.37</v>
      </c>
      <c r="EV659" s="67" t="s">
        <v>5292</v>
      </c>
      <c r="EW659" s="67">
        <v>514.09</v>
      </c>
      <c r="EX659" s="67" t="s">
        <v>5293</v>
      </c>
      <c r="EY659" s="67">
        <v>5894.25</v>
      </c>
      <c r="EZ659" s="67" t="s">
        <v>5294</v>
      </c>
      <c r="FA659" s="67">
        <v>21102.75</v>
      </c>
      <c r="FB659" s="67" t="s">
        <v>5295</v>
      </c>
      <c r="FC659" s="67" t="s">
        <v>5296</v>
      </c>
      <c r="FD659" s="67" t="s">
        <v>5297</v>
      </c>
      <c r="FE659" s="68" t="s">
        <v>5298</v>
      </c>
      <c r="FF659" s="68" t="s">
        <v>5299</v>
      </c>
    </row>
    <row r="660" spans="151:162" x14ac:dyDescent="0.2">
      <c r="EU660" s="67">
        <v>588.44000000000005</v>
      </c>
      <c r="EV660" s="67" t="s">
        <v>5300</v>
      </c>
      <c r="EW660" s="67">
        <v>514.22</v>
      </c>
      <c r="EX660" s="67" t="s">
        <v>5301</v>
      </c>
      <c r="EY660" s="67">
        <v>5895</v>
      </c>
      <c r="EZ660" s="67" t="s">
        <v>5302</v>
      </c>
      <c r="FA660" s="67">
        <v>21107.75</v>
      </c>
      <c r="FB660" s="67" t="s">
        <v>5303</v>
      </c>
      <c r="FC660" s="67" t="s">
        <v>5304</v>
      </c>
      <c r="FD660" s="67" t="s">
        <v>5305</v>
      </c>
      <c r="FE660" s="68" t="s">
        <v>5306</v>
      </c>
      <c r="FF660" s="68" t="s">
        <v>5307</v>
      </c>
    </row>
    <row r="661" spans="151:162" x14ac:dyDescent="0.2">
      <c r="EU661" s="67">
        <v>588.41999999999996</v>
      </c>
      <c r="EV661" s="67" t="s">
        <v>5308</v>
      </c>
      <c r="EW661" s="67">
        <v>514.17999999999995</v>
      </c>
      <c r="EX661" s="67" t="s">
        <v>5309</v>
      </c>
      <c r="EY661" s="67">
        <v>5894.75</v>
      </c>
      <c r="EZ661" s="67" t="s">
        <v>5310</v>
      </c>
      <c r="FA661" s="67">
        <v>21105.75</v>
      </c>
      <c r="FB661" s="67" t="s">
        <v>5311</v>
      </c>
      <c r="FC661" s="67" t="s">
        <v>5312</v>
      </c>
      <c r="FD661" s="67" t="s">
        <v>5313</v>
      </c>
      <c r="FE661" s="68" t="s">
        <v>5314</v>
      </c>
      <c r="FF661" s="68" t="s">
        <v>5315</v>
      </c>
    </row>
    <row r="662" spans="151:162" x14ac:dyDescent="0.2">
      <c r="EU662" s="67">
        <v>588.45000000000005</v>
      </c>
      <c r="EV662" s="67" t="s">
        <v>5316</v>
      </c>
      <c r="EW662" s="67">
        <v>514.23</v>
      </c>
      <c r="EX662" s="67" t="s">
        <v>5317</v>
      </c>
      <c r="EY662" s="67">
        <v>5895</v>
      </c>
      <c r="EZ662" s="67" t="s">
        <v>5318</v>
      </c>
      <c r="FA662" s="67">
        <v>21107.75</v>
      </c>
      <c r="FB662" s="67" t="s">
        <v>5319</v>
      </c>
      <c r="FC662" s="67" t="s">
        <v>5320</v>
      </c>
      <c r="FD662" s="67" t="s">
        <v>5321</v>
      </c>
      <c r="FE662" s="68" t="s">
        <v>5322</v>
      </c>
      <c r="FF662" s="68" t="s">
        <v>5323</v>
      </c>
    </row>
    <row r="663" spans="151:162" x14ac:dyDescent="0.2">
      <c r="EU663" s="67">
        <v>588.5</v>
      </c>
      <c r="EV663" s="67" t="s">
        <v>5324</v>
      </c>
      <c r="EW663" s="67">
        <v>514.27</v>
      </c>
      <c r="EX663" s="67" t="s">
        <v>5325</v>
      </c>
      <c r="EY663" s="67">
        <v>5895.75</v>
      </c>
      <c r="EZ663" s="67" t="s">
        <v>5326</v>
      </c>
      <c r="FA663" s="67">
        <v>21110.5</v>
      </c>
      <c r="FB663" s="67" t="s">
        <v>5327</v>
      </c>
      <c r="FC663" s="67" t="s">
        <v>5328</v>
      </c>
      <c r="FD663" s="67" t="s">
        <v>5329</v>
      </c>
      <c r="FE663" s="68" t="s">
        <v>5330</v>
      </c>
      <c r="FF663" s="68" t="s">
        <v>5331</v>
      </c>
    </row>
    <row r="664" spans="151:162" x14ac:dyDescent="0.2">
      <c r="EU664" s="67">
        <v>588.6</v>
      </c>
      <c r="EV664" s="67" t="s">
        <v>5332</v>
      </c>
      <c r="EW664" s="67">
        <v>514.38</v>
      </c>
      <c r="EX664" s="67" t="s">
        <v>5333</v>
      </c>
      <c r="EY664" s="67">
        <v>5896.75</v>
      </c>
      <c r="EZ664" s="67" t="s">
        <v>5334</v>
      </c>
      <c r="FA664" s="67">
        <v>21115</v>
      </c>
      <c r="FB664" s="67" t="s">
        <v>5335</v>
      </c>
      <c r="FC664" s="67" t="s">
        <v>5336</v>
      </c>
      <c r="FD664" s="67" t="s">
        <v>5337</v>
      </c>
      <c r="FE664" s="68" t="s">
        <v>5338</v>
      </c>
      <c r="FF664" s="68" t="s">
        <v>5339</v>
      </c>
    </row>
    <row r="665" spans="151:162" x14ac:dyDescent="0.2">
      <c r="EU665" s="67">
        <v>588.66999999999996</v>
      </c>
      <c r="EV665" s="67" t="s">
        <v>5340</v>
      </c>
      <c r="EW665" s="67">
        <v>514.45000000000005</v>
      </c>
      <c r="EX665" s="67" t="s">
        <v>5341</v>
      </c>
      <c r="EY665" s="67">
        <v>5897.5</v>
      </c>
      <c r="EZ665" s="67" t="s">
        <v>5342</v>
      </c>
      <c r="FA665" s="67">
        <v>21118</v>
      </c>
      <c r="FB665" s="67" t="s">
        <v>5343</v>
      </c>
      <c r="FC665" s="67" t="s">
        <v>5344</v>
      </c>
      <c r="FD665" s="67" t="s">
        <v>5345</v>
      </c>
      <c r="FE665" s="68" t="s">
        <v>5346</v>
      </c>
      <c r="FF665" s="68" t="s">
        <v>5347</v>
      </c>
    </row>
    <row r="666" spans="151:162" x14ac:dyDescent="0.2">
      <c r="EU666" s="67">
        <v>588.65</v>
      </c>
      <c r="EV666" s="67" t="s">
        <v>5348</v>
      </c>
      <c r="EW666" s="67">
        <v>514.47</v>
      </c>
      <c r="EX666" s="67" t="s">
        <v>5349</v>
      </c>
      <c r="EY666" s="67">
        <v>5897</v>
      </c>
      <c r="EZ666" s="67" t="s">
        <v>5350</v>
      </c>
      <c r="FA666" s="67">
        <v>21117.75</v>
      </c>
      <c r="FB666" s="67" t="s">
        <v>5351</v>
      </c>
      <c r="FC666" s="67" t="s">
        <v>5352</v>
      </c>
      <c r="FD666" s="67" t="s">
        <v>5353</v>
      </c>
      <c r="FE666" s="68" t="s">
        <v>5354</v>
      </c>
      <c r="FF666" s="68" t="s">
        <v>5355</v>
      </c>
    </row>
    <row r="667" spans="151:162" x14ac:dyDescent="0.2">
      <c r="EU667" s="67">
        <v>588.62</v>
      </c>
      <c r="EV667" s="67" t="s">
        <v>5356</v>
      </c>
      <c r="EW667" s="67">
        <v>514.41</v>
      </c>
      <c r="EX667" s="67" t="s">
        <v>5357</v>
      </c>
      <c r="EY667" s="67">
        <v>5896.5</v>
      </c>
      <c r="EZ667" s="67" t="s">
        <v>5358</v>
      </c>
      <c r="FA667" s="67">
        <v>21115</v>
      </c>
      <c r="FB667" s="67" t="s">
        <v>5359</v>
      </c>
      <c r="FC667" s="67" t="s">
        <v>5360</v>
      </c>
      <c r="FD667" s="67" t="s">
        <v>5361</v>
      </c>
      <c r="FE667" s="68" t="s">
        <v>5362</v>
      </c>
      <c r="FF667" s="68" t="s">
        <v>5363</v>
      </c>
    </row>
    <row r="668" spans="151:162" x14ac:dyDescent="0.2">
      <c r="EU668" s="67">
        <v>588.70000000000005</v>
      </c>
      <c r="EV668" s="67" t="s">
        <v>5364</v>
      </c>
      <c r="EW668" s="67">
        <v>514.45000000000005</v>
      </c>
      <c r="EX668" s="67" t="s">
        <v>5365</v>
      </c>
      <c r="EY668" s="67">
        <v>5897.75</v>
      </c>
      <c r="EZ668" s="67" t="s">
        <v>5366</v>
      </c>
      <c r="FA668" s="67">
        <v>21117.75</v>
      </c>
      <c r="FB668" s="67" t="s">
        <v>5367</v>
      </c>
      <c r="FC668" s="67" t="s">
        <v>5368</v>
      </c>
      <c r="FD668" s="67" t="s">
        <v>5369</v>
      </c>
      <c r="FE668" s="68" t="s">
        <v>5370</v>
      </c>
      <c r="FF668" s="68" t="s">
        <v>5371</v>
      </c>
    </row>
    <row r="669" spans="151:162" x14ac:dyDescent="0.2">
      <c r="EU669" s="67">
        <v>588.67999999999995</v>
      </c>
      <c r="EV669" s="67" t="s">
        <v>5372</v>
      </c>
      <c r="EW669" s="67">
        <v>514.45000000000005</v>
      </c>
      <c r="EX669" s="67" t="s">
        <v>5373</v>
      </c>
      <c r="EY669" s="67">
        <v>5897.5</v>
      </c>
      <c r="EZ669" s="67" t="s">
        <v>5374</v>
      </c>
      <c r="FA669" s="67">
        <v>21117</v>
      </c>
      <c r="FB669" s="67" t="s">
        <v>5375</v>
      </c>
      <c r="FC669" s="67" t="s">
        <v>5376</v>
      </c>
      <c r="FD669" s="67" t="s">
        <v>5377</v>
      </c>
      <c r="FE669" s="68" t="s">
        <v>5378</v>
      </c>
      <c r="FF669" s="68" t="s">
        <v>5379</v>
      </c>
    </row>
    <row r="670" spans="151:162" x14ac:dyDescent="0.2">
      <c r="EU670" s="67">
        <v>588.74</v>
      </c>
      <c r="EV670" s="67" t="s">
        <v>5380</v>
      </c>
      <c r="EW670" s="67">
        <v>514.57000000000005</v>
      </c>
      <c r="EX670" s="67" t="s">
        <v>5381</v>
      </c>
      <c r="EY670" s="67">
        <v>5898.25</v>
      </c>
      <c r="EZ670" s="67" t="s">
        <v>5382</v>
      </c>
      <c r="FA670" s="67">
        <v>21122.75</v>
      </c>
      <c r="FB670" s="67" t="s">
        <v>5383</v>
      </c>
      <c r="FC670" s="67" t="s">
        <v>5384</v>
      </c>
      <c r="FD670" s="67" t="s">
        <v>5385</v>
      </c>
      <c r="FE670" s="68" t="s">
        <v>5386</v>
      </c>
      <c r="FF670" s="68" t="s">
        <v>5387</v>
      </c>
    </row>
    <row r="671" spans="151:162" x14ac:dyDescent="0.2">
      <c r="EU671" s="67">
        <v>588.69000000000005</v>
      </c>
      <c r="EV671" s="67" t="s">
        <v>5388</v>
      </c>
      <c r="EW671" s="67">
        <v>514.57000000000005</v>
      </c>
      <c r="EX671" s="67" t="s">
        <v>5389</v>
      </c>
      <c r="EY671" s="67">
        <v>5897.75</v>
      </c>
      <c r="EZ671" s="67" t="s">
        <v>5390</v>
      </c>
      <c r="FA671" s="67">
        <v>21123.25</v>
      </c>
      <c r="FB671" s="67" t="s">
        <v>5391</v>
      </c>
      <c r="FC671" s="67" t="s">
        <v>5392</v>
      </c>
      <c r="FD671" s="67" t="s">
        <v>5393</v>
      </c>
      <c r="FE671" s="68" t="s">
        <v>5394</v>
      </c>
      <c r="FF671" s="68" t="s">
        <v>5395</v>
      </c>
    </row>
    <row r="672" spans="151:162" x14ac:dyDescent="0.2">
      <c r="EU672" s="67">
        <v>588.64</v>
      </c>
      <c r="EV672" s="67" t="s">
        <v>5396</v>
      </c>
      <c r="EW672" s="67">
        <v>514.51</v>
      </c>
      <c r="EX672" s="67" t="s">
        <v>5397</v>
      </c>
      <c r="EY672" s="67">
        <v>5897.25</v>
      </c>
      <c r="EZ672" s="67" t="s">
        <v>5398</v>
      </c>
      <c r="FA672" s="67">
        <v>21120</v>
      </c>
      <c r="FB672" s="67" t="s">
        <v>5399</v>
      </c>
      <c r="FC672" s="67" t="s">
        <v>5400</v>
      </c>
      <c r="FD672" s="67" t="s">
        <v>5401</v>
      </c>
      <c r="FE672" s="68" t="s">
        <v>5402</v>
      </c>
      <c r="FF672" s="68" t="s">
        <v>5403</v>
      </c>
    </row>
    <row r="673" spans="151:162" x14ac:dyDescent="0.2">
      <c r="EU673" s="67">
        <v>588.62</v>
      </c>
      <c r="EV673" s="67" t="s">
        <v>5404</v>
      </c>
      <c r="EW673" s="67">
        <v>514.54</v>
      </c>
      <c r="EX673" s="67" t="s">
        <v>5405</v>
      </c>
      <c r="EY673" s="67">
        <v>5897</v>
      </c>
      <c r="EZ673" s="67" t="s">
        <v>5406</v>
      </c>
      <c r="FA673" s="67">
        <v>21121.5</v>
      </c>
      <c r="FB673" s="67" t="s">
        <v>5407</v>
      </c>
      <c r="FC673" s="67" t="s">
        <v>5408</v>
      </c>
      <c r="FD673" s="67" t="s">
        <v>5409</v>
      </c>
      <c r="FE673" s="68" t="s">
        <v>5410</v>
      </c>
      <c r="FF673" s="68" t="s">
        <v>5411</v>
      </c>
    </row>
    <row r="674" spans="151:162" x14ac:dyDescent="0.2">
      <c r="EU674" s="67">
        <v>588.74</v>
      </c>
      <c r="EV674" s="67" t="s">
        <v>5412</v>
      </c>
      <c r="EW674" s="67">
        <v>514.63</v>
      </c>
      <c r="EX674" s="67" t="s">
        <v>5413</v>
      </c>
      <c r="EY674" s="67">
        <v>5898</v>
      </c>
      <c r="EZ674" s="67" t="s">
        <v>5414</v>
      </c>
      <c r="FA674" s="67">
        <v>21124.5</v>
      </c>
      <c r="FB674" s="67" t="s">
        <v>5415</v>
      </c>
      <c r="FC674" s="67" t="s">
        <v>5416</v>
      </c>
      <c r="FD674" s="67" t="s">
        <v>5417</v>
      </c>
      <c r="FE674" s="68" t="s">
        <v>5418</v>
      </c>
      <c r="FF674" s="68" t="s">
        <v>5419</v>
      </c>
    </row>
    <row r="675" spans="151:162" x14ac:dyDescent="0.2">
      <c r="EU675" s="67">
        <v>588.6</v>
      </c>
      <c r="EV675" s="67" t="s">
        <v>5420</v>
      </c>
      <c r="EW675" s="67">
        <v>514.41999999999996</v>
      </c>
      <c r="EX675" s="67" t="s">
        <v>5421</v>
      </c>
      <c r="EY675" s="67">
        <v>5896.75</v>
      </c>
      <c r="EZ675" s="67" t="s">
        <v>5422</v>
      </c>
      <c r="FA675" s="67">
        <v>21116.75</v>
      </c>
      <c r="FB675" s="67" t="s">
        <v>5423</v>
      </c>
      <c r="FC675" s="67" t="s">
        <v>5424</v>
      </c>
      <c r="FD675" s="67" t="s">
        <v>5425</v>
      </c>
      <c r="FE675" s="68" t="s">
        <v>5426</v>
      </c>
      <c r="FF675" s="68" t="s">
        <v>5427</v>
      </c>
    </row>
    <row r="676" spans="151:162" x14ac:dyDescent="0.2">
      <c r="EU676" s="67">
        <v>588.70000000000005</v>
      </c>
      <c r="EV676" s="67" t="s">
        <v>5428</v>
      </c>
      <c r="EW676" s="67">
        <v>514.46</v>
      </c>
      <c r="EX676" s="67" t="s">
        <v>5429</v>
      </c>
      <c r="EY676" s="67">
        <v>5897.75</v>
      </c>
      <c r="EZ676" s="67" t="s">
        <v>5430</v>
      </c>
      <c r="FA676" s="67">
        <v>21118</v>
      </c>
      <c r="FB676" s="67" t="s">
        <v>5431</v>
      </c>
      <c r="FC676" s="67" t="s">
        <v>5432</v>
      </c>
      <c r="FD676" s="67" t="s">
        <v>5433</v>
      </c>
      <c r="FE676" s="68" t="s">
        <v>5434</v>
      </c>
      <c r="FF676" s="68" t="s">
        <v>5435</v>
      </c>
    </row>
    <row r="677" spans="151:162" x14ac:dyDescent="0.2">
      <c r="EU677" s="67">
        <v>588.51</v>
      </c>
      <c r="EV677" s="67" t="s">
        <v>5436</v>
      </c>
      <c r="EW677" s="67">
        <v>514.30999999999995</v>
      </c>
      <c r="EX677" s="67" t="s">
        <v>5437</v>
      </c>
      <c r="EY677" s="67">
        <v>5895.75</v>
      </c>
      <c r="EZ677" s="67" t="s">
        <v>5438</v>
      </c>
      <c r="FA677" s="67">
        <v>21112</v>
      </c>
      <c r="FB677" s="67" t="s">
        <v>5439</v>
      </c>
      <c r="FC677" s="67" t="s">
        <v>5440</v>
      </c>
      <c r="FD677" s="67" t="s">
        <v>5441</v>
      </c>
      <c r="FE677" s="68" t="s">
        <v>5442</v>
      </c>
      <c r="FF677" s="68" t="s">
        <v>5443</v>
      </c>
    </row>
    <row r="678" spans="151:162" x14ac:dyDescent="0.2">
      <c r="EU678" s="67">
        <v>588.44000000000005</v>
      </c>
      <c r="EV678" s="67" t="s">
        <v>5444</v>
      </c>
      <c r="EW678" s="67">
        <v>514.27</v>
      </c>
      <c r="EX678" s="67" t="s">
        <v>5445</v>
      </c>
      <c r="EY678" s="67">
        <v>5895.25</v>
      </c>
      <c r="EZ678" s="67" t="s">
        <v>5446</v>
      </c>
      <c r="FA678" s="67">
        <v>21109.75</v>
      </c>
      <c r="FB678" s="67" t="s">
        <v>5447</v>
      </c>
      <c r="FC678" s="67" t="s">
        <v>5448</v>
      </c>
      <c r="FD678" s="67" t="s">
        <v>5449</v>
      </c>
      <c r="FE678" s="68" t="s">
        <v>5450</v>
      </c>
      <c r="FF678" s="68" t="s">
        <v>5451</v>
      </c>
    </row>
    <row r="679" spans="151:162" x14ac:dyDescent="0.2">
      <c r="EU679" s="67">
        <v>588.41</v>
      </c>
      <c r="EV679" s="67" t="s">
        <v>5452</v>
      </c>
      <c r="EW679" s="67">
        <v>514.23</v>
      </c>
      <c r="EX679" s="67" t="s">
        <v>5453</v>
      </c>
      <c r="EY679" s="67">
        <v>5895</v>
      </c>
      <c r="EZ679" s="67" t="s">
        <v>5454</v>
      </c>
      <c r="FA679" s="67">
        <v>21108.25</v>
      </c>
      <c r="FB679" s="67" t="s">
        <v>5455</v>
      </c>
      <c r="FC679" s="67" t="s">
        <v>5456</v>
      </c>
      <c r="FD679" s="67" t="s">
        <v>5457</v>
      </c>
      <c r="FE679" s="68" t="s">
        <v>5458</v>
      </c>
      <c r="FF679" s="68" t="s">
        <v>5459</v>
      </c>
    </row>
    <row r="680" spans="151:162" x14ac:dyDescent="0.2">
      <c r="EU680" s="67">
        <v>588.34</v>
      </c>
      <c r="EV680" s="67" t="s">
        <v>5460</v>
      </c>
      <c r="EW680" s="67">
        <v>514.16999999999996</v>
      </c>
      <c r="EX680" s="67" t="s">
        <v>5461</v>
      </c>
      <c r="EY680" s="67">
        <v>5894.25</v>
      </c>
      <c r="EZ680" s="67" t="s">
        <v>5462</v>
      </c>
      <c r="FA680" s="67">
        <v>21106.75</v>
      </c>
      <c r="FB680" s="67" t="s">
        <v>5463</v>
      </c>
      <c r="FC680" s="67" t="s">
        <v>5464</v>
      </c>
      <c r="FD680" s="67" t="s">
        <v>5465</v>
      </c>
      <c r="FE680" s="68" t="s">
        <v>5466</v>
      </c>
      <c r="FF680" s="68" t="s">
        <v>5467</v>
      </c>
    </row>
    <row r="681" spans="151:162" x14ac:dyDescent="0.2">
      <c r="EU681" s="67">
        <v>588.30999999999995</v>
      </c>
      <c r="EV681" s="67" t="s">
        <v>5468</v>
      </c>
      <c r="EW681" s="67">
        <v>514.16999999999996</v>
      </c>
      <c r="EX681" s="67" t="s">
        <v>5469</v>
      </c>
      <c r="EY681" s="67">
        <v>5894</v>
      </c>
      <c r="EZ681" s="67" t="s">
        <v>5470</v>
      </c>
      <c r="FA681" s="67">
        <v>21106</v>
      </c>
      <c r="FB681" s="67" t="s">
        <v>5471</v>
      </c>
      <c r="FC681" s="67" t="s">
        <v>5472</v>
      </c>
      <c r="FD681" s="67" t="s">
        <v>5473</v>
      </c>
      <c r="FE681" s="68" t="s">
        <v>5474</v>
      </c>
      <c r="FF681" s="68" t="s">
        <v>5475</v>
      </c>
    </row>
    <row r="682" spans="151:162" x14ac:dyDescent="0.2">
      <c r="EU682" s="67">
        <v>588.29999999999995</v>
      </c>
      <c r="EV682" s="67" t="s">
        <v>5476</v>
      </c>
      <c r="EW682" s="67">
        <v>514.14</v>
      </c>
      <c r="EX682" s="67" t="s">
        <v>5477</v>
      </c>
      <c r="EY682" s="67">
        <v>5894</v>
      </c>
      <c r="EZ682" s="67" t="s">
        <v>5478</v>
      </c>
      <c r="FA682" s="67">
        <v>21105</v>
      </c>
      <c r="FB682" s="67" t="s">
        <v>5479</v>
      </c>
      <c r="FC682" s="67" t="s">
        <v>5480</v>
      </c>
      <c r="FD682" s="67" t="s">
        <v>5481</v>
      </c>
      <c r="FE682" s="68" t="s">
        <v>5482</v>
      </c>
      <c r="FF682" s="68" t="s">
        <v>5483</v>
      </c>
    </row>
    <row r="683" spans="151:162" x14ac:dyDescent="0.2">
      <c r="EU683" s="67">
        <v>588.28</v>
      </c>
      <c r="EV683" s="67" t="s">
        <v>5484</v>
      </c>
      <c r="EW683" s="67">
        <v>514.17999999999995</v>
      </c>
      <c r="EX683" s="67" t="s">
        <v>5485</v>
      </c>
      <c r="EY683" s="67">
        <v>5893.75</v>
      </c>
      <c r="EZ683" s="67" t="s">
        <v>5486</v>
      </c>
      <c r="FA683" s="67">
        <v>21106</v>
      </c>
      <c r="FB683" s="67" t="s">
        <v>5487</v>
      </c>
      <c r="FC683" s="67" t="s">
        <v>5488</v>
      </c>
      <c r="FD683" s="67" t="s">
        <v>5489</v>
      </c>
      <c r="FE683" s="68" t="s">
        <v>5490</v>
      </c>
      <c r="FF683" s="68" t="s">
        <v>5491</v>
      </c>
    </row>
    <row r="684" spans="151:162" x14ac:dyDescent="0.2">
      <c r="EU684" s="67">
        <v>588.54</v>
      </c>
      <c r="EV684" s="67" t="s">
        <v>5492</v>
      </c>
      <c r="EW684" s="67">
        <v>514.5</v>
      </c>
      <c r="EX684" s="67" t="s">
        <v>5493</v>
      </c>
      <c r="EY684" s="67">
        <v>5896.25</v>
      </c>
      <c r="EZ684" s="67" t="s">
        <v>5494</v>
      </c>
      <c r="FA684" s="67">
        <v>21119.5</v>
      </c>
      <c r="FB684" s="67" t="s">
        <v>5495</v>
      </c>
      <c r="FC684" s="67" t="s">
        <v>5496</v>
      </c>
      <c r="FD684" s="67" t="s">
        <v>5497</v>
      </c>
      <c r="FE684" s="68" t="s">
        <v>5498</v>
      </c>
      <c r="FF684" s="68" t="s">
        <v>5499</v>
      </c>
    </row>
    <row r="685" spans="151:162" x14ac:dyDescent="0.2">
      <c r="EU685" s="67">
        <v>588.54999999999995</v>
      </c>
      <c r="EV685" s="67" t="s">
        <v>5500</v>
      </c>
      <c r="EW685" s="67">
        <v>514.51</v>
      </c>
      <c r="EX685" s="67" t="s">
        <v>5501</v>
      </c>
      <c r="EY685" s="67">
        <v>5896.25</v>
      </c>
      <c r="EZ685" s="67" t="s">
        <v>5502</v>
      </c>
      <c r="FA685" s="67">
        <v>21120</v>
      </c>
      <c r="FB685" s="67" t="s">
        <v>5503</v>
      </c>
      <c r="FC685" s="67" t="s">
        <v>5504</v>
      </c>
      <c r="FD685" s="67" t="s">
        <v>5505</v>
      </c>
      <c r="FE685" s="68" t="s">
        <v>5506</v>
      </c>
      <c r="FF685" s="68" t="s">
        <v>5507</v>
      </c>
    </row>
    <row r="686" spans="151:162" x14ac:dyDescent="0.2">
      <c r="EU686" s="67">
        <v>588.37</v>
      </c>
      <c r="EV686" s="67" t="s">
        <v>5508</v>
      </c>
      <c r="EW686" s="67">
        <v>514.29999999999995</v>
      </c>
      <c r="EX686" s="67" t="s">
        <v>5509</v>
      </c>
      <c r="EY686" s="67">
        <v>5894.25</v>
      </c>
      <c r="EZ686" s="67" t="s">
        <v>5510</v>
      </c>
      <c r="FA686" s="67">
        <v>21111.5</v>
      </c>
      <c r="FB686" s="67" t="s">
        <v>5511</v>
      </c>
      <c r="FC686" s="67" t="s">
        <v>5512</v>
      </c>
      <c r="FD686" s="67" t="s">
        <v>5513</v>
      </c>
      <c r="FE686" s="68" t="s">
        <v>5514</v>
      </c>
      <c r="FF686" s="68" t="s">
        <v>5515</v>
      </c>
    </row>
    <row r="687" spans="151:162" x14ac:dyDescent="0.2">
      <c r="EU687" s="67">
        <v>587.75</v>
      </c>
      <c r="EV687" s="67" t="s">
        <v>5516</v>
      </c>
      <c r="EW687" s="67">
        <v>513.67999999999995</v>
      </c>
      <c r="EX687" s="67" t="s">
        <v>5517</v>
      </c>
      <c r="EY687" s="67">
        <v>5888.25</v>
      </c>
      <c r="EZ687" s="67" t="s">
        <v>5518</v>
      </c>
      <c r="FA687" s="67">
        <v>21084.75</v>
      </c>
      <c r="FB687" s="67" t="s">
        <v>5519</v>
      </c>
      <c r="FC687" s="67" t="s">
        <v>5520</v>
      </c>
      <c r="FD687" s="67" t="s">
        <v>5521</v>
      </c>
      <c r="FE687" s="68" t="s">
        <v>5522</v>
      </c>
      <c r="FF687" s="68" t="s">
        <v>5523</v>
      </c>
    </row>
    <row r="688" spans="151:162" x14ac:dyDescent="0.2">
      <c r="EU688" s="67">
        <v>587.22</v>
      </c>
      <c r="EV688" s="67" t="s">
        <v>5524</v>
      </c>
      <c r="EW688" s="67">
        <v>513.21</v>
      </c>
      <c r="EX688" s="67" t="s">
        <v>5525</v>
      </c>
      <c r="EY688" s="67">
        <v>5883.5</v>
      </c>
      <c r="EZ688" s="67" t="s">
        <v>5526</v>
      </c>
      <c r="FA688" s="67">
        <v>21069</v>
      </c>
      <c r="FB688" s="67" t="s">
        <v>5527</v>
      </c>
      <c r="FC688" s="67" t="s">
        <v>5528</v>
      </c>
      <c r="FD688" s="67" t="s">
        <v>5529</v>
      </c>
      <c r="FE688" s="68" t="s">
        <v>5530</v>
      </c>
      <c r="FF688" s="68" t="s">
        <v>5531</v>
      </c>
    </row>
    <row r="689" spans="151:162" x14ac:dyDescent="0.2">
      <c r="EU689" s="67">
        <v>587.5</v>
      </c>
      <c r="EV689" s="67" t="s">
        <v>5532</v>
      </c>
      <c r="EW689" s="67">
        <v>513.55999999999995</v>
      </c>
      <c r="EX689" s="67" t="s">
        <v>5533</v>
      </c>
      <c r="EY689" s="67">
        <v>5886</v>
      </c>
      <c r="EZ689" s="67" t="s">
        <v>5534</v>
      </c>
      <c r="FA689" s="67">
        <v>21080</v>
      </c>
      <c r="FB689" s="67" t="s">
        <v>5535</v>
      </c>
      <c r="FC689" s="67" t="s">
        <v>5536</v>
      </c>
      <c r="FD689" s="67" t="s">
        <v>5537</v>
      </c>
      <c r="FE689" s="68" t="s">
        <v>5538</v>
      </c>
      <c r="FF689" s="68" t="s">
        <v>5539</v>
      </c>
    </row>
    <row r="690" spans="151:162" x14ac:dyDescent="0.2">
      <c r="EU690" s="67">
        <v>587.52</v>
      </c>
      <c r="EV690" s="67" t="s">
        <v>5540</v>
      </c>
      <c r="EW690" s="67">
        <v>513.54</v>
      </c>
      <c r="EX690" s="67" t="s">
        <v>5541</v>
      </c>
      <c r="EY690" s="67">
        <v>5886</v>
      </c>
      <c r="EZ690" s="67" t="s">
        <v>5542</v>
      </c>
      <c r="FA690" s="67">
        <v>21080.25</v>
      </c>
      <c r="FB690" s="67" t="s">
        <v>5543</v>
      </c>
      <c r="FC690" s="67" t="s">
        <v>5544</v>
      </c>
      <c r="FD690" s="67" t="s">
        <v>5545</v>
      </c>
      <c r="FE690" s="68" t="s">
        <v>5546</v>
      </c>
      <c r="FF690" s="68" t="s">
        <v>5547</v>
      </c>
    </row>
    <row r="691" spans="151:162" x14ac:dyDescent="0.2">
      <c r="EU691" s="67">
        <v>587.71</v>
      </c>
      <c r="EV691" s="67" t="s">
        <v>5548</v>
      </c>
      <c r="EW691" s="67">
        <v>513.71</v>
      </c>
      <c r="EX691" s="67" t="s">
        <v>5549</v>
      </c>
      <c r="EY691" s="67">
        <v>5888</v>
      </c>
      <c r="EZ691" s="67" t="s">
        <v>5550</v>
      </c>
      <c r="FA691" s="67">
        <v>21086.5</v>
      </c>
      <c r="FB691" s="67" t="s">
        <v>5551</v>
      </c>
      <c r="FC691" s="67" t="s">
        <v>5552</v>
      </c>
      <c r="FD691" s="67" t="s">
        <v>5553</v>
      </c>
      <c r="FE691" s="68" t="s">
        <v>5554</v>
      </c>
      <c r="FF691" s="68" t="s">
        <v>5555</v>
      </c>
    </row>
    <row r="692" spans="151:162" x14ac:dyDescent="0.2">
      <c r="EU692" s="67">
        <v>587.85</v>
      </c>
      <c r="EV692" s="67" t="s">
        <v>5556</v>
      </c>
      <c r="EW692" s="67">
        <v>513.80999999999995</v>
      </c>
      <c r="EX692" s="67" t="s">
        <v>5557</v>
      </c>
      <c r="EY692" s="67">
        <v>5889.5</v>
      </c>
      <c r="EZ692" s="67" t="s">
        <v>5558</v>
      </c>
      <c r="FA692" s="67">
        <v>21091.25</v>
      </c>
      <c r="FB692" s="67" t="s">
        <v>5559</v>
      </c>
      <c r="FC692" s="67" t="s">
        <v>5560</v>
      </c>
      <c r="FD692" s="67" t="s">
        <v>5561</v>
      </c>
      <c r="FE692" s="68" t="s">
        <v>5562</v>
      </c>
      <c r="FF692" s="68" t="s">
        <v>5563</v>
      </c>
    </row>
    <row r="693" spans="151:162" x14ac:dyDescent="0.2">
      <c r="EU693" s="67">
        <v>588.04</v>
      </c>
      <c r="EV693" s="67" t="s">
        <v>5564</v>
      </c>
      <c r="EW693" s="67">
        <v>514</v>
      </c>
      <c r="EX693" s="67" t="s">
        <v>5565</v>
      </c>
      <c r="EY693" s="67">
        <v>5891.25</v>
      </c>
      <c r="EZ693" s="67" t="s">
        <v>5566</v>
      </c>
      <c r="FA693" s="67">
        <v>21098.75</v>
      </c>
      <c r="FB693" s="67" t="s">
        <v>5567</v>
      </c>
      <c r="FC693" s="67" t="s">
        <v>5568</v>
      </c>
      <c r="FD693" s="67" t="s">
        <v>5569</v>
      </c>
      <c r="FE693" s="68" t="s">
        <v>5570</v>
      </c>
      <c r="FF693" s="68" t="s">
        <v>5571</v>
      </c>
    </row>
    <row r="694" spans="151:162" x14ac:dyDescent="0.2">
      <c r="EU694" s="67">
        <v>587.83000000000004</v>
      </c>
      <c r="EV694" s="67" t="s">
        <v>5572</v>
      </c>
      <c r="EW694" s="67">
        <v>513.77</v>
      </c>
      <c r="EX694" s="67" t="s">
        <v>5573</v>
      </c>
      <c r="EY694" s="67">
        <v>5889</v>
      </c>
      <c r="EZ694" s="67" t="s">
        <v>5574</v>
      </c>
      <c r="FA694" s="67">
        <v>21089.75</v>
      </c>
      <c r="FB694" s="67" t="s">
        <v>5575</v>
      </c>
      <c r="FC694" s="67" t="s">
        <v>5576</v>
      </c>
      <c r="FD694" s="67" t="s">
        <v>5577</v>
      </c>
      <c r="FE694" s="68" t="s">
        <v>5578</v>
      </c>
      <c r="FF694" s="68" t="s">
        <v>5579</v>
      </c>
    </row>
    <row r="695" spans="151:162" x14ac:dyDescent="0.2">
      <c r="EU695" s="67">
        <v>588.02</v>
      </c>
      <c r="EV695" s="67" t="s">
        <v>5580</v>
      </c>
      <c r="EW695" s="67">
        <v>513.99</v>
      </c>
      <c r="EX695" s="67" t="s">
        <v>5581</v>
      </c>
      <c r="EY695" s="67">
        <v>5891.25</v>
      </c>
      <c r="EZ695" s="67" t="s">
        <v>5582</v>
      </c>
      <c r="FA695" s="67">
        <v>21098.5</v>
      </c>
      <c r="FB695" s="67" t="s">
        <v>5583</v>
      </c>
      <c r="FC695" s="67" t="s">
        <v>5584</v>
      </c>
      <c r="FD695" s="67" t="s">
        <v>5585</v>
      </c>
      <c r="FE695" s="68" t="s">
        <v>5586</v>
      </c>
      <c r="FF695" s="68" t="s">
        <v>5587</v>
      </c>
    </row>
    <row r="696" spans="151:162" x14ac:dyDescent="0.2">
      <c r="EU696" s="67">
        <v>588.03</v>
      </c>
      <c r="EV696" s="67" t="s">
        <v>5588</v>
      </c>
      <c r="EW696" s="67">
        <v>514.02</v>
      </c>
      <c r="EX696" s="67" t="s">
        <v>5589</v>
      </c>
      <c r="EY696" s="67">
        <v>5891</v>
      </c>
      <c r="EZ696" s="67" t="s">
        <v>5590</v>
      </c>
      <c r="FA696" s="67">
        <v>21100.75</v>
      </c>
      <c r="FB696" s="67" t="s">
        <v>5591</v>
      </c>
      <c r="FC696" s="67" t="s">
        <v>5592</v>
      </c>
      <c r="FD696" s="67" t="s">
        <v>5593</v>
      </c>
      <c r="FE696" s="68" t="s">
        <v>5594</v>
      </c>
      <c r="FF696" s="68" t="s">
        <v>5595</v>
      </c>
    </row>
    <row r="697" spans="151:162" x14ac:dyDescent="0.2">
      <c r="EU697" s="67">
        <v>587.89</v>
      </c>
      <c r="EV697" s="67" t="s">
        <v>5596</v>
      </c>
      <c r="EW697" s="67">
        <v>513.9</v>
      </c>
      <c r="EX697" s="67" t="s">
        <v>5597</v>
      </c>
      <c r="EY697" s="67">
        <v>5889.75</v>
      </c>
      <c r="EZ697" s="67" t="s">
        <v>5598</v>
      </c>
      <c r="FA697" s="67">
        <v>21095.5</v>
      </c>
      <c r="FB697" s="67" t="s">
        <v>5599</v>
      </c>
      <c r="FC697" s="67" t="s">
        <v>5600</v>
      </c>
      <c r="FD697" s="67" t="s">
        <v>5601</v>
      </c>
      <c r="FE697" s="68" t="s">
        <v>5602</v>
      </c>
      <c r="FF697" s="68" t="s">
        <v>5603</v>
      </c>
    </row>
    <row r="698" spans="151:162" x14ac:dyDescent="0.2">
      <c r="EU698" s="67">
        <v>587.83000000000004</v>
      </c>
      <c r="EV698" s="67" t="s">
        <v>5604</v>
      </c>
      <c r="EW698" s="67">
        <v>513.88</v>
      </c>
      <c r="EX698" s="67" t="s">
        <v>5605</v>
      </c>
      <c r="EY698" s="67">
        <v>5889.25</v>
      </c>
      <c r="EZ698" s="67" t="s">
        <v>5606</v>
      </c>
      <c r="FA698" s="67">
        <v>21095.25</v>
      </c>
      <c r="FB698" s="67" t="s">
        <v>5607</v>
      </c>
      <c r="FC698" s="67" t="s">
        <v>5608</v>
      </c>
      <c r="FD698" s="67" t="s">
        <v>5609</v>
      </c>
      <c r="FE698" s="68" t="s">
        <v>5610</v>
      </c>
      <c r="FF698" s="68" t="s">
        <v>5611</v>
      </c>
    </row>
    <row r="699" spans="151:162" x14ac:dyDescent="0.2">
      <c r="EU699" s="67">
        <v>588.01</v>
      </c>
      <c r="EV699" s="67" t="s">
        <v>5612</v>
      </c>
      <c r="EW699" s="67">
        <v>514.23</v>
      </c>
      <c r="EX699" s="67" t="s">
        <v>5613</v>
      </c>
      <c r="EY699" s="67">
        <v>5891.5</v>
      </c>
      <c r="EZ699" s="67" t="s">
        <v>5614</v>
      </c>
      <c r="FA699" s="67">
        <v>21109.75</v>
      </c>
      <c r="FB699" s="67" t="s">
        <v>5615</v>
      </c>
      <c r="FC699" s="67" t="s">
        <v>5616</v>
      </c>
      <c r="FD699" s="67" t="s">
        <v>5617</v>
      </c>
      <c r="FE699" s="68" t="s">
        <v>5618</v>
      </c>
      <c r="FF699" s="68" t="s">
        <v>5619</v>
      </c>
    </row>
    <row r="700" spans="151:162" x14ac:dyDescent="0.2">
      <c r="EU700" s="67">
        <v>587.87</v>
      </c>
      <c r="EV700" s="67" t="s">
        <v>5620</v>
      </c>
      <c r="EW700" s="67">
        <v>514.01</v>
      </c>
      <c r="EX700" s="67" t="s">
        <v>5621</v>
      </c>
      <c r="EY700" s="67">
        <v>5889.75</v>
      </c>
      <c r="EZ700" s="67" t="s">
        <v>5622</v>
      </c>
      <c r="FA700" s="67">
        <v>21098.5</v>
      </c>
      <c r="FB700" s="67" t="s">
        <v>5623</v>
      </c>
      <c r="FC700" s="67" t="s">
        <v>5624</v>
      </c>
      <c r="FD700" s="67" t="s">
        <v>5625</v>
      </c>
      <c r="FE700" s="68" t="s">
        <v>5626</v>
      </c>
      <c r="FF700" s="68" t="s">
        <v>5627</v>
      </c>
    </row>
    <row r="701" spans="151:162" x14ac:dyDescent="0.2">
      <c r="EU701" s="67">
        <v>587.95000000000005</v>
      </c>
      <c r="EV701" s="67" t="s">
        <v>5628</v>
      </c>
      <c r="EW701" s="67">
        <v>514.21</v>
      </c>
      <c r="EX701" s="67" t="s">
        <v>5629</v>
      </c>
      <c r="EY701" s="67">
        <v>5891</v>
      </c>
      <c r="EZ701" s="67" t="s">
        <v>5630</v>
      </c>
      <c r="FA701" s="67">
        <v>21107.75</v>
      </c>
      <c r="FB701" s="67" t="s">
        <v>5631</v>
      </c>
      <c r="FC701" s="67" t="s">
        <v>5632</v>
      </c>
      <c r="FD701" s="67" t="s">
        <v>5633</v>
      </c>
      <c r="FE701" s="68" t="s">
        <v>5634</v>
      </c>
      <c r="FF701" s="68" t="s">
        <v>5635</v>
      </c>
    </row>
    <row r="702" spans="151:162" x14ac:dyDescent="0.2">
      <c r="EU702" s="67">
        <v>588.05999999999995</v>
      </c>
      <c r="EV702" s="67" t="s">
        <v>5636</v>
      </c>
      <c r="EW702" s="67">
        <v>514.27</v>
      </c>
      <c r="EX702" s="67" t="s">
        <v>5637</v>
      </c>
      <c r="EY702" s="67">
        <v>5891.5</v>
      </c>
      <c r="EZ702" s="67" t="s">
        <v>5638</v>
      </c>
      <c r="FA702" s="67">
        <v>21111.5</v>
      </c>
      <c r="FB702" s="67" t="s">
        <v>5639</v>
      </c>
      <c r="FC702" s="67" t="s">
        <v>5640</v>
      </c>
      <c r="FD702" s="67" t="s">
        <v>5641</v>
      </c>
      <c r="FE702" s="68" t="s">
        <v>5642</v>
      </c>
      <c r="FF702" s="68" t="s">
        <v>5643</v>
      </c>
    </row>
    <row r="703" spans="151:162" x14ac:dyDescent="0.2">
      <c r="EU703" s="67">
        <v>588.87</v>
      </c>
      <c r="EV703" s="67" t="s">
        <v>5644</v>
      </c>
      <c r="EW703" s="67">
        <v>515.37</v>
      </c>
      <c r="EX703" s="67" t="s">
        <v>5645</v>
      </c>
      <c r="EY703" s="67">
        <v>5899.75</v>
      </c>
      <c r="EZ703" s="67" t="s">
        <v>5646</v>
      </c>
      <c r="FA703" s="67">
        <v>21157</v>
      </c>
      <c r="FB703" s="67" t="s">
        <v>5647</v>
      </c>
      <c r="FC703" s="67" t="s">
        <v>5648</v>
      </c>
      <c r="FD703" s="67" t="s">
        <v>5649</v>
      </c>
      <c r="FE703" s="68" t="s">
        <v>5650</v>
      </c>
      <c r="FF703" s="68" t="s">
        <v>5651</v>
      </c>
    </row>
    <row r="704" spans="151:162" x14ac:dyDescent="0.2">
      <c r="EU704" s="67">
        <v>588.78</v>
      </c>
      <c r="EV704" s="67" t="s">
        <v>5652</v>
      </c>
      <c r="EW704" s="67">
        <v>515.16</v>
      </c>
      <c r="EX704" s="67" t="s">
        <v>5653</v>
      </c>
      <c r="EY704" s="67">
        <v>5899</v>
      </c>
      <c r="EZ704" s="67" t="s">
        <v>5654</v>
      </c>
      <c r="FA704" s="67">
        <v>21148.75</v>
      </c>
      <c r="FB704" s="67" t="s">
        <v>5655</v>
      </c>
      <c r="FC704" s="67" t="s">
        <v>5656</v>
      </c>
      <c r="FD704" s="67" t="s">
        <v>5657</v>
      </c>
      <c r="FE704" s="68" t="s">
        <v>5658</v>
      </c>
      <c r="FF704" s="68" t="s">
        <v>5659</v>
      </c>
    </row>
    <row r="705" spans="151:162" x14ac:dyDescent="0.2">
      <c r="EU705" s="67">
        <v>588.88</v>
      </c>
      <c r="EV705" s="67" t="s">
        <v>5660</v>
      </c>
      <c r="EW705" s="67">
        <v>515.19000000000005</v>
      </c>
      <c r="EX705" s="67" t="s">
        <v>5661</v>
      </c>
      <c r="EY705" s="67">
        <v>5900</v>
      </c>
      <c r="EZ705" s="67" t="s">
        <v>5662</v>
      </c>
      <c r="FA705" s="67">
        <v>21150.5</v>
      </c>
      <c r="FB705" s="67" t="s">
        <v>5663</v>
      </c>
      <c r="FC705" s="67" t="s">
        <v>5664</v>
      </c>
      <c r="FD705" s="67" t="s">
        <v>5665</v>
      </c>
      <c r="FE705" s="68" t="s">
        <v>5666</v>
      </c>
      <c r="FF705" s="68" t="s">
        <v>5667</v>
      </c>
    </row>
    <row r="706" spans="151:162" x14ac:dyDescent="0.2">
      <c r="EU706" s="67">
        <v>589.01</v>
      </c>
      <c r="EV706" s="67" t="s">
        <v>5668</v>
      </c>
      <c r="EW706" s="67">
        <v>515.33500000000004</v>
      </c>
      <c r="EX706" s="67" t="s">
        <v>5669</v>
      </c>
      <c r="EY706" s="67">
        <v>5901.25</v>
      </c>
      <c r="EZ706" s="67" t="s">
        <v>5670</v>
      </c>
      <c r="FA706" s="67">
        <v>21154.25</v>
      </c>
      <c r="FB706" s="67" t="s">
        <v>5671</v>
      </c>
      <c r="FC706" s="67" t="s">
        <v>5672</v>
      </c>
      <c r="FD706" s="67" t="s">
        <v>5673</v>
      </c>
      <c r="FE706" s="68" t="s">
        <v>5674</v>
      </c>
      <c r="FF706" s="68" t="s">
        <v>5675</v>
      </c>
    </row>
    <row r="707" spans="151:162" x14ac:dyDescent="0.2">
      <c r="EU707" s="67">
        <v>589.24</v>
      </c>
      <c r="EV707" s="67" t="s">
        <v>5676</v>
      </c>
      <c r="EW707" s="67">
        <v>515.44000000000005</v>
      </c>
      <c r="EX707" s="67" t="s">
        <v>5677</v>
      </c>
      <c r="EY707" s="67">
        <v>5904.25</v>
      </c>
      <c r="EZ707" s="67" t="s">
        <v>5678</v>
      </c>
      <c r="FA707" s="67">
        <v>21160.75</v>
      </c>
      <c r="FB707" s="67" t="s">
        <v>5679</v>
      </c>
      <c r="FC707" s="67" t="s">
        <v>5680</v>
      </c>
      <c r="FD707" s="67" t="s">
        <v>5681</v>
      </c>
      <c r="FE707" s="68" t="s">
        <v>5682</v>
      </c>
      <c r="FF707" s="68" t="s">
        <v>5683</v>
      </c>
    </row>
    <row r="708" spans="151:162" x14ac:dyDescent="0.2">
      <c r="EU708" s="67">
        <v>589.02</v>
      </c>
      <c r="EV708" s="67" t="s">
        <v>5684</v>
      </c>
      <c r="EW708" s="67">
        <v>515.29999999999995</v>
      </c>
      <c r="EX708" s="67" t="s">
        <v>5685</v>
      </c>
      <c r="EY708" s="67">
        <v>5901.5</v>
      </c>
      <c r="EZ708" s="67" t="s">
        <v>5686</v>
      </c>
      <c r="FA708" s="67">
        <v>21155.25</v>
      </c>
      <c r="FB708" s="67" t="s">
        <v>5687</v>
      </c>
      <c r="FC708" s="67" t="s">
        <v>5688</v>
      </c>
      <c r="FD708" s="67" t="s">
        <v>5689</v>
      </c>
      <c r="FE708" s="68" t="s">
        <v>5690</v>
      </c>
      <c r="FF708" s="68" t="s">
        <v>5691</v>
      </c>
    </row>
    <row r="709" spans="151:162" x14ac:dyDescent="0.2">
      <c r="EU709" s="67">
        <v>589.64</v>
      </c>
      <c r="EV709" s="67" t="s">
        <v>5692</v>
      </c>
      <c r="EW709" s="67">
        <v>516.26</v>
      </c>
      <c r="EX709" s="67" t="s">
        <v>5693</v>
      </c>
      <c r="EY709" s="67">
        <v>5907.5</v>
      </c>
      <c r="EZ709" s="67" t="s">
        <v>5694</v>
      </c>
      <c r="FA709" s="67">
        <v>21194.25</v>
      </c>
      <c r="FB709" s="67" t="s">
        <v>5695</v>
      </c>
      <c r="FC709" s="67" t="s">
        <v>5696</v>
      </c>
      <c r="FD709" s="67" t="s">
        <v>5697</v>
      </c>
      <c r="FE709" s="68" t="s">
        <v>5698</v>
      </c>
      <c r="FF709" s="68" t="s">
        <v>5699</v>
      </c>
    </row>
    <row r="710" spans="151:162" x14ac:dyDescent="0.2">
      <c r="EU710" s="67">
        <v>589.49</v>
      </c>
      <c r="EV710" s="67" t="s">
        <v>5700</v>
      </c>
      <c r="EW710" s="67">
        <v>516.30999999999995</v>
      </c>
      <c r="EX710" s="67" t="s">
        <v>5701</v>
      </c>
      <c r="EY710" s="67">
        <v>5906.25</v>
      </c>
      <c r="EZ710" s="67" t="s">
        <v>5702</v>
      </c>
      <c r="FA710" s="67">
        <v>21195.75</v>
      </c>
      <c r="FB710" s="67" t="s">
        <v>5703</v>
      </c>
      <c r="FC710" s="67" t="s">
        <v>5704</v>
      </c>
      <c r="FD710" s="67" t="s">
        <v>5705</v>
      </c>
      <c r="FE710" s="68" t="s">
        <v>5706</v>
      </c>
      <c r="FF710" s="68" t="s">
        <v>5707</v>
      </c>
    </row>
    <row r="711" spans="151:162" x14ac:dyDescent="0.2">
      <c r="EU711" s="67">
        <v>589.75</v>
      </c>
      <c r="EV711" s="67" t="s">
        <v>5708</v>
      </c>
      <c r="EW711" s="67">
        <v>516.54999999999995</v>
      </c>
      <c r="EX711" s="67" t="s">
        <v>5709</v>
      </c>
      <c r="EY711" s="67">
        <v>5908.75</v>
      </c>
      <c r="EZ711" s="67" t="s">
        <v>5710</v>
      </c>
      <c r="FA711" s="67">
        <v>21206</v>
      </c>
      <c r="FB711" s="67" t="s">
        <v>5711</v>
      </c>
      <c r="FC711" s="67" t="s">
        <v>5712</v>
      </c>
      <c r="FD711" s="67" t="s">
        <v>5713</v>
      </c>
      <c r="FE711" s="68" t="s">
        <v>5714</v>
      </c>
      <c r="FF711" s="68" t="s">
        <v>5715</v>
      </c>
    </row>
    <row r="712" spans="151:162" x14ac:dyDescent="0.2">
      <c r="EU712" s="67">
        <v>589.91</v>
      </c>
      <c r="EV712" s="67" t="s">
        <v>5716</v>
      </c>
      <c r="EW712" s="67">
        <v>516.73</v>
      </c>
      <c r="EX712" s="67" t="s">
        <v>5717</v>
      </c>
      <c r="EY712" s="67">
        <v>5910.25</v>
      </c>
      <c r="EZ712" s="67" t="s">
        <v>5718</v>
      </c>
      <c r="FA712" s="67">
        <v>21213.5</v>
      </c>
      <c r="FB712" s="67" t="s">
        <v>5719</v>
      </c>
      <c r="FC712" s="67" t="s">
        <v>5720</v>
      </c>
      <c r="FD712" s="67" t="s">
        <v>5721</v>
      </c>
      <c r="FE712" s="68" t="s">
        <v>5722</v>
      </c>
      <c r="FF712" s="68" t="s">
        <v>5723</v>
      </c>
    </row>
    <row r="713" spans="151:162" x14ac:dyDescent="0.2">
      <c r="EU713" s="67">
        <v>590.15</v>
      </c>
      <c r="EV713" s="67" t="s">
        <v>5724</v>
      </c>
      <c r="EW713" s="67">
        <v>517.04200000000003</v>
      </c>
      <c r="EX713" s="67" t="s">
        <v>5725</v>
      </c>
      <c r="EY713" s="67">
        <v>5912.75</v>
      </c>
      <c r="EZ713" s="67" t="s">
        <v>5726</v>
      </c>
      <c r="FA713" s="67">
        <v>21225.5</v>
      </c>
      <c r="FB713" s="67" t="s">
        <v>5727</v>
      </c>
      <c r="FC713" s="67" t="s">
        <v>5728</v>
      </c>
      <c r="FD713" s="67" t="s">
        <v>5729</v>
      </c>
      <c r="FE713" s="68" t="s">
        <v>5730</v>
      </c>
      <c r="FF713" s="68" t="s">
        <v>5731</v>
      </c>
    </row>
    <row r="714" spans="151:162" x14ac:dyDescent="0.2">
      <c r="EU714" s="67">
        <v>589.98</v>
      </c>
      <c r="EV714" s="67" t="s">
        <v>5732</v>
      </c>
      <c r="EW714" s="67">
        <v>516.76</v>
      </c>
      <c r="EX714" s="67" t="s">
        <v>5733</v>
      </c>
      <c r="EY714" s="67">
        <v>5911</v>
      </c>
      <c r="EZ714" s="67" t="s">
        <v>5734</v>
      </c>
      <c r="FA714" s="67">
        <v>21215.5</v>
      </c>
      <c r="FB714" s="67" t="s">
        <v>5735</v>
      </c>
      <c r="FC714" s="67" t="s">
        <v>5736</v>
      </c>
      <c r="FD714" s="67" t="s">
        <v>5737</v>
      </c>
      <c r="FE714" s="68" t="s">
        <v>5738</v>
      </c>
      <c r="FF714" s="68" t="s">
        <v>5739</v>
      </c>
    </row>
    <row r="715" spans="151:162" x14ac:dyDescent="0.2">
      <c r="EU715" s="67">
        <v>590.39</v>
      </c>
      <c r="EV715" s="67" t="s">
        <v>5740</v>
      </c>
      <c r="EW715" s="67">
        <v>517.22</v>
      </c>
      <c r="EX715" s="67" t="s">
        <v>5741</v>
      </c>
      <c r="EY715" s="67">
        <v>5915.25</v>
      </c>
      <c r="EZ715" s="67" t="s">
        <v>5742</v>
      </c>
      <c r="FA715" s="67">
        <v>21234</v>
      </c>
      <c r="FB715" s="67" t="s">
        <v>5743</v>
      </c>
      <c r="FC715" s="67" t="s">
        <v>5744</v>
      </c>
      <c r="FD715" s="67" t="s">
        <v>5745</v>
      </c>
      <c r="FE715" s="68" t="s">
        <v>5746</v>
      </c>
      <c r="FF715" s="68" t="s">
        <v>5747</v>
      </c>
    </row>
    <row r="716" spans="151:162" x14ac:dyDescent="0.2">
      <c r="EU716" s="67">
        <v>590.35</v>
      </c>
      <c r="EV716" s="67" t="s">
        <v>5748</v>
      </c>
      <c r="EW716" s="67">
        <v>517.21</v>
      </c>
      <c r="EX716" s="67" t="s">
        <v>5749</v>
      </c>
      <c r="EY716" s="67">
        <v>5914.75</v>
      </c>
      <c r="EZ716" s="67" t="s">
        <v>5750</v>
      </c>
      <c r="FA716" s="67">
        <v>21233</v>
      </c>
      <c r="FB716" s="67" t="s">
        <v>5751</v>
      </c>
      <c r="FC716" s="67" t="s">
        <v>5752</v>
      </c>
      <c r="FD716" s="67" t="s">
        <v>5753</v>
      </c>
      <c r="FE716" s="68" t="s">
        <v>5754</v>
      </c>
      <c r="FF716" s="68" t="s">
        <v>5755</v>
      </c>
    </row>
    <row r="717" spans="151:162" x14ac:dyDescent="0.2">
      <c r="EU717" s="67">
        <v>590.22</v>
      </c>
      <c r="EV717" s="67" t="s">
        <v>5756</v>
      </c>
      <c r="EW717" s="67">
        <v>517.18499999999995</v>
      </c>
      <c r="EX717" s="67" t="s">
        <v>5757</v>
      </c>
      <c r="EY717" s="67">
        <v>5913.5</v>
      </c>
      <c r="EZ717" s="67" t="s">
        <v>5758</v>
      </c>
      <c r="FA717" s="67">
        <v>21232</v>
      </c>
      <c r="FB717" s="67" t="s">
        <v>5759</v>
      </c>
      <c r="FC717" s="67" t="s">
        <v>5760</v>
      </c>
      <c r="FD717" s="67" t="s">
        <v>5761</v>
      </c>
      <c r="FE717" s="68" t="s">
        <v>5762</v>
      </c>
      <c r="FF717" s="68" t="s">
        <v>5763</v>
      </c>
    </row>
    <row r="718" spans="151:162" x14ac:dyDescent="0.2">
      <c r="EU718" s="67">
        <v>590.25</v>
      </c>
      <c r="EV718" s="67" t="s">
        <v>5764</v>
      </c>
      <c r="EW718" s="67">
        <v>517.25</v>
      </c>
      <c r="EX718" s="67" t="s">
        <v>5765</v>
      </c>
      <c r="EY718" s="67">
        <v>5913.75</v>
      </c>
      <c r="EZ718" s="67" t="s">
        <v>5766</v>
      </c>
      <c r="FA718" s="67">
        <v>21234.5</v>
      </c>
      <c r="FB718" s="67" t="s">
        <v>5767</v>
      </c>
      <c r="FC718" s="67" t="s">
        <v>5768</v>
      </c>
      <c r="FD718" s="67" t="s">
        <v>5769</v>
      </c>
      <c r="FE718" s="68" t="s">
        <v>5770</v>
      </c>
      <c r="FF718" s="68" t="s">
        <v>5771</v>
      </c>
    </row>
    <row r="719" spans="151:162" x14ac:dyDescent="0.2">
      <c r="EU719" s="67">
        <v>590.33000000000004</v>
      </c>
      <c r="EV719" s="67" t="s">
        <v>5772</v>
      </c>
      <c r="EW719" s="67">
        <v>517.24</v>
      </c>
      <c r="EX719" s="67" t="s">
        <v>5773</v>
      </c>
      <c r="EY719" s="67">
        <v>5914.5</v>
      </c>
      <c r="EZ719" s="67" t="s">
        <v>5774</v>
      </c>
      <c r="FA719" s="67">
        <v>21234</v>
      </c>
      <c r="FB719" s="67" t="s">
        <v>5775</v>
      </c>
      <c r="FC719" s="67" t="s">
        <v>5776</v>
      </c>
      <c r="FD719" s="67" t="s">
        <v>5777</v>
      </c>
      <c r="FE719" s="68" t="s">
        <v>5778</v>
      </c>
      <c r="FF719" s="68" t="s">
        <v>5779</v>
      </c>
    </row>
    <row r="720" spans="151:162" x14ac:dyDescent="0.2">
      <c r="EU720" s="67">
        <v>591.09</v>
      </c>
      <c r="EV720" s="67" t="s">
        <v>5780</v>
      </c>
      <c r="EW720" s="67">
        <v>518.16</v>
      </c>
      <c r="EX720" s="67" t="s">
        <v>5781</v>
      </c>
      <c r="EY720" s="67">
        <v>5922.25</v>
      </c>
      <c r="EZ720" s="67" t="s">
        <v>5782</v>
      </c>
      <c r="FA720" s="67">
        <v>21272.75</v>
      </c>
      <c r="FB720" s="67" t="s">
        <v>5783</v>
      </c>
      <c r="FC720" s="67" t="s">
        <v>5784</v>
      </c>
      <c r="FD720" s="67" t="s">
        <v>5785</v>
      </c>
      <c r="FE720" s="68" t="s">
        <v>5786</v>
      </c>
      <c r="FF720" s="68" t="s">
        <v>5787</v>
      </c>
    </row>
    <row r="721" spans="151:162" x14ac:dyDescent="0.2">
      <c r="EU721" s="67">
        <v>591.01900000000001</v>
      </c>
      <c r="EV721" s="67" t="s">
        <v>5788</v>
      </c>
      <c r="EW721" s="67">
        <v>518.13</v>
      </c>
      <c r="EX721" s="67" t="s">
        <v>5789</v>
      </c>
      <c r="EY721" s="67">
        <v>5920.75</v>
      </c>
      <c r="EZ721" s="67" t="s">
        <v>5790</v>
      </c>
      <c r="FA721" s="67">
        <v>21273.25</v>
      </c>
      <c r="FB721" s="67" t="s">
        <v>5791</v>
      </c>
      <c r="FC721" s="67" t="s">
        <v>5792</v>
      </c>
      <c r="FD721" s="67" t="s">
        <v>5793</v>
      </c>
      <c r="FE721" s="68" t="s">
        <v>5794</v>
      </c>
      <c r="FF721" s="68" t="s">
        <v>5795</v>
      </c>
    </row>
    <row r="722" spans="151:162" x14ac:dyDescent="0.2">
      <c r="EU722" s="67">
        <v>591.15</v>
      </c>
      <c r="EV722" s="67" t="s">
        <v>5796</v>
      </c>
      <c r="EW722" s="67">
        <v>518.34</v>
      </c>
      <c r="EX722" s="67" t="s">
        <v>5797</v>
      </c>
      <c r="EY722" s="67">
        <v>5922.75</v>
      </c>
      <c r="EZ722" s="67" t="s">
        <v>5798</v>
      </c>
      <c r="FA722" s="67">
        <v>21280</v>
      </c>
      <c r="FB722" s="67" t="s">
        <v>5799</v>
      </c>
      <c r="FC722" s="67" t="s">
        <v>5800</v>
      </c>
      <c r="FD722" s="67" t="s">
        <v>5801</v>
      </c>
      <c r="FE722" s="68" t="s">
        <v>5802</v>
      </c>
      <c r="FF722" s="68" t="s">
        <v>5803</v>
      </c>
    </row>
    <row r="723" spans="151:162" x14ac:dyDescent="0.2">
      <c r="EU723" s="67">
        <v>590.82000000000005</v>
      </c>
      <c r="EV723" s="67" t="s">
        <v>5804</v>
      </c>
      <c r="EW723" s="67">
        <v>518.07000000000005</v>
      </c>
      <c r="EX723" s="67" t="s">
        <v>5805</v>
      </c>
      <c r="EY723" s="67">
        <v>5919.75</v>
      </c>
      <c r="EZ723" s="67" t="s">
        <v>5806</v>
      </c>
      <c r="FA723" s="67">
        <v>21266.25</v>
      </c>
      <c r="FB723" s="67" t="s">
        <v>5807</v>
      </c>
      <c r="FC723" s="67" t="s">
        <v>5808</v>
      </c>
      <c r="FD723" s="67" t="s">
        <v>5809</v>
      </c>
      <c r="FE723" s="68" t="s">
        <v>5810</v>
      </c>
      <c r="FF723" s="68" t="s">
        <v>5811</v>
      </c>
    </row>
    <row r="724" spans="151:162" x14ac:dyDescent="0.2">
      <c r="EU724" s="67">
        <v>591.03</v>
      </c>
      <c r="EV724" s="67" t="s">
        <v>5812</v>
      </c>
      <c r="EW724" s="67">
        <v>518.16499999999996</v>
      </c>
      <c r="EX724" s="67" t="s">
        <v>5813</v>
      </c>
      <c r="EY724" s="67">
        <v>5921.75</v>
      </c>
      <c r="EZ724" s="67" t="s">
        <v>5814</v>
      </c>
      <c r="FA724" s="67">
        <v>21273.25</v>
      </c>
      <c r="FB724" s="67" t="s">
        <v>5815</v>
      </c>
      <c r="FC724" s="67" t="s">
        <v>5816</v>
      </c>
      <c r="FD724" s="67" t="s">
        <v>5817</v>
      </c>
      <c r="FE724" s="68" t="s">
        <v>5818</v>
      </c>
      <c r="FF724" s="68" t="s">
        <v>5819</v>
      </c>
    </row>
    <row r="725" spans="151:162" x14ac:dyDescent="0.2">
      <c r="EU725" s="67">
        <v>590.91999999999996</v>
      </c>
      <c r="EV725" s="67" t="s">
        <v>5820</v>
      </c>
      <c r="EW725" s="67">
        <v>517.92999999999995</v>
      </c>
      <c r="EX725" s="67" t="s">
        <v>5821</v>
      </c>
      <c r="EY725" s="67">
        <v>5920.75</v>
      </c>
      <c r="EZ725" s="67" t="s">
        <v>5822</v>
      </c>
      <c r="FA725" s="67">
        <v>21264.5</v>
      </c>
      <c r="FB725" s="67" t="s">
        <v>5823</v>
      </c>
      <c r="FC725" s="67" t="s">
        <v>5824</v>
      </c>
      <c r="FD725" s="67" t="s">
        <v>5825</v>
      </c>
      <c r="FE725" s="68" t="s">
        <v>5826</v>
      </c>
      <c r="FF725" s="68" t="s">
        <v>5827</v>
      </c>
    </row>
    <row r="726" spans="151:162" x14ac:dyDescent="0.2">
      <c r="EU726" s="67">
        <v>591.07000000000005</v>
      </c>
      <c r="EV726" s="67" t="s">
        <v>5828</v>
      </c>
      <c r="EW726" s="67">
        <v>517.95000000000005</v>
      </c>
      <c r="EX726" s="67" t="s">
        <v>5829</v>
      </c>
      <c r="EY726" s="67">
        <v>5922</v>
      </c>
      <c r="EZ726" s="67" t="s">
        <v>5830</v>
      </c>
      <c r="FA726" s="67">
        <v>21263.75</v>
      </c>
      <c r="FB726" s="67" t="s">
        <v>5831</v>
      </c>
      <c r="FC726" s="67" t="s">
        <v>5832</v>
      </c>
      <c r="FD726" s="67" t="s">
        <v>5833</v>
      </c>
      <c r="FE726" s="68" t="s">
        <v>5834</v>
      </c>
      <c r="FF726" s="68" t="s">
        <v>5835</v>
      </c>
    </row>
    <row r="727" spans="151:162" x14ac:dyDescent="0.2">
      <c r="EU727" s="67">
        <v>591.255</v>
      </c>
      <c r="EV727" s="67" t="s">
        <v>5836</v>
      </c>
      <c r="EW727" s="67">
        <v>518.07000000000005</v>
      </c>
      <c r="EX727" s="67" t="s">
        <v>5837</v>
      </c>
      <c r="EY727" s="67">
        <v>5923.75</v>
      </c>
      <c r="EZ727" s="67" t="s">
        <v>5838</v>
      </c>
      <c r="FA727" s="67">
        <v>21269</v>
      </c>
      <c r="FB727" s="67" t="s">
        <v>5839</v>
      </c>
      <c r="FC727" s="67" t="s">
        <v>5840</v>
      </c>
      <c r="FD727" s="67" t="s">
        <v>5841</v>
      </c>
      <c r="FE727" s="68" t="s">
        <v>5842</v>
      </c>
      <c r="FF727" s="68" t="s">
        <v>5843</v>
      </c>
    </row>
    <row r="728" spans="151:162" x14ac:dyDescent="0.2">
      <c r="EU728" s="67">
        <v>591.16999999999996</v>
      </c>
      <c r="EV728" s="67" t="s">
        <v>5844</v>
      </c>
      <c r="EW728" s="67">
        <v>517.95899999999995</v>
      </c>
      <c r="EX728" s="67" t="s">
        <v>5845</v>
      </c>
      <c r="EY728" s="67">
        <v>5923.25</v>
      </c>
      <c r="EZ728" s="67" t="s">
        <v>5846</v>
      </c>
      <c r="FA728" s="67">
        <v>21264.75</v>
      </c>
      <c r="FB728" s="67" t="s">
        <v>5847</v>
      </c>
      <c r="FC728" s="67" t="s">
        <v>5848</v>
      </c>
      <c r="FD728" s="67" t="s">
        <v>5849</v>
      </c>
      <c r="FE728" s="68" t="s">
        <v>5850</v>
      </c>
      <c r="FF728" s="68" t="s">
        <v>5851</v>
      </c>
    </row>
    <row r="729" spans="151:162" x14ac:dyDescent="0.2">
      <c r="EU729" s="67">
        <v>591.24</v>
      </c>
      <c r="EV729" s="67" t="s">
        <v>5852</v>
      </c>
      <c r="EW729" s="67">
        <v>518</v>
      </c>
      <c r="EX729" s="67" t="s">
        <v>5853</v>
      </c>
      <c r="EY729" s="67">
        <v>5923.75</v>
      </c>
      <c r="EZ729" s="67" t="s">
        <v>5854</v>
      </c>
      <c r="FA729" s="67">
        <v>21267.25</v>
      </c>
      <c r="FB729" s="67" t="s">
        <v>5855</v>
      </c>
      <c r="FC729" s="67" t="s">
        <v>5856</v>
      </c>
      <c r="FD729" s="67" t="s">
        <v>5857</v>
      </c>
      <c r="FE729" s="68" t="s">
        <v>5858</v>
      </c>
      <c r="FF729" s="68" t="s">
        <v>5859</v>
      </c>
    </row>
    <row r="730" spans="151:162" x14ac:dyDescent="0.2">
      <c r="EU730" s="67">
        <v>591.29</v>
      </c>
      <c r="EV730" s="67" t="s">
        <v>5860</v>
      </c>
      <c r="EW730" s="67">
        <v>518.04</v>
      </c>
      <c r="EX730" s="67" t="s">
        <v>5861</v>
      </c>
      <c r="EY730" s="67">
        <v>5924</v>
      </c>
      <c r="EZ730" s="67" t="s">
        <v>5862</v>
      </c>
      <c r="FA730" s="67">
        <v>21267.5</v>
      </c>
      <c r="FB730" s="67" t="s">
        <v>5863</v>
      </c>
      <c r="FC730" s="67" t="s">
        <v>5864</v>
      </c>
      <c r="FD730" s="67" t="s">
        <v>5865</v>
      </c>
      <c r="FE730" s="68" t="s">
        <v>5866</v>
      </c>
      <c r="FF730" s="68" t="s">
        <v>5867</v>
      </c>
    </row>
    <row r="731" spans="151:162" x14ac:dyDescent="0.2">
      <c r="EU731" s="67">
        <v>591.29999999999995</v>
      </c>
      <c r="EV731" s="67" t="s">
        <v>5868</v>
      </c>
      <c r="EW731" s="67">
        <v>518.04</v>
      </c>
      <c r="EX731" s="67" t="s">
        <v>5869</v>
      </c>
      <c r="EY731" s="67">
        <v>5924.25</v>
      </c>
      <c r="EZ731" s="67" t="s">
        <v>5870</v>
      </c>
      <c r="FA731" s="67">
        <v>21271.25</v>
      </c>
      <c r="FB731" s="67" t="s">
        <v>5871</v>
      </c>
      <c r="FC731" s="67" t="s">
        <v>5872</v>
      </c>
      <c r="FD731" s="67" t="s">
        <v>5873</v>
      </c>
      <c r="FE731" s="68" t="s">
        <v>5874</v>
      </c>
      <c r="FF731" s="68" t="s">
        <v>5875</v>
      </c>
    </row>
    <row r="732" spans="151:162" x14ac:dyDescent="0.2">
      <c r="EU732" s="67">
        <v>591.1</v>
      </c>
      <c r="EV732" s="67" t="s">
        <v>5876</v>
      </c>
      <c r="EW732" s="67">
        <v>517.86</v>
      </c>
      <c r="EX732" s="67" t="s">
        <v>5877</v>
      </c>
      <c r="EY732" s="67">
        <v>5922.25</v>
      </c>
      <c r="EZ732" s="67" t="s">
        <v>5878</v>
      </c>
      <c r="FA732" s="67">
        <v>21260.5</v>
      </c>
      <c r="FB732" s="67" t="s">
        <v>5879</v>
      </c>
      <c r="FC732" s="67" t="s">
        <v>5880</v>
      </c>
      <c r="FD732" s="67" t="s">
        <v>5881</v>
      </c>
      <c r="FE732" s="68" t="s">
        <v>5882</v>
      </c>
      <c r="FF732" s="68" t="s">
        <v>5883</v>
      </c>
    </row>
    <row r="733" spans="151:162" x14ac:dyDescent="0.2">
      <c r="EU733" s="67">
        <v>591.899</v>
      </c>
      <c r="EV733" s="67" t="s">
        <v>5884</v>
      </c>
      <c r="EW733" s="67">
        <v>518.77</v>
      </c>
      <c r="EX733" s="67" t="s">
        <v>5885</v>
      </c>
      <c r="EY733" s="67">
        <v>5929.75</v>
      </c>
      <c r="EZ733" s="67" t="s">
        <v>5886</v>
      </c>
      <c r="FA733" s="67">
        <v>21298</v>
      </c>
      <c r="FB733" s="67" t="s">
        <v>5887</v>
      </c>
      <c r="FC733" s="67" t="s">
        <v>5888</v>
      </c>
      <c r="FD733" s="67" t="s">
        <v>5889</v>
      </c>
      <c r="FE733" s="68" t="s">
        <v>5890</v>
      </c>
      <c r="FF733" s="68" t="s">
        <v>5891</v>
      </c>
    </row>
    <row r="734" spans="151:162" x14ac:dyDescent="0.2">
      <c r="EU734" s="67">
        <v>591.86</v>
      </c>
      <c r="EV734" s="67" t="s">
        <v>5892</v>
      </c>
      <c r="EW734" s="67">
        <v>518.74</v>
      </c>
      <c r="EX734" s="67" t="s">
        <v>5893</v>
      </c>
      <c r="EY734" s="67">
        <v>5930</v>
      </c>
      <c r="EZ734" s="67" t="s">
        <v>5894</v>
      </c>
      <c r="FA734" s="67">
        <v>21296.25</v>
      </c>
      <c r="FB734" s="67" t="s">
        <v>5895</v>
      </c>
      <c r="FC734" s="67" t="s">
        <v>5896</v>
      </c>
      <c r="FD734" s="67" t="s">
        <v>5897</v>
      </c>
      <c r="FE734" s="68" t="s">
        <v>5898</v>
      </c>
      <c r="FF734" s="68" t="s">
        <v>5899</v>
      </c>
    </row>
    <row r="735" spans="151:162" x14ac:dyDescent="0.2">
      <c r="EU735" s="67">
        <v>591.91999999999996</v>
      </c>
      <c r="EV735" s="67" t="s">
        <v>5900</v>
      </c>
      <c r="EW735" s="67">
        <v>518.80999999999995</v>
      </c>
      <c r="EX735" s="67" t="s">
        <v>5901</v>
      </c>
      <c r="EY735" s="67">
        <v>5930.5</v>
      </c>
      <c r="EZ735" s="67" t="s">
        <v>5902</v>
      </c>
      <c r="FA735" s="67">
        <v>21297.5</v>
      </c>
      <c r="FB735" s="67" t="s">
        <v>5903</v>
      </c>
      <c r="FC735" s="67" t="s">
        <v>5904</v>
      </c>
      <c r="FD735" s="67" t="s">
        <v>5905</v>
      </c>
      <c r="FE735" s="68" t="s">
        <v>5906</v>
      </c>
      <c r="FF735" s="68" t="s">
        <v>5907</v>
      </c>
    </row>
    <row r="736" spans="151:162" x14ac:dyDescent="0.2">
      <c r="EU736" s="67">
        <v>591.87</v>
      </c>
      <c r="EV736" s="67" t="s">
        <v>5908</v>
      </c>
      <c r="EW736" s="67">
        <v>518.72</v>
      </c>
      <c r="EX736" s="67" t="s">
        <v>5909</v>
      </c>
      <c r="EY736" s="67">
        <v>5930</v>
      </c>
      <c r="EZ736" s="67" t="s">
        <v>5910</v>
      </c>
      <c r="FA736" s="67">
        <v>21296.25</v>
      </c>
      <c r="FB736" s="67" t="s">
        <v>5911</v>
      </c>
      <c r="FC736" s="67" t="s">
        <v>5912</v>
      </c>
      <c r="FD736" s="67" t="s">
        <v>5913</v>
      </c>
      <c r="FE736" s="68" t="s">
        <v>5914</v>
      </c>
      <c r="FF736" s="68" t="s">
        <v>5915</v>
      </c>
    </row>
    <row r="737" spans="151:162" x14ac:dyDescent="0.2">
      <c r="EU737" s="67">
        <v>592.08000000000004</v>
      </c>
      <c r="EV737" s="67" t="s">
        <v>5916</v>
      </c>
      <c r="EW737" s="67">
        <v>518.91</v>
      </c>
      <c r="EX737" s="67" t="s">
        <v>5917</v>
      </c>
      <c r="EY737" s="67">
        <v>5932.5</v>
      </c>
      <c r="EZ737" s="67" t="s">
        <v>5918</v>
      </c>
      <c r="FA737" s="67">
        <v>21303.25</v>
      </c>
      <c r="FB737" s="67" t="s">
        <v>5919</v>
      </c>
      <c r="FC737" s="67" t="s">
        <v>5920</v>
      </c>
      <c r="FD737" s="67" t="s">
        <v>5921</v>
      </c>
      <c r="FE737" s="68" t="s">
        <v>5922</v>
      </c>
      <c r="FF737" s="68" t="s">
        <v>5923</v>
      </c>
    </row>
    <row r="738" spans="151:162" x14ac:dyDescent="0.2">
      <c r="EU738" s="67">
        <v>592.80999999999995</v>
      </c>
      <c r="EV738" s="67" t="s">
        <v>5924</v>
      </c>
      <c r="EW738" s="67">
        <v>519.91</v>
      </c>
      <c r="EX738" s="67" t="s">
        <v>5925</v>
      </c>
      <c r="EY738" s="67">
        <v>5939.75</v>
      </c>
      <c r="EZ738" s="67" t="s">
        <v>5926</v>
      </c>
      <c r="FA738" s="67">
        <v>21345</v>
      </c>
      <c r="FB738" s="67" t="s">
        <v>5927</v>
      </c>
      <c r="FC738" s="67" t="s">
        <v>5928</v>
      </c>
      <c r="FD738" s="67" t="s">
        <v>5929</v>
      </c>
      <c r="FE738" s="68" t="s">
        <v>5930</v>
      </c>
      <c r="FF738" s="68" t="s">
        <v>5931</v>
      </c>
    </row>
    <row r="739" spans="151:162" x14ac:dyDescent="0.2">
      <c r="EU739" s="67">
        <v>592.69000000000005</v>
      </c>
      <c r="EV739" s="67" t="s">
        <v>5932</v>
      </c>
      <c r="EW739" s="67">
        <v>519.79999999999995</v>
      </c>
      <c r="EX739" s="67" t="s">
        <v>5933</v>
      </c>
      <c r="EY739" s="67">
        <v>5938.25</v>
      </c>
      <c r="EZ739" s="67" t="s">
        <v>5934</v>
      </c>
      <c r="FA739" s="67">
        <v>21340.5</v>
      </c>
      <c r="FB739" s="67" t="s">
        <v>5935</v>
      </c>
      <c r="FC739" s="67" t="s">
        <v>5936</v>
      </c>
      <c r="FD739" s="67" t="s">
        <v>5937</v>
      </c>
      <c r="FE739" s="68" t="s">
        <v>5938</v>
      </c>
      <c r="FF739" s="68" t="s">
        <v>5939</v>
      </c>
    </row>
    <row r="740" spans="151:162" x14ac:dyDescent="0.2">
      <c r="EU740" s="67">
        <v>592.63</v>
      </c>
      <c r="EV740" s="67" t="s">
        <v>5940</v>
      </c>
      <c r="EW740" s="67">
        <v>519.97</v>
      </c>
      <c r="EX740" s="67" t="s">
        <v>5941</v>
      </c>
      <c r="EY740" s="67">
        <v>5937.75</v>
      </c>
      <c r="EZ740" s="67" t="s">
        <v>5942</v>
      </c>
      <c r="FA740" s="67">
        <v>21347.5</v>
      </c>
      <c r="FB740" s="67" t="s">
        <v>5943</v>
      </c>
      <c r="FC740" s="67" t="s">
        <v>5944</v>
      </c>
      <c r="FD740" s="67" t="s">
        <v>5945</v>
      </c>
      <c r="FE740" s="68" t="s">
        <v>5946</v>
      </c>
      <c r="FF740" s="68" t="s">
        <v>5947</v>
      </c>
    </row>
    <row r="741" spans="151:162" x14ac:dyDescent="0.2">
      <c r="EU741" s="67">
        <v>592.64</v>
      </c>
      <c r="EV741" s="67" t="s">
        <v>5948</v>
      </c>
      <c r="EW741" s="67">
        <v>519.99</v>
      </c>
      <c r="EX741" s="67" t="s">
        <v>5949</v>
      </c>
      <c r="EY741" s="67">
        <v>5938.25</v>
      </c>
      <c r="EZ741" s="67" t="s">
        <v>5950</v>
      </c>
      <c r="FA741" s="67">
        <v>21345.25</v>
      </c>
      <c r="FB741" s="67" t="s">
        <v>5951</v>
      </c>
      <c r="FC741" s="67" t="s">
        <v>5952</v>
      </c>
      <c r="FD741" s="67" t="s">
        <v>5953</v>
      </c>
      <c r="FE741" s="68" t="s">
        <v>5954</v>
      </c>
      <c r="FF741" s="68" t="s">
        <v>5955</v>
      </c>
    </row>
    <row r="742" spans="151:162" x14ac:dyDescent="0.2">
      <c r="EU742" s="67">
        <v>592.61</v>
      </c>
      <c r="EV742" s="67" t="s">
        <v>5956</v>
      </c>
      <c r="EW742" s="67">
        <v>519.91</v>
      </c>
      <c r="EX742" s="67" t="s">
        <v>5957</v>
      </c>
      <c r="EY742" s="67">
        <v>5937.25</v>
      </c>
      <c r="EZ742" s="67" t="s">
        <v>5958</v>
      </c>
      <c r="FA742" s="67">
        <v>21346</v>
      </c>
      <c r="FB742" s="67" t="s">
        <v>5959</v>
      </c>
      <c r="FC742" s="67" t="s">
        <v>5960</v>
      </c>
      <c r="FD742" s="67" t="s">
        <v>5961</v>
      </c>
      <c r="FE742" s="68" t="s">
        <v>5962</v>
      </c>
      <c r="FF742" s="68" t="s">
        <v>5963</v>
      </c>
    </row>
    <row r="743" spans="151:162" x14ac:dyDescent="0.2">
      <c r="EU743" s="67">
        <v>592.51</v>
      </c>
      <c r="EV743" s="67" t="s">
        <v>5964</v>
      </c>
      <c r="EW743" s="67">
        <v>519.71</v>
      </c>
      <c r="EX743" s="67" t="s">
        <v>5965</v>
      </c>
      <c r="EY743" s="67">
        <v>5936.5</v>
      </c>
      <c r="EZ743" s="67" t="s">
        <v>5966</v>
      </c>
      <c r="FA743" s="67">
        <v>21336.5</v>
      </c>
      <c r="FB743" s="67" t="s">
        <v>5967</v>
      </c>
      <c r="FC743" s="67" t="s">
        <v>5968</v>
      </c>
      <c r="FD743" s="67" t="s">
        <v>5969</v>
      </c>
      <c r="FE743" s="68" t="s">
        <v>5970</v>
      </c>
      <c r="FF743" s="68" t="s">
        <v>5971</v>
      </c>
    </row>
    <row r="744" spans="151:162" x14ac:dyDescent="0.2">
      <c r="EU744" s="67">
        <v>592.28</v>
      </c>
      <c r="EV744" s="67" t="s">
        <v>5972</v>
      </c>
      <c r="EW744" s="67">
        <v>519.45000000000005</v>
      </c>
      <c r="EX744" s="67" t="s">
        <v>5973</v>
      </c>
      <c r="EY744" s="67">
        <v>5933.75</v>
      </c>
      <c r="EZ744" s="67" t="s">
        <v>5974</v>
      </c>
      <c r="FA744" s="67">
        <v>21326</v>
      </c>
      <c r="FB744" s="67" t="s">
        <v>5975</v>
      </c>
      <c r="FC744" s="67" t="s">
        <v>5976</v>
      </c>
      <c r="FD744" s="67" t="s">
        <v>5977</v>
      </c>
      <c r="FE744" s="68" t="s">
        <v>5978</v>
      </c>
      <c r="FF744" s="68" t="s">
        <v>5979</v>
      </c>
    </row>
    <row r="745" spans="151:162" x14ac:dyDescent="0.2">
      <c r="EU745" s="67">
        <v>592.39</v>
      </c>
      <c r="EV745" s="67" t="s">
        <v>5980</v>
      </c>
      <c r="EW745" s="67">
        <v>519.53</v>
      </c>
      <c r="EX745" s="67" t="s">
        <v>5981</v>
      </c>
      <c r="EY745" s="67">
        <v>5935.25</v>
      </c>
      <c r="EZ745" s="67" t="s">
        <v>5982</v>
      </c>
      <c r="FA745" s="67">
        <v>21329.75</v>
      </c>
      <c r="FB745" s="67" t="s">
        <v>5983</v>
      </c>
      <c r="FC745" s="67" t="s">
        <v>5984</v>
      </c>
      <c r="FD745" s="67" t="s">
        <v>5985</v>
      </c>
      <c r="FE745" s="68" t="s">
        <v>5986</v>
      </c>
      <c r="FF745" s="68" t="s">
        <v>5987</v>
      </c>
    </row>
    <row r="746" spans="151:162" x14ac:dyDescent="0.2">
      <c r="EU746" s="67">
        <v>592.66999999999996</v>
      </c>
      <c r="EV746" s="67" t="s">
        <v>5988</v>
      </c>
      <c r="EW746" s="67">
        <v>519.83000000000004</v>
      </c>
      <c r="EX746" s="67" t="s">
        <v>5989</v>
      </c>
      <c r="EY746" s="67">
        <v>5938.25</v>
      </c>
      <c r="EZ746" s="67" t="s">
        <v>5990</v>
      </c>
      <c r="FA746" s="67">
        <v>21342.5</v>
      </c>
      <c r="FB746" s="67" t="s">
        <v>5991</v>
      </c>
      <c r="FC746" s="67" t="s">
        <v>5992</v>
      </c>
      <c r="FD746" s="67" t="s">
        <v>5993</v>
      </c>
      <c r="FE746" s="68" t="s">
        <v>5994</v>
      </c>
      <c r="FF746" s="68" t="s">
        <v>5995</v>
      </c>
    </row>
    <row r="747" spans="151:162" x14ac:dyDescent="0.2">
      <c r="EU747" s="67">
        <v>592.9</v>
      </c>
      <c r="EV747" s="67" t="s">
        <v>5996</v>
      </c>
      <c r="EW747" s="67">
        <v>520.17999999999995</v>
      </c>
      <c r="EX747" s="67" t="s">
        <v>5997</v>
      </c>
      <c r="EY747" s="67">
        <v>5940.25</v>
      </c>
      <c r="EZ747" s="67" t="s">
        <v>5998</v>
      </c>
      <c r="FA747" s="67">
        <v>21356</v>
      </c>
      <c r="FB747" s="67" t="s">
        <v>5999</v>
      </c>
      <c r="FC747" s="67" t="s">
        <v>6000</v>
      </c>
      <c r="FD747" s="67" t="s">
        <v>6001</v>
      </c>
      <c r="FE747" s="68" t="s">
        <v>6002</v>
      </c>
      <c r="FF747" s="68" t="s">
        <v>6003</v>
      </c>
    </row>
    <row r="748" spans="151:162" x14ac:dyDescent="0.2">
      <c r="EU748" s="67">
        <v>593.15300000000002</v>
      </c>
      <c r="EV748" s="67" t="s">
        <v>6004</v>
      </c>
      <c r="EW748" s="67">
        <v>520.41</v>
      </c>
      <c r="EX748" s="67" t="s">
        <v>6005</v>
      </c>
      <c r="EY748" s="67">
        <v>5943.25</v>
      </c>
      <c r="EZ748" s="67" t="s">
        <v>6006</v>
      </c>
      <c r="FA748" s="67">
        <v>21365.75</v>
      </c>
      <c r="FB748" s="67" t="s">
        <v>6007</v>
      </c>
      <c r="FC748" s="67" t="s">
        <v>6008</v>
      </c>
      <c r="FD748" s="67" t="s">
        <v>6009</v>
      </c>
      <c r="FE748" s="68" t="s">
        <v>6010</v>
      </c>
      <c r="FF748" s="68" t="s">
        <v>6011</v>
      </c>
    </row>
    <row r="749" spans="151:162" x14ac:dyDescent="0.2">
      <c r="EU749" s="67">
        <v>593.125</v>
      </c>
      <c r="EV749" s="67" t="s">
        <v>6012</v>
      </c>
      <c r="EW749" s="67">
        <v>520.36</v>
      </c>
      <c r="EX749" s="67" t="s">
        <v>6013</v>
      </c>
      <c r="EY749" s="67">
        <v>5942.5</v>
      </c>
      <c r="EZ749" s="67" t="s">
        <v>6014</v>
      </c>
      <c r="FA749" s="67">
        <v>21363.5</v>
      </c>
      <c r="FB749" s="67" t="s">
        <v>6015</v>
      </c>
      <c r="FC749" s="67" t="s">
        <v>6016</v>
      </c>
      <c r="FD749" s="67" t="s">
        <v>6017</v>
      </c>
      <c r="FE749" s="68" t="s">
        <v>6018</v>
      </c>
      <c r="FF749" s="68" t="s">
        <v>6019</v>
      </c>
    </row>
    <row r="750" spans="151:162" x14ac:dyDescent="0.2">
      <c r="EU750" s="67">
        <v>593.02499999999998</v>
      </c>
      <c r="EV750" s="67" t="s">
        <v>6020</v>
      </c>
      <c r="EW750" s="67">
        <v>520.11</v>
      </c>
      <c r="EX750" s="67" t="s">
        <v>6021</v>
      </c>
      <c r="EY750" s="67">
        <v>5941.75</v>
      </c>
      <c r="EZ750" s="67" t="s">
        <v>6022</v>
      </c>
      <c r="FA750" s="67">
        <v>21356.5</v>
      </c>
      <c r="FB750" s="67" t="s">
        <v>6023</v>
      </c>
      <c r="FC750" s="67" t="s">
        <v>6024</v>
      </c>
      <c r="FD750" s="67" t="s">
        <v>6025</v>
      </c>
      <c r="FE750" s="68" t="s">
        <v>6026</v>
      </c>
      <c r="FF750" s="68" t="s">
        <v>6027</v>
      </c>
    </row>
    <row r="751" spans="151:162" x14ac:dyDescent="0.2">
      <c r="EU751" s="67">
        <v>592.96</v>
      </c>
      <c r="EV751" s="67" t="s">
        <v>6028</v>
      </c>
      <c r="EW751" s="67">
        <v>520.11</v>
      </c>
      <c r="EX751" s="67" t="s">
        <v>6029</v>
      </c>
      <c r="EY751" s="67">
        <v>5940.75</v>
      </c>
      <c r="EZ751" s="67" t="s">
        <v>6030</v>
      </c>
      <c r="FA751" s="67">
        <v>21353.75</v>
      </c>
      <c r="FB751" s="67" t="s">
        <v>6031</v>
      </c>
      <c r="FC751" s="67" t="s">
        <v>6032</v>
      </c>
      <c r="FD751" s="67" t="s">
        <v>6033</v>
      </c>
      <c r="FE751" s="68" t="s">
        <v>6034</v>
      </c>
      <c r="FF751" s="68" t="s">
        <v>6035</v>
      </c>
    </row>
    <row r="752" spans="151:162" x14ac:dyDescent="0.2">
      <c r="EU752" s="67">
        <v>593</v>
      </c>
      <c r="EV752" s="67" t="s">
        <v>6036</v>
      </c>
      <c r="EW752" s="67">
        <v>520.12</v>
      </c>
      <c r="EX752" s="67" t="s">
        <v>6037</v>
      </c>
      <c r="EY752" s="67">
        <v>5941.5</v>
      </c>
      <c r="EZ752" s="67" t="s">
        <v>6038</v>
      </c>
      <c r="FA752" s="67">
        <v>21356.75</v>
      </c>
      <c r="FB752" s="67" t="s">
        <v>6039</v>
      </c>
      <c r="FC752" s="67" t="s">
        <v>6040</v>
      </c>
      <c r="FD752" s="67" t="s">
        <v>6041</v>
      </c>
      <c r="FE752" s="68" t="s">
        <v>6042</v>
      </c>
      <c r="FF752" s="68" t="s">
        <v>6043</v>
      </c>
    </row>
    <row r="753" spans="151:162" x14ac:dyDescent="0.2">
      <c r="EU753" s="67">
        <v>592.86500000000001</v>
      </c>
      <c r="EV753" s="67" t="s">
        <v>6044</v>
      </c>
      <c r="EW753" s="67">
        <v>520.06500000000005</v>
      </c>
      <c r="EX753" s="67" t="s">
        <v>6045</v>
      </c>
      <c r="EY753" s="67">
        <v>5940.25</v>
      </c>
      <c r="EZ753" s="67" t="s">
        <v>6046</v>
      </c>
      <c r="FA753" s="67">
        <v>21351.75</v>
      </c>
      <c r="FB753" s="67" t="s">
        <v>6047</v>
      </c>
      <c r="FC753" s="67" t="s">
        <v>6048</v>
      </c>
      <c r="FD753" s="67" t="s">
        <v>6049</v>
      </c>
      <c r="FE753" s="68" t="s">
        <v>6050</v>
      </c>
      <c r="FF753" s="68" t="s">
        <v>6051</v>
      </c>
    </row>
    <row r="754" spans="151:162" x14ac:dyDescent="0.2">
      <c r="EU754" s="67">
        <v>592.69000000000005</v>
      </c>
      <c r="EV754" s="67" t="s">
        <v>6052</v>
      </c>
      <c r="EW754" s="67">
        <v>519.91999999999996</v>
      </c>
      <c r="EX754" s="67" t="s">
        <v>6053</v>
      </c>
      <c r="EY754" s="67">
        <v>5938.25</v>
      </c>
      <c r="EZ754" s="67" t="s">
        <v>6054</v>
      </c>
      <c r="FA754" s="67">
        <v>21346.25</v>
      </c>
      <c r="FB754" s="67" t="s">
        <v>6055</v>
      </c>
      <c r="FC754" s="67" t="s">
        <v>6056</v>
      </c>
      <c r="FD754" s="67" t="s">
        <v>6057</v>
      </c>
      <c r="FE754" s="68" t="s">
        <v>6058</v>
      </c>
      <c r="FF754" s="68" t="s">
        <v>6059</v>
      </c>
    </row>
    <row r="755" spans="151:162" x14ac:dyDescent="0.2">
      <c r="EU755" s="67">
        <v>592.48</v>
      </c>
      <c r="EV755" s="67" t="s">
        <v>6060</v>
      </c>
      <c r="EW755" s="67">
        <v>519.65499999999997</v>
      </c>
      <c r="EX755" s="67" t="s">
        <v>6061</v>
      </c>
      <c r="EY755" s="67">
        <v>5936.25</v>
      </c>
      <c r="EZ755" s="67" t="s">
        <v>6062</v>
      </c>
      <c r="FA755" s="67">
        <v>21334.75</v>
      </c>
      <c r="FB755" s="67" t="s">
        <v>6063</v>
      </c>
      <c r="FC755" s="67" t="s">
        <v>6064</v>
      </c>
      <c r="FD755" s="67" t="s">
        <v>6065</v>
      </c>
      <c r="FE755" s="68" t="s">
        <v>6066</v>
      </c>
      <c r="FF755" s="68" t="s">
        <v>6067</v>
      </c>
    </row>
    <row r="756" spans="151:162" x14ac:dyDescent="0.2">
      <c r="EU756" s="67">
        <v>592.11</v>
      </c>
      <c r="EV756" s="67" t="s">
        <v>6068</v>
      </c>
      <c r="EW756" s="67">
        <v>519.36500000000001</v>
      </c>
      <c r="EX756" s="67" t="s">
        <v>6069</v>
      </c>
      <c r="EY756" s="67">
        <v>5933.5</v>
      </c>
      <c r="EZ756" s="67" t="s">
        <v>6070</v>
      </c>
      <c r="FA756" s="67">
        <v>21316.5</v>
      </c>
      <c r="FB756" s="67" t="s">
        <v>6071</v>
      </c>
      <c r="FC756" s="67" t="s">
        <v>6072</v>
      </c>
      <c r="FD756" s="67" t="s">
        <v>6073</v>
      </c>
      <c r="FE756" s="68" t="s">
        <v>6074</v>
      </c>
      <c r="FF756" s="68" t="s">
        <v>6075</v>
      </c>
    </row>
    <row r="757" spans="151:162" x14ac:dyDescent="0.2">
      <c r="EU757" s="67">
        <v>591.91999999999996</v>
      </c>
      <c r="EV757" s="67" t="s">
        <v>6076</v>
      </c>
      <c r="EW757" s="67">
        <v>519.02</v>
      </c>
      <c r="EX757" s="67" t="s">
        <v>6077</v>
      </c>
      <c r="EY757" s="67">
        <v>5930.5</v>
      </c>
      <c r="EZ757" s="67" t="s">
        <v>6078</v>
      </c>
      <c r="FA757" s="67">
        <v>21309.25</v>
      </c>
      <c r="FB757" s="67" t="s">
        <v>6079</v>
      </c>
      <c r="FC757" s="67" t="s">
        <v>6080</v>
      </c>
      <c r="FD757" s="67" t="s">
        <v>6081</v>
      </c>
      <c r="FE757" s="68" t="s">
        <v>6082</v>
      </c>
      <c r="FF757" s="68" t="s">
        <v>6083</v>
      </c>
    </row>
    <row r="758" spans="151:162" x14ac:dyDescent="0.2">
      <c r="EU758" s="67">
        <v>591.73</v>
      </c>
      <c r="EV758" s="67" t="s">
        <v>6084</v>
      </c>
      <c r="EW758" s="67">
        <v>518.73900000000003</v>
      </c>
      <c r="EX758" s="67" t="s">
        <v>6085</v>
      </c>
      <c r="EY758" s="67">
        <v>5928.5</v>
      </c>
      <c r="EZ758" s="67" t="s">
        <v>6086</v>
      </c>
      <c r="FA758" s="67">
        <v>21296.5</v>
      </c>
      <c r="FB758" s="67" t="s">
        <v>6087</v>
      </c>
      <c r="FC758" s="67" t="s">
        <v>6088</v>
      </c>
      <c r="FD758" s="67" t="s">
        <v>6089</v>
      </c>
      <c r="FE758" s="68" t="s">
        <v>6090</v>
      </c>
      <c r="FF758" s="68" t="s">
        <v>6091</v>
      </c>
    </row>
    <row r="759" spans="151:162" x14ac:dyDescent="0.2">
      <c r="EU759" s="67">
        <v>592.28</v>
      </c>
      <c r="EV759" s="67" t="s">
        <v>6092</v>
      </c>
      <c r="EW759" s="67">
        <v>519.19000000000005</v>
      </c>
      <c r="EX759" s="67" t="s">
        <v>6093</v>
      </c>
      <c r="EY759" s="67">
        <v>5934</v>
      </c>
      <c r="EZ759" s="67" t="s">
        <v>6094</v>
      </c>
      <c r="FA759" s="67">
        <v>21316.25</v>
      </c>
      <c r="FB759" s="67" t="s">
        <v>6095</v>
      </c>
      <c r="FC759" s="67" t="s">
        <v>6096</v>
      </c>
      <c r="FD759" s="67" t="s">
        <v>6097</v>
      </c>
      <c r="FE759" s="68" t="s">
        <v>6098</v>
      </c>
      <c r="FF759" s="68" t="s">
        <v>6099</v>
      </c>
    </row>
    <row r="760" spans="151:162" x14ac:dyDescent="0.2">
      <c r="EU760" s="67">
        <v>592.14</v>
      </c>
      <c r="EV760" s="67" t="s">
        <v>6100</v>
      </c>
      <c r="EW760" s="67">
        <v>519.04999999999995</v>
      </c>
      <c r="EX760" s="67" t="s">
        <v>6101</v>
      </c>
      <c r="EY760" s="67">
        <v>5932.75</v>
      </c>
      <c r="EZ760" s="67" t="s">
        <v>6102</v>
      </c>
      <c r="FA760" s="67">
        <v>21309.75</v>
      </c>
      <c r="FB760" s="67" t="s">
        <v>6103</v>
      </c>
      <c r="FC760" s="67" t="s">
        <v>6104</v>
      </c>
      <c r="FD760" s="67" t="s">
        <v>6105</v>
      </c>
      <c r="FE760" s="68" t="s">
        <v>6106</v>
      </c>
      <c r="FF760" s="68" t="s">
        <v>6107</v>
      </c>
    </row>
    <row r="761" spans="151:162" x14ac:dyDescent="0.2">
      <c r="EU761" s="67">
        <v>591.99</v>
      </c>
      <c r="EV761" s="67" t="s">
        <v>6108</v>
      </c>
      <c r="EW761" s="67">
        <v>518.82000000000005</v>
      </c>
      <c r="EX761" s="67" t="s">
        <v>6109</v>
      </c>
      <c r="EY761" s="67">
        <v>5931.25</v>
      </c>
      <c r="EZ761" s="67" t="s">
        <v>6110</v>
      </c>
      <c r="FA761" s="67">
        <v>21300.75</v>
      </c>
      <c r="FB761" s="67" t="s">
        <v>6111</v>
      </c>
      <c r="FC761" s="67" t="s">
        <v>6112</v>
      </c>
      <c r="FD761" s="67" t="s">
        <v>6113</v>
      </c>
      <c r="FE761" s="68" t="s">
        <v>6114</v>
      </c>
      <c r="FF761" s="68" t="s">
        <v>6115</v>
      </c>
    </row>
    <row r="762" spans="151:162" x14ac:dyDescent="0.2">
      <c r="EU762" s="67">
        <v>592</v>
      </c>
      <c r="EV762" s="67" t="s">
        <v>6116</v>
      </c>
      <c r="EW762" s="67">
        <v>518.91999999999996</v>
      </c>
      <c r="EX762" s="67" t="s">
        <v>6117</v>
      </c>
      <c r="EY762" s="67">
        <v>5931.25</v>
      </c>
      <c r="EZ762" s="67" t="s">
        <v>6118</v>
      </c>
      <c r="FA762" s="67">
        <v>21304.75</v>
      </c>
      <c r="FB762" s="67" t="s">
        <v>6119</v>
      </c>
      <c r="FC762" s="67" t="s">
        <v>6120</v>
      </c>
      <c r="FD762" s="67" t="s">
        <v>6121</v>
      </c>
      <c r="FE762" s="68" t="s">
        <v>6122</v>
      </c>
      <c r="FF762" s="68" t="s">
        <v>6123</v>
      </c>
    </row>
    <row r="763" spans="151:162" x14ac:dyDescent="0.2">
      <c r="EU763" s="67">
        <v>592.23</v>
      </c>
      <c r="EV763" s="67" t="s">
        <v>6124</v>
      </c>
      <c r="EW763" s="67">
        <v>519.07000000000005</v>
      </c>
      <c r="EX763" s="67" t="s">
        <v>6125</v>
      </c>
      <c r="EY763" s="67">
        <v>5933.5</v>
      </c>
      <c r="EZ763" s="67" t="s">
        <v>6126</v>
      </c>
      <c r="FA763" s="67">
        <v>21310.5</v>
      </c>
      <c r="FB763" s="67" t="s">
        <v>6127</v>
      </c>
      <c r="FC763" s="67" t="s">
        <v>6128</v>
      </c>
      <c r="FD763" s="67" t="s">
        <v>6129</v>
      </c>
      <c r="FE763" s="68" t="s">
        <v>6130</v>
      </c>
      <c r="FF763" s="68" t="s">
        <v>6131</v>
      </c>
    </row>
    <row r="764" spans="151:162" x14ac:dyDescent="0.2">
      <c r="EU764" s="67">
        <v>592.49</v>
      </c>
      <c r="EV764" s="67" t="s">
        <v>6132</v>
      </c>
      <c r="EW764" s="67">
        <v>519.28</v>
      </c>
      <c r="EX764" s="67" t="s">
        <v>6133</v>
      </c>
      <c r="EY764" s="67">
        <v>5936.25</v>
      </c>
      <c r="EZ764" s="67" t="s">
        <v>6134</v>
      </c>
      <c r="FA764" s="67">
        <v>21318.25</v>
      </c>
      <c r="FB764" s="67" t="s">
        <v>6135</v>
      </c>
      <c r="FC764" s="67" t="s">
        <v>6136</v>
      </c>
      <c r="FD764" s="67" t="s">
        <v>6137</v>
      </c>
      <c r="FE764" s="68" t="s">
        <v>6138</v>
      </c>
      <c r="FF764" s="68" t="s">
        <v>6139</v>
      </c>
    </row>
    <row r="765" spans="151:162" x14ac:dyDescent="0.2">
      <c r="EU765" s="67">
        <v>592.64</v>
      </c>
      <c r="EV765" s="67" t="s">
        <v>6140</v>
      </c>
      <c r="EW765" s="67">
        <v>519.46</v>
      </c>
      <c r="EX765" s="67" t="s">
        <v>6141</v>
      </c>
      <c r="EY765" s="67">
        <v>5937.75</v>
      </c>
      <c r="EZ765" s="67" t="s">
        <v>6142</v>
      </c>
      <c r="FA765" s="67">
        <v>21326.5</v>
      </c>
      <c r="FB765" s="67" t="s">
        <v>6143</v>
      </c>
      <c r="FC765" s="67" t="s">
        <v>6144</v>
      </c>
      <c r="FD765" s="67" t="s">
        <v>6145</v>
      </c>
      <c r="FE765" s="68" t="s">
        <v>6146</v>
      </c>
      <c r="FF765" s="68" t="s">
        <v>6147</v>
      </c>
    </row>
    <row r="766" spans="151:162" x14ac:dyDescent="0.2">
      <c r="EU766" s="67">
        <v>592.42999999999995</v>
      </c>
      <c r="EV766" s="67" t="s">
        <v>6148</v>
      </c>
      <c r="EW766" s="67">
        <v>519.19000000000005</v>
      </c>
      <c r="EX766" s="67" t="s">
        <v>6149</v>
      </c>
      <c r="EY766" s="67">
        <v>5935.5</v>
      </c>
      <c r="EZ766" s="67" t="s">
        <v>6150</v>
      </c>
      <c r="FA766" s="67">
        <v>21315.5</v>
      </c>
      <c r="FB766" s="67" t="s">
        <v>6151</v>
      </c>
      <c r="FC766" s="67" t="s">
        <v>6152</v>
      </c>
      <c r="FD766" s="67" t="s">
        <v>6153</v>
      </c>
      <c r="FE766" s="68" t="s">
        <v>6154</v>
      </c>
      <c r="FF766" s="68" t="s">
        <v>6155</v>
      </c>
    </row>
    <row r="767" spans="151:162" x14ac:dyDescent="0.2">
      <c r="EU767" s="67">
        <v>592.57000000000005</v>
      </c>
      <c r="EV767" s="67" t="s">
        <v>6156</v>
      </c>
      <c r="EW767" s="67">
        <v>519.39</v>
      </c>
      <c r="EX767" s="67" t="s">
        <v>6157</v>
      </c>
      <c r="EY767" s="67">
        <v>5937.25</v>
      </c>
      <c r="EZ767" s="67" t="s">
        <v>6158</v>
      </c>
      <c r="FA767" s="67">
        <v>21323.75</v>
      </c>
      <c r="FB767" s="67" t="s">
        <v>6159</v>
      </c>
      <c r="FC767" s="67" t="s">
        <v>6160</v>
      </c>
      <c r="FD767" s="67" t="s">
        <v>6161</v>
      </c>
      <c r="FE767" s="68" t="s">
        <v>6162</v>
      </c>
      <c r="FF767" s="68" t="s">
        <v>6163</v>
      </c>
    </row>
    <row r="768" spans="151:162" x14ac:dyDescent="0.2">
      <c r="EU768" s="67">
        <v>592.75</v>
      </c>
      <c r="EV768" s="67" t="s">
        <v>6164</v>
      </c>
      <c r="EW768" s="67">
        <v>519.65</v>
      </c>
      <c r="EX768" s="67" t="s">
        <v>6165</v>
      </c>
      <c r="EY768" s="67">
        <v>5939</v>
      </c>
      <c r="EZ768" s="67" t="s">
        <v>6166</v>
      </c>
      <c r="FA768" s="67">
        <v>21334.5</v>
      </c>
      <c r="FB768" s="67" t="s">
        <v>6167</v>
      </c>
      <c r="FC768" s="67" t="s">
        <v>6168</v>
      </c>
      <c r="FD768" s="67" t="s">
        <v>6169</v>
      </c>
      <c r="FE768" s="68" t="s">
        <v>6170</v>
      </c>
      <c r="FF768" s="68" t="s">
        <v>6171</v>
      </c>
    </row>
    <row r="769" spans="151:162" x14ac:dyDescent="0.2">
      <c r="EU769" s="67">
        <v>592.53</v>
      </c>
      <c r="EV769" s="67" t="s">
        <v>6172</v>
      </c>
      <c r="EW769" s="67">
        <v>519.33000000000004</v>
      </c>
      <c r="EX769" s="67" t="s">
        <v>6173</v>
      </c>
      <c r="EY769" s="67">
        <v>5936.75</v>
      </c>
      <c r="EZ769" s="67" t="s">
        <v>6174</v>
      </c>
      <c r="FA769" s="67">
        <v>21321.75</v>
      </c>
      <c r="FB769" s="67" t="s">
        <v>6175</v>
      </c>
      <c r="FC769" s="67" t="s">
        <v>6176</v>
      </c>
      <c r="FD769" s="67" t="s">
        <v>6177</v>
      </c>
      <c r="FE769" s="68" t="s">
        <v>6178</v>
      </c>
      <c r="FF769" s="68" t="s">
        <v>6179</v>
      </c>
    </row>
    <row r="770" spans="151:162" x14ac:dyDescent="0.2">
      <c r="EU770" s="67">
        <v>592.79</v>
      </c>
      <c r="EV770" s="67" t="s">
        <v>6180</v>
      </c>
      <c r="EW770" s="67">
        <v>519.62</v>
      </c>
      <c r="EX770" s="67" t="s">
        <v>6181</v>
      </c>
      <c r="EY770" s="67">
        <v>5939.25</v>
      </c>
      <c r="EZ770" s="67" t="s">
        <v>6182</v>
      </c>
      <c r="FA770" s="67">
        <v>21333.25</v>
      </c>
      <c r="FB770" s="67" t="s">
        <v>6183</v>
      </c>
      <c r="FC770" s="67" t="s">
        <v>6184</v>
      </c>
      <c r="FD770" s="67" t="s">
        <v>6185</v>
      </c>
      <c r="FE770" s="68" t="s">
        <v>6186</v>
      </c>
      <c r="FF770" s="68" t="s">
        <v>6187</v>
      </c>
    </row>
    <row r="771" spans="151:162" x14ac:dyDescent="0.2">
      <c r="EU771" s="67">
        <v>592.82000000000005</v>
      </c>
      <c r="EV771" s="67" t="s">
        <v>6188</v>
      </c>
      <c r="EW771" s="67">
        <v>519.77</v>
      </c>
      <c r="EX771" s="67" t="s">
        <v>6189</v>
      </c>
      <c r="EY771" s="67">
        <v>5939.75</v>
      </c>
      <c r="EZ771" s="67" t="s">
        <v>6190</v>
      </c>
      <c r="FA771" s="67">
        <v>21339</v>
      </c>
      <c r="FB771" s="67" t="s">
        <v>6191</v>
      </c>
      <c r="FC771" s="67" t="s">
        <v>6192</v>
      </c>
      <c r="FD771" s="67" t="s">
        <v>6193</v>
      </c>
      <c r="FE771" s="68" t="s">
        <v>6194</v>
      </c>
      <c r="FF771" s="68" t="s">
        <v>6195</v>
      </c>
    </row>
    <row r="772" spans="151:162" x14ac:dyDescent="0.2">
      <c r="EU772" s="67">
        <v>592.64</v>
      </c>
      <c r="EV772" s="67" t="s">
        <v>6196</v>
      </c>
      <c r="EW772" s="67">
        <v>519.6</v>
      </c>
      <c r="EX772" s="67" t="s">
        <v>6197</v>
      </c>
      <c r="EY772" s="67">
        <v>5937.75</v>
      </c>
      <c r="EZ772" s="67" t="s">
        <v>6198</v>
      </c>
      <c r="FA772" s="67">
        <v>21332.25</v>
      </c>
      <c r="FB772" s="67" t="s">
        <v>6199</v>
      </c>
      <c r="FC772" s="67" t="s">
        <v>6200</v>
      </c>
      <c r="FD772" s="67" t="s">
        <v>6201</v>
      </c>
      <c r="FE772" s="68" t="s">
        <v>6202</v>
      </c>
      <c r="FF772" s="68" t="s">
        <v>6203</v>
      </c>
    </row>
    <row r="773" spans="151:162" x14ac:dyDescent="0.2">
      <c r="EU773" s="67">
        <v>592.16999999999996</v>
      </c>
      <c r="EV773" s="67" t="s">
        <v>6204</v>
      </c>
      <c r="EW773" s="67">
        <v>519.15200000000004</v>
      </c>
      <c r="EX773" s="67" t="s">
        <v>6205</v>
      </c>
      <c r="EY773" s="67">
        <v>5933.5</v>
      </c>
      <c r="EZ773" s="67" t="s">
        <v>6206</v>
      </c>
      <c r="FA773" s="67">
        <v>21314.5</v>
      </c>
      <c r="FB773" s="67" t="s">
        <v>6207</v>
      </c>
      <c r="FC773" s="67" t="s">
        <v>6208</v>
      </c>
      <c r="FD773" s="67" t="s">
        <v>6209</v>
      </c>
      <c r="FE773" s="68" t="s">
        <v>6210</v>
      </c>
      <c r="FF773" s="68" t="s">
        <v>6211</v>
      </c>
    </row>
    <row r="774" spans="151:162" x14ac:dyDescent="0.2">
      <c r="EU774" s="67">
        <v>591.94299999999998</v>
      </c>
      <c r="EV774" s="67" t="s">
        <v>6212</v>
      </c>
      <c r="EW774" s="67">
        <v>518.9</v>
      </c>
      <c r="EX774" s="67" t="s">
        <v>6213</v>
      </c>
      <c r="EY774" s="67">
        <v>5931</v>
      </c>
      <c r="EZ774" s="67" t="s">
        <v>6214</v>
      </c>
      <c r="FA774" s="67">
        <v>21303.25</v>
      </c>
      <c r="FB774" s="67" t="s">
        <v>6215</v>
      </c>
      <c r="FC774" s="67" t="s">
        <v>6216</v>
      </c>
      <c r="FD774" s="67" t="s">
        <v>6217</v>
      </c>
      <c r="FE774" s="68" t="s">
        <v>6218</v>
      </c>
      <c r="FF774" s="68" t="s">
        <v>6219</v>
      </c>
    </row>
    <row r="775" spans="151:162" x14ac:dyDescent="0.2">
      <c r="EU775" s="67">
        <v>591.65</v>
      </c>
      <c r="EV775" s="67" t="s">
        <v>6220</v>
      </c>
      <c r="EW775" s="67">
        <v>518.55999999999995</v>
      </c>
      <c r="EX775" s="67" t="s">
        <v>6221</v>
      </c>
      <c r="EY775" s="67">
        <v>5927.75</v>
      </c>
      <c r="EZ775" s="67" t="s">
        <v>6222</v>
      </c>
      <c r="FA775" s="67">
        <v>21289.25</v>
      </c>
      <c r="FB775" s="67" t="s">
        <v>6223</v>
      </c>
      <c r="FC775" s="67" t="s">
        <v>6224</v>
      </c>
      <c r="FD775" s="67" t="s">
        <v>6225</v>
      </c>
      <c r="FE775" s="68" t="s">
        <v>6226</v>
      </c>
      <c r="FF775" s="68" t="s">
        <v>6227</v>
      </c>
    </row>
    <row r="776" spans="151:162" x14ac:dyDescent="0.2">
      <c r="EU776" s="67">
        <v>592.39</v>
      </c>
      <c r="EV776" s="67" t="s">
        <v>6228</v>
      </c>
      <c r="EW776" s="67">
        <v>519.36500000000001</v>
      </c>
      <c r="EX776" s="67" t="s">
        <v>6229</v>
      </c>
      <c r="EY776" s="67">
        <v>5935.5</v>
      </c>
      <c r="EZ776" s="67" t="s">
        <v>6230</v>
      </c>
      <c r="FA776" s="67">
        <v>21323</v>
      </c>
      <c r="FB776" s="67" t="s">
        <v>6231</v>
      </c>
      <c r="FC776" s="67" t="s">
        <v>6232</v>
      </c>
      <c r="FD776" s="67" t="s">
        <v>6233</v>
      </c>
      <c r="FE776" s="68" t="s">
        <v>6234</v>
      </c>
      <c r="FF776" s="68" t="s">
        <v>6235</v>
      </c>
    </row>
    <row r="777" spans="151:162" x14ac:dyDescent="0.2">
      <c r="EU777" s="67">
        <v>592.29</v>
      </c>
      <c r="EV777" s="67" t="s">
        <v>6236</v>
      </c>
      <c r="EW777" s="67">
        <v>519.20000000000005</v>
      </c>
      <c r="EX777" s="67" t="s">
        <v>6237</v>
      </c>
      <c r="EY777" s="67">
        <v>5934.5</v>
      </c>
      <c r="EZ777" s="67" t="s">
        <v>6238</v>
      </c>
      <c r="FA777" s="67">
        <v>21317</v>
      </c>
      <c r="FB777" s="67" t="s">
        <v>6239</v>
      </c>
      <c r="FC777" s="67" t="s">
        <v>6240</v>
      </c>
      <c r="FD777" s="67" t="s">
        <v>6241</v>
      </c>
      <c r="FE777" s="68" t="s">
        <v>6242</v>
      </c>
      <c r="FF777" s="68" t="s">
        <v>6243</v>
      </c>
    </row>
    <row r="778" spans="151:162" x14ac:dyDescent="0.2">
      <c r="EU778" s="67">
        <v>592.44399999999996</v>
      </c>
      <c r="EV778" s="67" t="s">
        <v>6244</v>
      </c>
      <c r="EW778" s="67">
        <v>519.39</v>
      </c>
      <c r="EX778" s="67" t="s">
        <v>6245</v>
      </c>
      <c r="EY778" s="67">
        <v>5935.75</v>
      </c>
      <c r="EZ778" s="67" t="s">
        <v>6246</v>
      </c>
      <c r="FA778" s="67">
        <v>21322.75</v>
      </c>
      <c r="FB778" s="67" t="s">
        <v>6247</v>
      </c>
      <c r="FC778" s="67" t="s">
        <v>6248</v>
      </c>
      <c r="FD778" s="67" t="s">
        <v>6249</v>
      </c>
      <c r="FE778" s="68" t="s">
        <v>6250</v>
      </c>
      <c r="FF778" s="68" t="s">
        <v>6251</v>
      </c>
    </row>
    <row r="779" spans="151:162" x14ac:dyDescent="0.2">
      <c r="EU779" s="67">
        <v>592.20000000000005</v>
      </c>
      <c r="EV779" s="67" t="s">
        <v>6252</v>
      </c>
      <c r="EW779" s="67">
        <v>519.16999999999996</v>
      </c>
      <c r="EX779" s="67" t="s">
        <v>6253</v>
      </c>
      <c r="EY779" s="67">
        <v>5933.5</v>
      </c>
      <c r="EZ779" s="67" t="s">
        <v>6254</v>
      </c>
      <c r="FA779" s="67">
        <v>21314.75</v>
      </c>
      <c r="FB779" s="67" t="s">
        <v>6255</v>
      </c>
      <c r="FC779" s="67" t="s">
        <v>6256</v>
      </c>
      <c r="FD779" s="67" t="s">
        <v>6257</v>
      </c>
      <c r="FE779" s="68" t="s">
        <v>6258</v>
      </c>
      <c r="FF779" s="68" t="s">
        <v>6259</v>
      </c>
    </row>
    <row r="780" spans="151:162" x14ac:dyDescent="0.2">
      <c r="EU780" s="67">
        <v>592.12</v>
      </c>
      <c r="EV780" s="67" t="s">
        <v>6260</v>
      </c>
      <c r="EW780" s="67">
        <v>519.04</v>
      </c>
      <c r="EX780" s="67" t="s">
        <v>6261</v>
      </c>
      <c r="EY780" s="67">
        <v>5932.75</v>
      </c>
      <c r="EZ780" s="67" t="s">
        <v>6262</v>
      </c>
      <c r="FA780" s="67">
        <v>21309</v>
      </c>
      <c r="FB780" s="67" t="s">
        <v>6263</v>
      </c>
      <c r="FC780" s="67" t="s">
        <v>6264</v>
      </c>
      <c r="FD780" s="67" t="s">
        <v>6265</v>
      </c>
      <c r="FE780" s="68" t="s">
        <v>6266</v>
      </c>
      <c r="FF780" s="68" t="s">
        <v>6267</v>
      </c>
    </row>
    <row r="781" spans="151:162" x14ac:dyDescent="0.2">
      <c r="EU781" s="67">
        <v>592.02</v>
      </c>
      <c r="EV781" s="67" t="s">
        <v>6268</v>
      </c>
      <c r="EW781" s="67">
        <v>518.94000000000005</v>
      </c>
      <c r="EX781" s="67" t="s">
        <v>6269</v>
      </c>
      <c r="EY781" s="67">
        <v>5931.5</v>
      </c>
      <c r="EZ781" s="67" t="s">
        <v>6270</v>
      </c>
      <c r="FA781" s="67">
        <v>21305</v>
      </c>
      <c r="FB781" s="67" t="s">
        <v>6271</v>
      </c>
      <c r="FC781" s="67" t="s">
        <v>6272</v>
      </c>
      <c r="FD781" s="67" t="s">
        <v>6273</v>
      </c>
      <c r="FE781" s="68" t="s">
        <v>6274</v>
      </c>
      <c r="FF781" s="68" t="s">
        <v>6275</v>
      </c>
    </row>
    <row r="782" spans="151:162" x14ac:dyDescent="0.2">
      <c r="EU782" s="67">
        <v>592.1</v>
      </c>
      <c r="EV782" s="67" t="s">
        <v>6276</v>
      </c>
      <c r="EW782" s="67">
        <v>519.01</v>
      </c>
      <c r="EX782" s="67" t="s">
        <v>6277</v>
      </c>
      <c r="EY782" s="67">
        <v>5932.75</v>
      </c>
      <c r="EZ782" s="67" t="s">
        <v>6278</v>
      </c>
      <c r="FA782" s="67">
        <v>21308.25</v>
      </c>
      <c r="FB782" s="67" t="s">
        <v>6279</v>
      </c>
      <c r="FC782" s="67" t="s">
        <v>6280</v>
      </c>
      <c r="FD782" s="67" t="s">
        <v>6281</v>
      </c>
      <c r="FE782" s="68" t="s">
        <v>6282</v>
      </c>
      <c r="FF782" s="68" t="s">
        <v>6283</v>
      </c>
    </row>
    <row r="783" spans="151:162" x14ac:dyDescent="0.2">
      <c r="EU783" s="67">
        <v>592.09</v>
      </c>
      <c r="EV783" s="67" t="s">
        <v>6284</v>
      </c>
      <c r="EW783" s="67">
        <v>518.97</v>
      </c>
      <c r="EX783" s="67" t="s">
        <v>6285</v>
      </c>
      <c r="EY783" s="67">
        <v>5932.25</v>
      </c>
      <c r="EZ783" s="67" t="s">
        <v>6286</v>
      </c>
      <c r="FA783" s="67">
        <v>21306.25</v>
      </c>
      <c r="FB783" s="67" t="s">
        <v>6287</v>
      </c>
      <c r="FC783" s="67" t="s">
        <v>6288</v>
      </c>
      <c r="FD783" s="67" t="s">
        <v>6289</v>
      </c>
      <c r="FE783" s="68" t="s">
        <v>6290</v>
      </c>
      <c r="FF783" s="68" t="s">
        <v>6291</v>
      </c>
    </row>
    <row r="784" spans="151:162" x14ac:dyDescent="0.2">
      <c r="EU784" s="67">
        <v>591.95899999999995</v>
      </c>
      <c r="EV784" s="67" t="s">
        <v>6292</v>
      </c>
      <c r="EW784" s="67">
        <v>518.80999999999995</v>
      </c>
      <c r="EX784" s="67" t="s">
        <v>6293</v>
      </c>
      <c r="EY784" s="67">
        <v>5930.75</v>
      </c>
      <c r="EZ784" s="67" t="s">
        <v>6294</v>
      </c>
      <c r="FA784" s="67">
        <v>21300</v>
      </c>
      <c r="FB784" s="67" t="s">
        <v>6295</v>
      </c>
      <c r="FC784" s="67" t="s">
        <v>6296</v>
      </c>
      <c r="FD784" s="67" t="s">
        <v>6297</v>
      </c>
      <c r="FE784" s="68" t="s">
        <v>6298</v>
      </c>
      <c r="FF784" s="68" t="s">
        <v>6299</v>
      </c>
    </row>
    <row r="785" spans="151:162" x14ac:dyDescent="0.2">
      <c r="EU785" s="67">
        <v>592.12</v>
      </c>
      <c r="EV785" s="67" t="s">
        <v>6300</v>
      </c>
      <c r="EW785" s="67">
        <v>519.01</v>
      </c>
      <c r="EX785" s="67" t="s">
        <v>6301</v>
      </c>
      <c r="EY785" s="67">
        <v>5932.75</v>
      </c>
      <c r="EZ785" s="67" t="s">
        <v>6302</v>
      </c>
      <c r="FA785" s="67">
        <v>21308.5</v>
      </c>
      <c r="FB785" s="67" t="s">
        <v>6303</v>
      </c>
      <c r="FC785" s="67" t="s">
        <v>6304</v>
      </c>
      <c r="FD785" s="67" t="s">
        <v>6305</v>
      </c>
      <c r="FE785" s="68" t="s">
        <v>6306</v>
      </c>
      <c r="FF785" s="68" t="s">
        <v>6307</v>
      </c>
    </row>
    <row r="786" spans="151:162" x14ac:dyDescent="0.2">
      <c r="EU786" s="67">
        <v>592.37</v>
      </c>
      <c r="EV786" s="67" t="s">
        <v>6308</v>
      </c>
      <c r="EW786" s="67">
        <v>519.14499999999998</v>
      </c>
      <c r="EX786" s="67" t="s">
        <v>6309</v>
      </c>
      <c r="EY786" s="67">
        <v>5935</v>
      </c>
      <c r="EZ786" s="67" t="s">
        <v>6310</v>
      </c>
      <c r="FA786" s="67">
        <v>21313.5</v>
      </c>
      <c r="FB786" s="67" t="s">
        <v>6311</v>
      </c>
      <c r="FC786" s="67" t="s">
        <v>6312</v>
      </c>
      <c r="FD786" s="67" t="s">
        <v>6313</v>
      </c>
      <c r="FE786" s="68" t="s">
        <v>6314</v>
      </c>
      <c r="FF786" s="68" t="s">
        <v>6315</v>
      </c>
    </row>
    <row r="787" spans="151:162" x14ac:dyDescent="0.2">
      <c r="EU787" s="67">
        <v>592.45000000000005</v>
      </c>
      <c r="EV787" s="67" t="s">
        <v>6316</v>
      </c>
      <c r="EW787" s="67">
        <v>519.19100000000003</v>
      </c>
      <c r="EX787" s="67" t="s">
        <v>6317</v>
      </c>
      <c r="EY787" s="67">
        <v>5935.75</v>
      </c>
      <c r="EZ787" s="67" t="s">
        <v>6318</v>
      </c>
      <c r="FA787" s="67">
        <v>21316</v>
      </c>
      <c r="FB787" s="67" t="s">
        <v>6319</v>
      </c>
      <c r="FC787" s="67" t="s">
        <v>6320</v>
      </c>
      <c r="FD787" s="67" t="s">
        <v>6321</v>
      </c>
      <c r="FE787" s="68" t="s">
        <v>6322</v>
      </c>
      <c r="FF787" s="68" t="s">
        <v>6323</v>
      </c>
    </row>
    <row r="788" spans="151:162" x14ac:dyDescent="0.2">
      <c r="EU788" s="67">
        <v>592.45000000000005</v>
      </c>
      <c r="EV788" s="67" t="s">
        <v>6324</v>
      </c>
      <c r="EW788" s="67">
        <v>519.11099999999999</v>
      </c>
      <c r="EX788" s="67" t="s">
        <v>6325</v>
      </c>
      <c r="EY788" s="67">
        <v>5936</v>
      </c>
      <c r="EZ788" s="67" t="s">
        <v>6326</v>
      </c>
      <c r="FA788" s="67">
        <v>21312.25</v>
      </c>
      <c r="FB788" s="67" t="s">
        <v>6327</v>
      </c>
      <c r="FC788" s="67" t="s">
        <v>6328</v>
      </c>
      <c r="FD788" s="67" t="s">
        <v>6329</v>
      </c>
      <c r="FE788" s="68" t="s">
        <v>6330</v>
      </c>
      <c r="FF788" s="68" t="s">
        <v>6331</v>
      </c>
    </row>
    <row r="789" spans="151:162" x14ac:dyDescent="0.2">
      <c r="EU789" s="67">
        <v>592.63800000000003</v>
      </c>
      <c r="EV789" s="67" t="s">
        <v>6332</v>
      </c>
      <c r="EW789" s="67">
        <v>519.28300000000002</v>
      </c>
      <c r="EX789" s="67" t="s">
        <v>6333</v>
      </c>
      <c r="EY789" s="67">
        <v>5937.75</v>
      </c>
      <c r="EZ789" s="67" t="s">
        <v>6334</v>
      </c>
      <c r="FA789" s="67">
        <v>21319.75</v>
      </c>
      <c r="FB789" s="67" t="s">
        <v>6335</v>
      </c>
      <c r="FC789" s="67" t="s">
        <v>6336</v>
      </c>
      <c r="FD789" s="67" t="s">
        <v>6337</v>
      </c>
      <c r="FE789" s="68" t="s">
        <v>6338</v>
      </c>
      <c r="FF789" s="68" t="s">
        <v>6339</v>
      </c>
    </row>
    <row r="790" spans="151:162" x14ac:dyDescent="0.2">
      <c r="EU790" s="67">
        <v>592.58500000000004</v>
      </c>
      <c r="EV790" s="67" t="s">
        <v>6340</v>
      </c>
      <c r="EW790" s="67">
        <v>519.28</v>
      </c>
      <c r="EX790" s="67" t="s">
        <v>6341</v>
      </c>
      <c r="EY790" s="67">
        <v>5937.25</v>
      </c>
      <c r="EZ790" s="67" t="s">
        <v>6342</v>
      </c>
      <c r="FA790" s="67">
        <v>21318.25</v>
      </c>
      <c r="FB790" s="67" t="s">
        <v>6343</v>
      </c>
      <c r="FC790" s="67" t="s">
        <v>6344</v>
      </c>
      <c r="FD790" s="67" t="s">
        <v>6345</v>
      </c>
      <c r="FE790" s="68" t="s">
        <v>6346</v>
      </c>
      <c r="FF790" s="68" t="s">
        <v>6347</v>
      </c>
    </row>
    <row r="791" spans="151:162" x14ac:dyDescent="0.2">
      <c r="EU791" s="67">
        <v>592.61500000000001</v>
      </c>
      <c r="EV791" s="67" t="s">
        <v>6348</v>
      </c>
      <c r="EW791" s="67">
        <v>519.26</v>
      </c>
      <c r="EX791" s="67" t="s">
        <v>6349</v>
      </c>
      <c r="EY791" s="67">
        <v>5937.5</v>
      </c>
      <c r="EZ791" s="67" t="s">
        <v>6350</v>
      </c>
      <c r="FA791" s="67">
        <v>21318.75</v>
      </c>
      <c r="FB791" s="67" t="s">
        <v>6351</v>
      </c>
      <c r="FC791" s="67" t="s">
        <v>6352</v>
      </c>
      <c r="FD791" s="67" t="s">
        <v>6353</v>
      </c>
      <c r="FE791" s="68" t="s">
        <v>6354</v>
      </c>
      <c r="FF791" s="68" t="s">
        <v>6355</v>
      </c>
    </row>
    <row r="792" spans="151:162" x14ac:dyDescent="0.2">
      <c r="EU792" s="67">
        <v>592.29</v>
      </c>
      <c r="EV792" s="67" t="s">
        <v>6356</v>
      </c>
      <c r="EW792" s="67">
        <v>518.88499999999999</v>
      </c>
      <c r="EX792" s="67" t="s">
        <v>6357</v>
      </c>
      <c r="EY792" s="67">
        <v>5934.5</v>
      </c>
      <c r="EZ792" s="67" t="s">
        <v>6358</v>
      </c>
      <c r="FA792" s="67">
        <v>21303</v>
      </c>
      <c r="FB792" s="67" t="s">
        <v>6359</v>
      </c>
      <c r="FC792" s="67" t="s">
        <v>6360</v>
      </c>
      <c r="FD792" s="67" t="s">
        <v>6361</v>
      </c>
      <c r="FE792" s="68" t="s">
        <v>6362</v>
      </c>
      <c r="FF792" s="68" t="s">
        <v>6363</v>
      </c>
    </row>
    <row r="793" spans="151:162" x14ac:dyDescent="0.2">
      <c r="EU793" s="67">
        <v>592.42999999999995</v>
      </c>
      <c r="EV793" s="67" t="s">
        <v>6364</v>
      </c>
      <c r="EW793" s="67">
        <v>519.02</v>
      </c>
      <c r="EX793" s="67" t="s">
        <v>6365</v>
      </c>
      <c r="EY793" s="67">
        <v>5935.75</v>
      </c>
      <c r="EZ793" s="67" t="s">
        <v>6366</v>
      </c>
      <c r="FA793" s="67">
        <v>21308.25</v>
      </c>
      <c r="FB793" s="67" t="s">
        <v>6367</v>
      </c>
      <c r="FC793" s="67" t="s">
        <v>6368</v>
      </c>
      <c r="FD793" s="67" t="s">
        <v>6369</v>
      </c>
      <c r="FE793" s="68" t="s">
        <v>6370</v>
      </c>
      <c r="FF793" s="68" t="s">
        <v>6371</v>
      </c>
    </row>
    <row r="794" spans="151:162" x14ac:dyDescent="0.2">
      <c r="EU794" s="67">
        <v>592.45000000000005</v>
      </c>
      <c r="EV794" s="67" t="s">
        <v>6372</v>
      </c>
      <c r="EW794" s="67">
        <v>519.07000000000005</v>
      </c>
      <c r="EX794" s="67" t="s">
        <v>6373</v>
      </c>
      <c r="EY794" s="67">
        <v>5936</v>
      </c>
      <c r="EZ794" s="67" t="s">
        <v>6374</v>
      </c>
      <c r="FA794" s="67">
        <v>21311</v>
      </c>
      <c r="FB794" s="67" t="s">
        <v>6375</v>
      </c>
      <c r="FC794" s="67" t="s">
        <v>6376</v>
      </c>
      <c r="FD794" s="67" t="s">
        <v>6377</v>
      </c>
      <c r="FE794" s="68" t="s">
        <v>6378</v>
      </c>
      <c r="FF794" s="68" t="s">
        <v>6379</v>
      </c>
    </row>
    <row r="795" spans="151:162" x14ac:dyDescent="0.2">
      <c r="EU795" s="67">
        <v>592.5</v>
      </c>
      <c r="EV795" s="67" t="s">
        <v>6380</v>
      </c>
      <c r="EW795" s="67">
        <v>519.20699999999999</v>
      </c>
      <c r="EX795" s="67" t="s">
        <v>6381</v>
      </c>
      <c r="EY795" s="67">
        <v>5936</v>
      </c>
      <c r="EZ795" s="67" t="s">
        <v>6382</v>
      </c>
      <c r="FA795" s="67">
        <v>21318.25</v>
      </c>
      <c r="FB795" s="67" t="s">
        <v>6383</v>
      </c>
      <c r="FC795" s="67" t="s">
        <v>6384</v>
      </c>
      <c r="FD795" s="67" t="s">
        <v>6385</v>
      </c>
      <c r="FE795" s="68" t="s">
        <v>6386</v>
      </c>
      <c r="FF795" s="68" t="s">
        <v>6387</v>
      </c>
    </row>
    <row r="796" spans="151:162" x14ac:dyDescent="0.2">
      <c r="EU796" s="67">
        <v>592.62</v>
      </c>
      <c r="EV796" s="67" t="s">
        <v>6388</v>
      </c>
      <c r="EW796" s="67">
        <v>519.54999999999995</v>
      </c>
      <c r="EX796" s="67" t="s">
        <v>6389</v>
      </c>
      <c r="EY796" s="67">
        <v>5937.5</v>
      </c>
      <c r="EZ796" s="67" t="s">
        <v>6390</v>
      </c>
      <c r="FA796" s="67">
        <v>21329.5</v>
      </c>
      <c r="FB796" s="67" t="s">
        <v>6391</v>
      </c>
      <c r="FC796" s="67" t="s">
        <v>6392</v>
      </c>
      <c r="FD796" s="67" t="s">
        <v>6393</v>
      </c>
      <c r="FE796" s="68" t="s">
        <v>6394</v>
      </c>
      <c r="FF796" s="68" t="s">
        <v>6395</v>
      </c>
    </row>
    <row r="797" spans="151:162" x14ac:dyDescent="0.2">
      <c r="EU797" s="67">
        <v>592.44000000000005</v>
      </c>
      <c r="EV797" s="67" t="s">
        <v>6396</v>
      </c>
      <c r="EW797" s="67">
        <v>519.38</v>
      </c>
      <c r="EX797" s="67" t="s">
        <v>6397</v>
      </c>
      <c r="EY797" s="67">
        <v>5936</v>
      </c>
      <c r="EZ797" s="67" t="s">
        <v>6398</v>
      </c>
      <c r="FA797" s="67">
        <v>21324.25</v>
      </c>
      <c r="FB797" s="67" t="s">
        <v>6399</v>
      </c>
      <c r="FC797" s="67" t="s">
        <v>6400</v>
      </c>
      <c r="FD797" s="67" t="s">
        <v>6401</v>
      </c>
      <c r="FE797" s="68" t="s">
        <v>6402</v>
      </c>
      <c r="FF797" s="68" t="s">
        <v>6403</v>
      </c>
    </row>
    <row r="798" spans="151:162" x14ac:dyDescent="0.2">
      <c r="EU798" s="67">
        <v>592.62</v>
      </c>
      <c r="EV798" s="67" t="s">
        <v>6404</v>
      </c>
      <c r="EW798" s="67">
        <v>519.59</v>
      </c>
      <c r="EX798" s="67" t="s">
        <v>6405</v>
      </c>
      <c r="EY798" s="67">
        <v>5937.5</v>
      </c>
      <c r="EZ798" s="67" t="s">
        <v>6406</v>
      </c>
      <c r="FA798" s="67">
        <v>21332.25</v>
      </c>
      <c r="FB798" s="67" t="s">
        <v>6407</v>
      </c>
      <c r="FC798" s="67" t="s">
        <v>6408</v>
      </c>
      <c r="FD798" s="67" t="s">
        <v>6409</v>
      </c>
      <c r="FE798" s="68" t="s">
        <v>6410</v>
      </c>
      <c r="FF798" s="68" t="s">
        <v>6411</v>
      </c>
    </row>
    <row r="799" spans="151:162" x14ac:dyDescent="0.2">
      <c r="EU799" s="67">
        <v>592.57000000000005</v>
      </c>
      <c r="EV799" s="67" t="s">
        <v>6412</v>
      </c>
      <c r="EW799" s="67">
        <v>519.55999999999995</v>
      </c>
      <c r="EX799" s="67" t="s">
        <v>6413</v>
      </c>
      <c r="EY799" s="67">
        <v>5937.25</v>
      </c>
      <c r="EZ799" s="67" t="s">
        <v>6414</v>
      </c>
      <c r="FA799" s="67">
        <v>21330.75</v>
      </c>
      <c r="FB799" s="67" t="s">
        <v>6415</v>
      </c>
      <c r="FC799" s="67" t="s">
        <v>6416</v>
      </c>
      <c r="FD799" s="67" t="s">
        <v>6417</v>
      </c>
      <c r="FE799" s="68" t="s">
        <v>6418</v>
      </c>
      <c r="FF799" s="68" t="s">
        <v>6419</v>
      </c>
    </row>
    <row r="800" spans="151:162" x14ac:dyDescent="0.2">
      <c r="EU800" s="67">
        <v>592.55999999999995</v>
      </c>
      <c r="EV800" s="67" t="s">
        <v>6420</v>
      </c>
      <c r="EW800" s="67">
        <v>519.55999999999995</v>
      </c>
      <c r="EX800" s="67" t="s">
        <v>6421</v>
      </c>
      <c r="EY800" s="67">
        <v>5937</v>
      </c>
      <c r="EZ800" s="67" t="s">
        <v>6422</v>
      </c>
      <c r="FA800" s="67">
        <v>21331.5</v>
      </c>
      <c r="FB800" s="67" t="s">
        <v>6423</v>
      </c>
      <c r="FC800" s="67" t="s">
        <v>6424</v>
      </c>
      <c r="FD800" s="67" t="s">
        <v>6425</v>
      </c>
      <c r="FE800" s="68" t="s">
        <v>6426</v>
      </c>
      <c r="FF800" s="68" t="s">
        <v>6427</v>
      </c>
    </row>
    <row r="801" spans="151:162" x14ac:dyDescent="0.2">
      <c r="EU801" s="67">
        <v>592.52</v>
      </c>
      <c r="EV801" s="67" t="s">
        <v>6428</v>
      </c>
      <c r="EW801" s="67">
        <v>519.53</v>
      </c>
      <c r="EX801" s="67" t="s">
        <v>6429</v>
      </c>
      <c r="EY801" s="67">
        <v>5936.5</v>
      </c>
      <c r="EZ801" s="67" t="s">
        <v>6430</v>
      </c>
      <c r="FA801" s="67">
        <v>21330.25</v>
      </c>
      <c r="FB801" s="67" t="s">
        <v>6431</v>
      </c>
      <c r="FC801" s="67" t="s">
        <v>6432</v>
      </c>
      <c r="FD801" s="67" t="s">
        <v>6433</v>
      </c>
      <c r="FE801" s="68" t="s">
        <v>6434</v>
      </c>
      <c r="FF801" s="68" t="s">
        <v>6435</v>
      </c>
    </row>
    <row r="802" spans="151:162" x14ac:dyDescent="0.2">
      <c r="EU802" s="67">
        <v>592.76</v>
      </c>
      <c r="EV802" s="67" t="s">
        <v>6436</v>
      </c>
      <c r="EW802" s="67">
        <v>519.73</v>
      </c>
      <c r="EX802" s="67" t="s">
        <v>6437</v>
      </c>
      <c r="EY802" s="67">
        <v>5939</v>
      </c>
      <c r="EZ802" s="67" t="s">
        <v>6438</v>
      </c>
      <c r="FA802" s="67">
        <v>21338.25</v>
      </c>
      <c r="FB802" s="67" t="s">
        <v>6439</v>
      </c>
      <c r="FC802" s="67" t="s">
        <v>6440</v>
      </c>
      <c r="FD802" s="67" t="s">
        <v>6441</v>
      </c>
      <c r="FE802" s="68" t="s">
        <v>6442</v>
      </c>
      <c r="FF802" s="68" t="s">
        <v>6443</v>
      </c>
    </row>
    <row r="803" spans="151:162" x14ac:dyDescent="0.2">
      <c r="EU803" s="67">
        <v>592.72</v>
      </c>
      <c r="EV803" s="67" t="s">
        <v>6444</v>
      </c>
      <c r="EW803" s="67">
        <v>519.66999999999996</v>
      </c>
      <c r="EX803" s="67" t="s">
        <v>6445</v>
      </c>
      <c r="EY803" s="67">
        <v>5938.75</v>
      </c>
      <c r="EZ803" s="67" t="s">
        <v>6446</v>
      </c>
      <c r="FA803" s="67">
        <v>21335.75</v>
      </c>
      <c r="FB803" s="67" t="s">
        <v>6447</v>
      </c>
      <c r="FC803" s="67" t="s">
        <v>6448</v>
      </c>
      <c r="FD803" s="67" t="s">
        <v>6449</v>
      </c>
      <c r="FE803" s="68" t="s">
        <v>6450</v>
      </c>
      <c r="FF803" s="68" t="s">
        <v>6451</v>
      </c>
    </row>
    <row r="804" spans="151:162" x14ac:dyDescent="0.2">
      <c r="EU804" s="67">
        <v>592.72</v>
      </c>
      <c r="EV804" s="67" t="s">
        <v>6452</v>
      </c>
      <c r="EW804" s="67">
        <v>519.63</v>
      </c>
      <c r="EX804" s="67" t="s">
        <v>6453</v>
      </c>
      <c r="EY804" s="67">
        <v>5938.75</v>
      </c>
      <c r="EZ804" s="67" t="s">
        <v>6454</v>
      </c>
      <c r="FA804" s="67">
        <v>21334.25</v>
      </c>
      <c r="FB804" s="67" t="s">
        <v>6455</v>
      </c>
      <c r="FC804" s="67" t="s">
        <v>6456</v>
      </c>
      <c r="FD804" s="67" t="s">
        <v>6457</v>
      </c>
      <c r="FE804" s="68" t="s">
        <v>6458</v>
      </c>
      <c r="FF804" s="68" t="s">
        <v>6459</v>
      </c>
    </row>
    <row r="805" spans="151:162" x14ac:dyDescent="0.2">
      <c r="EU805" s="67">
        <v>592.76</v>
      </c>
      <c r="EV805" s="67" t="s">
        <v>6460</v>
      </c>
      <c r="EW805" s="67">
        <v>519.66099999999994</v>
      </c>
      <c r="EX805" s="67" t="s">
        <v>6461</v>
      </c>
      <c r="EY805" s="67">
        <v>5939</v>
      </c>
      <c r="EZ805" s="67" t="s">
        <v>6462</v>
      </c>
      <c r="FA805" s="67">
        <v>21335.5</v>
      </c>
      <c r="FB805" s="67" t="s">
        <v>6463</v>
      </c>
      <c r="FC805" s="67" t="s">
        <v>6464</v>
      </c>
      <c r="FD805" s="67" t="s">
        <v>6465</v>
      </c>
      <c r="FE805" s="68" t="s">
        <v>6466</v>
      </c>
      <c r="FF805" s="68" t="s">
        <v>6467</v>
      </c>
    </row>
    <row r="806" spans="151:162" x14ac:dyDescent="0.2">
      <c r="EU806" s="67">
        <v>592.5</v>
      </c>
      <c r="EV806" s="67" t="s">
        <v>6468</v>
      </c>
      <c r="EW806" s="67">
        <v>519.4</v>
      </c>
      <c r="EX806" s="67" t="s">
        <v>6469</v>
      </c>
      <c r="EY806" s="67">
        <v>5937</v>
      </c>
      <c r="EZ806" s="67" t="s">
        <v>6470</v>
      </c>
      <c r="FA806" s="67">
        <v>21323.25</v>
      </c>
      <c r="FB806" s="67" t="s">
        <v>6471</v>
      </c>
      <c r="FC806" s="67" t="s">
        <v>6472</v>
      </c>
      <c r="FD806" s="67" t="s">
        <v>6473</v>
      </c>
      <c r="FE806" s="68" t="s">
        <v>6474</v>
      </c>
      <c r="FF806" s="68" t="s">
        <v>6475</v>
      </c>
    </row>
    <row r="807" spans="151:162" x14ac:dyDescent="0.2">
      <c r="EU807" s="67">
        <v>592.57000000000005</v>
      </c>
      <c r="EV807" s="67" t="s">
        <v>6476</v>
      </c>
      <c r="EW807" s="67">
        <v>519.33000000000004</v>
      </c>
      <c r="EX807" s="67" t="s">
        <v>6477</v>
      </c>
      <c r="EY807" s="67">
        <v>5937</v>
      </c>
      <c r="EZ807" s="67" t="s">
        <v>6478</v>
      </c>
      <c r="FA807" s="67">
        <v>21322</v>
      </c>
      <c r="FB807" s="67" t="s">
        <v>6479</v>
      </c>
      <c r="FC807" s="67" t="s">
        <v>6480</v>
      </c>
      <c r="FD807" s="67" t="s">
        <v>6481</v>
      </c>
      <c r="FE807" s="68" t="s">
        <v>6482</v>
      </c>
      <c r="FF807" s="68" t="s">
        <v>6483</v>
      </c>
    </row>
    <row r="808" spans="151:162" x14ac:dyDescent="0.2">
      <c r="EU808" s="67">
        <v>592.649</v>
      </c>
      <c r="EV808" s="67" t="s">
        <v>6484</v>
      </c>
      <c r="EW808" s="67">
        <v>519.36</v>
      </c>
      <c r="EX808" s="67" t="s">
        <v>6485</v>
      </c>
      <c r="EY808" s="67">
        <v>5938</v>
      </c>
      <c r="EZ808" s="67" t="s">
        <v>6486</v>
      </c>
      <c r="FA808" s="67">
        <v>21322.25</v>
      </c>
      <c r="FB808" s="67" t="s">
        <v>6487</v>
      </c>
      <c r="FC808" s="67" t="s">
        <v>6488</v>
      </c>
      <c r="FD808" s="67" t="s">
        <v>6489</v>
      </c>
      <c r="FE808" s="68" t="s">
        <v>6490</v>
      </c>
      <c r="FF808" s="68" t="s">
        <v>6491</v>
      </c>
    </row>
    <row r="809" spans="151:162" x14ac:dyDescent="0.2">
      <c r="EU809" s="67">
        <v>592.30999999999995</v>
      </c>
      <c r="EV809" s="67" t="s">
        <v>6492</v>
      </c>
      <c r="EW809" s="67">
        <v>519.05999999999995</v>
      </c>
      <c r="EX809" s="67" t="s">
        <v>6493</v>
      </c>
      <c r="EY809" s="67">
        <v>5934.5</v>
      </c>
      <c r="EZ809" s="67" t="s">
        <v>6494</v>
      </c>
      <c r="FA809" s="67">
        <v>21310</v>
      </c>
      <c r="FB809" s="67" t="s">
        <v>6495</v>
      </c>
      <c r="FC809" s="67" t="s">
        <v>6496</v>
      </c>
      <c r="FD809" s="67" t="s">
        <v>6497</v>
      </c>
      <c r="FE809" s="68" t="s">
        <v>6498</v>
      </c>
      <c r="FF809" s="68" t="s">
        <v>6499</v>
      </c>
    </row>
    <row r="810" spans="151:162" x14ac:dyDescent="0.2">
      <c r="EU810" s="67">
        <v>592.41</v>
      </c>
      <c r="EV810" s="67" t="s">
        <v>6500</v>
      </c>
      <c r="EW810" s="67">
        <v>519.1</v>
      </c>
      <c r="EX810" s="67" t="s">
        <v>6501</v>
      </c>
      <c r="EY810" s="67">
        <v>5935</v>
      </c>
      <c r="EZ810" s="67" t="s">
        <v>6502</v>
      </c>
      <c r="FA810" s="67">
        <v>21314.5</v>
      </c>
      <c r="FB810" s="67" t="s">
        <v>6503</v>
      </c>
      <c r="FC810" s="67" t="s">
        <v>6504</v>
      </c>
      <c r="FD810" s="67" t="s">
        <v>6505</v>
      </c>
      <c r="FE810" s="68" t="s">
        <v>6506</v>
      </c>
      <c r="FF810" s="68" t="s">
        <v>6507</v>
      </c>
    </row>
    <row r="811" spans="151:162" x14ac:dyDescent="0.2">
      <c r="EU811" s="67">
        <v>592.45000000000005</v>
      </c>
      <c r="EV811" s="67" t="s">
        <v>6508</v>
      </c>
      <c r="EW811" s="67">
        <v>519.27</v>
      </c>
      <c r="EX811" s="67" t="s">
        <v>6509</v>
      </c>
      <c r="EY811" s="67">
        <v>5936</v>
      </c>
      <c r="EZ811" s="67" t="s">
        <v>6510</v>
      </c>
      <c r="FA811" s="67">
        <v>21319</v>
      </c>
      <c r="FB811" s="67" t="s">
        <v>6511</v>
      </c>
      <c r="FC811" s="67" t="s">
        <v>6512</v>
      </c>
      <c r="FD811" s="67" t="s">
        <v>6513</v>
      </c>
      <c r="FE811" s="68" t="s">
        <v>6514</v>
      </c>
      <c r="FF811" s="68" t="s">
        <v>6515</v>
      </c>
    </row>
    <row r="812" spans="151:162" x14ac:dyDescent="0.2">
      <c r="EU812" s="67">
        <v>592.29</v>
      </c>
      <c r="EV812" s="67" t="s">
        <v>6516</v>
      </c>
      <c r="EW812" s="67">
        <v>519.09</v>
      </c>
      <c r="EX812" s="67" t="s">
        <v>6517</v>
      </c>
      <c r="EY812" s="67">
        <v>5934</v>
      </c>
      <c r="EZ812" s="67" t="s">
        <v>6518</v>
      </c>
      <c r="FA812" s="67">
        <v>21311.5</v>
      </c>
      <c r="FB812" s="67" t="s">
        <v>6519</v>
      </c>
      <c r="FC812" s="67" t="s">
        <v>6520</v>
      </c>
      <c r="FD812" s="67" t="s">
        <v>6521</v>
      </c>
      <c r="FE812" s="68" t="s">
        <v>6522</v>
      </c>
      <c r="FF812" s="68" t="s">
        <v>6523</v>
      </c>
    </row>
    <row r="813" spans="151:162" x14ac:dyDescent="0.2">
      <c r="EU813" s="67">
        <v>592.32000000000005</v>
      </c>
      <c r="EV813" s="67" t="s">
        <v>6524</v>
      </c>
      <c r="EW813" s="67">
        <v>519.11</v>
      </c>
      <c r="EX813" s="67" t="s">
        <v>6525</v>
      </c>
      <c r="EY813" s="67">
        <v>5934.5</v>
      </c>
      <c r="EZ813" s="67" t="s">
        <v>6526</v>
      </c>
      <c r="FA813" s="67">
        <v>21312.5</v>
      </c>
      <c r="FB813" s="67" t="s">
        <v>6527</v>
      </c>
      <c r="FC813" s="67" t="s">
        <v>6528</v>
      </c>
      <c r="FD813" s="67" t="s">
        <v>6529</v>
      </c>
      <c r="FE813" s="68" t="s">
        <v>6530</v>
      </c>
      <c r="FF813" s="68" t="s">
        <v>6531</v>
      </c>
    </row>
    <row r="814" spans="151:162" x14ac:dyDescent="0.2">
      <c r="EU814" s="67">
        <v>592.54499999999996</v>
      </c>
      <c r="EV814" s="67" t="s">
        <v>6532</v>
      </c>
      <c r="EW814" s="67">
        <v>519.29</v>
      </c>
      <c r="EX814" s="67" t="s">
        <v>6533</v>
      </c>
      <c r="EY814" s="67">
        <v>5936.25</v>
      </c>
      <c r="EZ814" s="67" t="s">
        <v>6534</v>
      </c>
      <c r="FA814" s="67">
        <v>21323</v>
      </c>
      <c r="FB814" s="67" t="s">
        <v>6535</v>
      </c>
      <c r="FC814" s="67" t="s">
        <v>6536</v>
      </c>
      <c r="FD814" s="67" t="s">
        <v>6537</v>
      </c>
      <c r="FE814" s="68" t="s">
        <v>6538</v>
      </c>
      <c r="FF814" s="68" t="s">
        <v>6539</v>
      </c>
    </row>
    <row r="815" spans="151:162" x14ac:dyDescent="0.2">
      <c r="EU815" s="67">
        <v>592.71500000000003</v>
      </c>
      <c r="EV815" s="67" t="s">
        <v>6540</v>
      </c>
      <c r="EW815" s="67">
        <v>519.53</v>
      </c>
      <c r="EX815" s="67" t="s">
        <v>6541</v>
      </c>
      <c r="EY815" s="67">
        <v>5938.75</v>
      </c>
      <c r="EZ815" s="67" t="s">
        <v>6542</v>
      </c>
      <c r="FA815" s="67">
        <v>21330.25</v>
      </c>
      <c r="FB815" s="67" t="s">
        <v>6543</v>
      </c>
      <c r="FC815" s="67" t="s">
        <v>6544</v>
      </c>
      <c r="FD815" s="67" t="s">
        <v>6545</v>
      </c>
      <c r="FE815" s="68" t="s">
        <v>6546</v>
      </c>
      <c r="FF815" s="68" t="s">
        <v>6547</v>
      </c>
    </row>
    <row r="816" spans="151:162" x14ac:dyDescent="0.2">
      <c r="EU816" s="67">
        <v>592.78</v>
      </c>
      <c r="EV816" s="67" t="s">
        <v>6548</v>
      </c>
      <c r="EW816" s="67">
        <v>519.66999999999996</v>
      </c>
      <c r="EX816" s="67" t="s">
        <v>6549</v>
      </c>
      <c r="EY816" s="67">
        <v>5939.5</v>
      </c>
      <c r="EZ816" s="67" t="s">
        <v>6550</v>
      </c>
      <c r="FA816" s="67">
        <v>21335</v>
      </c>
      <c r="FB816" s="67" t="s">
        <v>6551</v>
      </c>
      <c r="FC816" s="67" t="s">
        <v>6552</v>
      </c>
      <c r="FD816" s="67" t="s">
        <v>6553</v>
      </c>
      <c r="FE816" s="68" t="s">
        <v>6554</v>
      </c>
      <c r="FF816" s="68" t="s">
        <v>6555</v>
      </c>
    </row>
    <row r="817" spans="151:162" x14ac:dyDescent="0.2">
      <c r="EU817" s="67">
        <v>592.74</v>
      </c>
      <c r="EV817" s="67" t="s">
        <v>6556</v>
      </c>
      <c r="EW817" s="67">
        <v>519.66499999999996</v>
      </c>
      <c r="EX817" s="67" t="s">
        <v>6557</v>
      </c>
      <c r="EY817" s="67">
        <v>5938.75</v>
      </c>
      <c r="EZ817" s="67" t="s">
        <v>6558</v>
      </c>
      <c r="FA817" s="67">
        <v>21335.75</v>
      </c>
      <c r="FB817" s="67" t="s">
        <v>6559</v>
      </c>
      <c r="FC817" s="67" t="s">
        <v>6560</v>
      </c>
      <c r="FD817" s="67" t="s">
        <v>6561</v>
      </c>
      <c r="FE817" s="68" t="s">
        <v>6562</v>
      </c>
      <c r="FF817" s="68" t="s">
        <v>6563</v>
      </c>
    </row>
    <row r="818" spans="151:162" x14ac:dyDescent="0.2">
      <c r="EU818" s="67">
        <v>592.55999999999995</v>
      </c>
      <c r="EV818" s="67" t="s">
        <v>6564</v>
      </c>
      <c r="EW818" s="67">
        <v>519.47</v>
      </c>
      <c r="EX818" s="67" t="s">
        <v>6565</v>
      </c>
      <c r="EY818" s="67">
        <v>5936.5</v>
      </c>
      <c r="EZ818" s="67" t="s">
        <v>6566</v>
      </c>
      <c r="FA818" s="67">
        <v>21328.75</v>
      </c>
      <c r="FB818" s="67" t="s">
        <v>6567</v>
      </c>
      <c r="FC818" s="67" t="s">
        <v>6568</v>
      </c>
      <c r="FD818" s="67" t="s">
        <v>6569</v>
      </c>
      <c r="FE818" s="68" t="s">
        <v>6570</v>
      </c>
      <c r="FF818" s="68" t="s">
        <v>6571</v>
      </c>
    </row>
    <row r="819" spans="151:162" x14ac:dyDescent="0.2">
      <c r="EU819" s="67">
        <v>592.65</v>
      </c>
      <c r="EV819" s="67" t="s">
        <v>6572</v>
      </c>
      <c r="EW819" s="67">
        <v>519.61</v>
      </c>
      <c r="EX819" s="67" t="s">
        <v>6573</v>
      </c>
      <c r="EY819" s="67">
        <v>5938</v>
      </c>
      <c r="EZ819" s="67" t="s">
        <v>6574</v>
      </c>
      <c r="FA819" s="67">
        <v>21331.75</v>
      </c>
      <c r="FB819" s="67" t="s">
        <v>6575</v>
      </c>
      <c r="FC819" s="67" t="s">
        <v>6576</v>
      </c>
      <c r="FD819" s="67" t="s">
        <v>6577</v>
      </c>
      <c r="FE819" s="68" t="s">
        <v>6578</v>
      </c>
      <c r="FF819" s="68" t="s">
        <v>6579</v>
      </c>
    </row>
    <row r="820" spans="151:162" x14ac:dyDescent="0.2">
      <c r="EU820" s="67">
        <v>592.83000000000004</v>
      </c>
      <c r="EV820" s="67" t="s">
        <v>6580</v>
      </c>
      <c r="EW820" s="67">
        <v>519.79999999999995</v>
      </c>
      <c r="EX820" s="67" t="s">
        <v>6581</v>
      </c>
      <c r="EY820" s="67">
        <v>5939.75</v>
      </c>
      <c r="EZ820" s="67" t="s">
        <v>6582</v>
      </c>
      <c r="FA820" s="67">
        <v>21340.75</v>
      </c>
      <c r="FB820" s="67" t="s">
        <v>6583</v>
      </c>
      <c r="FC820" s="67" t="s">
        <v>6584</v>
      </c>
      <c r="FD820" s="67" t="s">
        <v>6585</v>
      </c>
      <c r="FE820" s="68" t="s">
        <v>6586</v>
      </c>
      <c r="FF820" s="68" t="s">
        <v>6587</v>
      </c>
    </row>
    <row r="821" spans="151:162" x14ac:dyDescent="0.2">
      <c r="EU821" s="67">
        <v>592.84</v>
      </c>
      <c r="EV821" s="67" t="s">
        <v>6588</v>
      </c>
      <c r="EW821" s="67">
        <v>519.85</v>
      </c>
      <c r="EX821" s="67" t="s">
        <v>6589</v>
      </c>
      <c r="EY821" s="67">
        <v>5940</v>
      </c>
      <c r="EZ821" s="67" t="s">
        <v>6590</v>
      </c>
      <c r="FA821" s="67">
        <v>21342.75</v>
      </c>
      <c r="FB821" s="67" t="s">
        <v>6591</v>
      </c>
      <c r="FC821" s="67" t="s">
        <v>6592</v>
      </c>
      <c r="FD821" s="67" t="s">
        <v>6593</v>
      </c>
      <c r="FE821" s="68" t="s">
        <v>6594</v>
      </c>
      <c r="FF821" s="68" t="s">
        <v>6595</v>
      </c>
    </row>
    <row r="822" spans="151:162" x14ac:dyDescent="0.2">
      <c r="EU822" s="67">
        <v>593.15</v>
      </c>
      <c r="EV822" s="67" t="s">
        <v>6596</v>
      </c>
      <c r="EW822" s="67">
        <v>520.25</v>
      </c>
      <c r="EX822" s="67" t="s">
        <v>6597</v>
      </c>
      <c r="EY822" s="67">
        <v>5943</v>
      </c>
      <c r="EZ822" s="67" t="s">
        <v>6598</v>
      </c>
      <c r="FA822" s="67">
        <v>21360.75</v>
      </c>
      <c r="FB822" s="67" t="s">
        <v>6599</v>
      </c>
      <c r="FC822" s="67" t="s">
        <v>6600</v>
      </c>
      <c r="FD822" s="67" t="s">
        <v>6601</v>
      </c>
      <c r="FE822" s="68" t="s">
        <v>6602</v>
      </c>
      <c r="FF822" s="68" t="s">
        <v>6603</v>
      </c>
    </row>
    <row r="823" spans="151:162" x14ac:dyDescent="0.2">
      <c r="EU823" s="67">
        <v>593.4</v>
      </c>
      <c r="EV823" s="67" t="s">
        <v>6604</v>
      </c>
      <c r="EW823" s="67">
        <v>520.47</v>
      </c>
      <c r="EX823" s="67" t="s">
        <v>6605</v>
      </c>
      <c r="EY823" s="67">
        <v>5945.5</v>
      </c>
      <c r="EZ823" s="67" t="s">
        <v>6606</v>
      </c>
      <c r="FA823" s="67">
        <v>21369.25</v>
      </c>
      <c r="FB823" s="67" t="s">
        <v>6607</v>
      </c>
      <c r="FC823" s="67" t="s">
        <v>6608</v>
      </c>
      <c r="FD823" s="67" t="s">
        <v>6609</v>
      </c>
      <c r="FE823" s="68" t="s">
        <v>6610</v>
      </c>
      <c r="FF823" s="68" t="s">
        <v>6611</v>
      </c>
    </row>
    <row r="824" spans="151:162" x14ac:dyDescent="0.2">
      <c r="EU824" s="67">
        <v>593.55499999999995</v>
      </c>
      <c r="EV824" s="67" t="s">
        <v>6612</v>
      </c>
      <c r="EW824" s="67">
        <v>520.72</v>
      </c>
      <c r="EX824" s="67" t="s">
        <v>6613</v>
      </c>
      <c r="EY824" s="67">
        <v>5947</v>
      </c>
      <c r="EZ824" s="67" t="s">
        <v>6614</v>
      </c>
      <c r="FA824" s="67">
        <v>21379.5</v>
      </c>
      <c r="FB824" s="67" t="s">
        <v>6615</v>
      </c>
      <c r="FC824" s="67" t="s">
        <v>6616</v>
      </c>
      <c r="FD824" s="67" t="s">
        <v>6617</v>
      </c>
      <c r="FE824" s="68" t="s">
        <v>6618</v>
      </c>
      <c r="FF824" s="68" t="s">
        <v>6619</v>
      </c>
    </row>
    <row r="825" spans="151:162" x14ac:dyDescent="0.2">
      <c r="EU825" s="67">
        <v>593.71</v>
      </c>
      <c r="EV825" s="67" t="s">
        <v>6620</v>
      </c>
      <c r="EW825" s="67">
        <v>520.82000000000005</v>
      </c>
      <c r="EX825" s="67" t="s">
        <v>6621</v>
      </c>
      <c r="EY825" s="67">
        <v>5948.75</v>
      </c>
      <c r="EZ825" s="67" t="s">
        <v>6622</v>
      </c>
      <c r="FA825" s="67">
        <v>21383.5</v>
      </c>
      <c r="FB825" s="67" t="s">
        <v>6623</v>
      </c>
      <c r="FC825" s="67" t="s">
        <v>6624</v>
      </c>
      <c r="FD825" s="67" t="s">
        <v>6625</v>
      </c>
      <c r="FE825" s="68" t="s">
        <v>6626</v>
      </c>
      <c r="FF825" s="68" t="s">
        <v>6627</v>
      </c>
    </row>
    <row r="826" spans="151:162" x14ac:dyDescent="0.2">
      <c r="EU826" s="67">
        <v>593.52</v>
      </c>
      <c r="EV826" s="67" t="s">
        <v>6628</v>
      </c>
      <c r="EW826" s="67">
        <v>520.54</v>
      </c>
      <c r="EX826" s="67" t="s">
        <v>6629</v>
      </c>
      <c r="EY826" s="67">
        <v>5946.75</v>
      </c>
      <c r="EZ826" s="67" t="s">
        <v>6630</v>
      </c>
      <c r="FA826" s="67">
        <v>21372</v>
      </c>
      <c r="FB826" s="67" t="s">
        <v>6631</v>
      </c>
      <c r="FC826" s="67" t="s">
        <v>6632</v>
      </c>
      <c r="FD826" s="67" t="s">
        <v>6633</v>
      </c>
      <c r="FE826" s="68" t="s">
        <v>6634</v>
      </c>
      <c r="FF826" s="68" t="s">
        <v>6635</v>
      </c>
    </row>
    <row r="827" spans="151:162" x14ac:dyDescent="0.2">
      <c r="EU827" s="67">
        <v>593.46</v>
      </c>
      <c r="EV827" s="67" t="s">
        <v>6636</v>
      </c>
      <c r="EW827" s="67">
        <v>520.41</v>
      </c>
      <c r="EX827" s="67" t="s">
        <v>6637</v>
      </c>
      <c r="EY827" s="67">
        <v>5946.5</v>
      </c>
      <c r="EZ827" s="67" t="s">
        <v>6638</v>
      </c>
      <c r="FA827" s="67">
        <v>21365</v>
      </c>
      <c r="FB827" s="67" t="s">
        <v>6639</v>
      </c>
      <c r="FC827" s="67" t="s">
        <v>6640</v>
      </c>
      <c r="FD827" s="67" t="s">
        <v>6641</v>
      </c>
      <c r="FE827" s="68" t="s">
        <v>6642</v>
      </c>
      <c r="FF827" s="68" t="s">
        <v>6643</v>
      </c>
    </row>
    <row r="828" spans="151:162" x14ac:dyDescent="0.2">
      <c r="EU828" s="67">
        <v>593.37</v>
      </c>
      <c r="EV828" s="67" t="s">
        <v>6644</v>
      </c>
      <c r="EW828" s="67">
        <v>520.17999999999995</v>
      </c>
      <c r="EX828" s="67" t="s">
        <v>6645</v>
      </c>
      <c r="EY828" s="67">
        <v>5945.5</v>
      </c>
      <c r="EZ828" s="67" t="s">
        <v>6646</v>
      </c>
      <c r="FA828" s="67">
        <v>21357</v>
      </c>
      <c r="FB828" s="67" t="s">
        <v>6647</v>
      </c>
      <c r="FC828" s="67" t="s">
        <v>6648</v>
      </c>
      <c r="FD828" s="67" t="s">
        <v>6649</v>
      </c>
      <c r="FE828" s="68" t="s">
        <v>6650</v>
      </c>
      <c r="FF828" s="68" t="s">
        <v>6651</v>
      </c>
    </row>
    <row r="829" spans="151:162" x14ac:dyDescent="0.2">
      <c r="EU829" s="67">
        <v>593.39</v>
      </c>
      <c r="EV829" s="67" t="s">
        <v>6652</v>
      </c>
      <c r="EW829" s="67">
        <v>520.21500000000003</v>
      </c>
      <c r="EX829" s="67" t="s">
        <v>6653</v>
      </c>
      <c r="EY829" s="67">
        <v>5946</v>
      </c>
      <c r="EZ829" s="67" t="s">
        <v>6654</v>
      </c>
      <c r="FA829" s="67">
        <v>21357</v>
      </c>
      <c r="FB829" s="67" t="s">
        <v>6655</v>
      </c>
      <c r="FC829" s="67" t="s">
        <v>6656</v>
      </c>
      <c r="FD829" s="67" t="s">
        <v>6657</v>
      </c>
      <c r="FE829" s="68" t="s">
        <v>6658</v>
      </c>
      <c r="FF829" s="68" t="s">
        <v>6659</v>
      </c>
    </row>
    <row r="830" spans="151:162" x14ac:dyDescent="0.2">
      <c r="EU830" s="67">
        <v>593.29999999999995</v>
      </c>
      <c r="EV830" s="67" t="s">
        <v>6660</v>
      </c>
      <c r="EW830" s="67">
        <v>520.02099999999996</v>
      </c>
      <c r="EX830" s="67" t="s">
        <v>6661</v>
      </c>
      <c r="EY830" s="67">
        <v>5944.5</v>
      </c>
      <c r="EZ830" s="67" t="s">
        <v>6662</v>
      </c>
      <c r="FA830" s="67">
        <v>21350</v>
      </c>
      <c r="FB830" s="67" t="s">
        <v>6663</v>
      </c>
      <c r="FC830" s="67" t="s">
        <v>6664</v>
      </c>
      <c r="FD830" s="67" t="s">
        <v>6665</v>
      </c>
      <c r="FE830" s="68" t="s">
        <v>6666</v>
      </c>
      <c r="FF830" s="68" t="s">
        <v>6667</v>
      </c>
    </row>
    <row r="831" spans="151:162" x14ac:dyDescent="0.2">
      <c r="EU831" s="67">
        <v>593.15</v>
      </c>
      <c r="EV831" s="67" t="s">
        <v>6668</v>
      </c>
      <c r="EW831" s="67">
        <v>519.89</v>
      </c>
      <c r="EX831" s="67" t="s">
        <v>6669</v>
      </c>
      <c r="EY831" s="67">
        <v>5943</v>
      </c>
      <c r="EZ831" s="67" t="s">
        <v>6670</v>
      </c>
      <c r="FA831" s="67">
        <v>21344.75</v>
      </c>
      <c r="FB831" s="67" t="s">
        <v>6671</v>
      </c>
      <c r="FC831" s="67" t="s">
        <v>6672</v>
      </c>
      <c r="FD831" s="67" t="s">
        <v>6673</v>
      </c>
      <c r="FE831" s="68" t="s">
        <v>6674</v>
      </c>
      <c r="FF831" s="68" t="s">
        <v>6675</v>
      </c>
    </row>
    <row r="832" spans="151:162" x14ac:dyDescent="0.2">
      <c r="EU832" s="67">
        <v>592.96500000000003</v>
      </c>
      <c r="EV832" s="67" t="s">
        <v>6676</v>
      </c>
      <c r="EW832" s="67">
        <v>519.69000000000005</v>
      </c>
      <c r="EX832" s="67" t="s">
        <v>6677</v>
      </c>
      <c r="EY832" s="67">
        <v>5941</v>
      </c>
      <c r="EZ832" s="67" t="s">
        <v>6678</v>
      </c>
      <c r="FA832" s="67">
        <v>21335.75</v>
      </c>
      <c r="FB832" s="67" t="s">
        <v>6679</v>
      </c>
      <c r="FC832" s="67" t="s">
        <v>6680</v>
      </c>
      <c r="FD832" s="67" t="s">
        <v>6681</v>
      </c>
      <c r="FE832" s="68" t="s">
        <v>6682</v>
      </c>
      <c r="FF832" s="68" t="s">
        <v>6683</v>
      </c>
    </row>
    <row r="833" spans="151:162" x14ac:dyDescent="0.2">
      <c r="EU833" s="67">
        <v>592.72500000000002</v>
      </c>
      <c r="EV833" s="67" t="s">
        <v>6684</v>
      </c>
      <c r="EW833" s="67">
        <v>519.45000000000005</v>
      </c>
      <c r="EX833" s="67" t="s">
        <v>6685</v>
      </c>
      <c r="EY833" s="67">
        <v>5938.75</v>
      </c>
      <c r="EZ833" s="67" t="s">
        <v>6686</v>
      </c>
      <c r="FA833" s="67">
        <v>21327.25</v>
      </c>
      <c r="FB833" s="67" t="s">
        <v>6687</v>
      </c>
      <c r="FC833" s="67" t="s">
        <v>6688</v>
      </c>
      <c r="FD833" s="67" t="s">
        <v>6689</v>
      </c>
      <c r="FE833" s="68" t="s">
        <v>6690</v>
      </c>
      <c r="FF833" s="68" t="s">
        <v>6691</v>
      </c>
    </row>
    <row r="834" spans="151:162" x14ac:dyDescent="0.2">
      <c r="EU834" s="67">
        <v>592.89</v>
      </c>
      <c r="EV834" s="67" t="s">
        <v>6692</v>
      </c>
      <c r="EW834" s="67">
        <v>519.62</v>
      </c>
      <c r="EX834" s="67" t="s">
        <v>6693</v>
      </c>
      <c r="EY834" s="67">
        <v>5940.5</v>
      </c>
      <c r="EZ834" s="67" t="s">
        <v>6694</v>
      </c>
      <c r="FA834" s="67">
        <v>21334</v>
      </c>
      <c r="FB834" s="67" t="s">
        <v>6695</v>
      </c>
      <c r="FC834" s="67" t="s">
        <v>6696</v>
      </c>
      <c r="FD834" s="67" t="s">
        <v>6697</v>
      </c>
      <c r="FE834" s="68" t="s">
        <v>6698</v>
      </c>
      <c r="FF834" s="68" t="s">
        <v>6699</v>
      </c>
    </row>
    <row r="835" spans="151:162" x14ac:dyDescent="0.2">
      <c r="EU835" s="67">
        <v>593.01</v>
      </c>
      <c r="EV835" s="67" t="s">
        <v>6700</v>
      </c>
      <c r="EW835" s="67">
        <v>519.79</v>
      </c>
      <c r="EX835" s="67" t="s">
        <v>6701</v>
      </c>
      <c r="EY835" s="67">
        <v>5941.5</v>
      </c>
      <c r="EZ835" s="67" t="s">
        <v>6702</v>
      </c>
      <c r="FA835" s="67">
        <v>21340</v>
      </c>
      <c r="FB835" s="67" t="s">
        <v>6703</v>
      </c>
      <c r="FC835" s="67" t="s">
        <v>6704</v>
      </c>
      <c r="FD835" s="67" t="s">
        <v>6705</v>
      </c>
      <c r="FE835" s="68" t="s">
        <v>6706</v>
      </c>
      <c r="FF835" s="68" t="s">
        <v>6707</v>
      </c>
    </row>
    <row r="836" spans="151:162" x14ac:dyDescent="0.2">
      <c r="EU836" s="67">
        <v>592.99</v>
      </c>
      <c r="EV836" s="67" t="s">
        <v>6708</v>
      </c>
      <c r="EW836" s="67">
        <v>519.755</v>
      </c>
      <c r="EX836" s="67" t="s">
        <v>6709</v>
      </c>
      <c r="EY836" s="67">
        <v>5941.5</v>
      </c>
      <c r="EZ836" s="67" t="s">
        <v>6710</v>
      </c>
      <c r="FA836" s="67">
        <v>21339.5</v>
      </c>
      <c r="FB836" s="67" t="s">
        <v>6711</v>
      </c>
      <c r="FC836" s="67" t="s">
        <v>6712</v>
      </c>
      <c r="FD836" s="67" t="s">
        <v>6713</v>
      </c>
      <c r="FE836" s="68" t="s">
        <v>6714</v>
      </c>
      <c r="FF836" s="68" t="s">
        <v>6715</v>
      </c>
    </row>
    <row r="837" spans="151:162" x14ac:dyDescent="0.2">
      <c r="EU837" s="67">
        <v>592.87</v>
      </c>
      <c r="EV837" s="67" t="s">
        <v>6716</v>
      </c>
      <c r="EW837" s="67">
        <v>519.68100000000004</v>
      </c>
      <c r="EX837" s="67" t="s">
        <v>6717</v>
      </c>
      <c r="EY837" s="67">
        <v>5940.5</v>
      </c>
      <c r="EZ837" s="67" t="s">
        <v>6718</v>
      </c>
      <c r="FA837" s="67">
        <v>21334.5</v>
      </c>
      <c r="FB837" s="67" t="s">
        <v>6719</v>
      </c>
      <c r="FC837" s="67" t="s">
        <v>6720</v>
      </c>
      <c r="FD837" s="67" t="s">
        <v>6721</v>
      </c>
      <c r="FE837" s="68" t="s">
        <v>6722</v>
      </c>
      <c r="FF837" s="68" t="s">
        <v>6723</v>
      </c>
    </row>
    <row r="838" spans="151:162" x14ac:dyDescent="0.2">
      <c r="EU838" s="67">
        <v>592.91</v>
      </c>
      <c r="EV838" s="67" t="s">
        <v>6724</v>
      </c>
      <c r="EW838" s="67">
        <v>519.70000000000005</v>
      </c>
      <c r="EX838" s="67" t="s">
        <v>6725</v>
      </c>
      <c r="EY838" s="67">
        <v>5940.5</v>
      </c>
      <c r="EZ838" s="67" t="s">
        <v>6726</v>
      </c>
      <c r="FA838" s="67">
        <v>21337.25</v>
      </c>
      <c r="FB838" s="67" t="s">
        <v>6727</v>
      </c>
      <c r="FC838" s="67" t="s">
        <v>6728</v>
      </c>
      <c r="FD838" s="67" t="s">
        <v>6729</v>
      </c>
      <c r="FE838" s="68" t="s">
        <v>6730</v>
      </c>
      <c r="FF838" s="68" t="s">
        <v>6731</v>
      </c>
    </row>
    <row r="839" spans="151:162" x14ac:dyDescent="0.2">
      <c r="EU839" s="67">
        <v>593.07000000000005</v>
      </c>
      <c r="EV839" s="67" t="s">
        <v>6732</v>
      </c>
      <c r="EW839" s="67">
        <v>519.87</v>
      </c>
      <c r="EX839" s="67" t="s">
        <v>6733</v>
      </c>
      <c r="EY839" s="67">
        <v>5942.25</v>
      </c>
      <c r="EZ839" s="67" t="s">
        <v>6734</v>
      </c>
      <c r="FA839" s="67">
        <v>21344</v>
      </c>
      <c r="FB839" s="67" t="s">
        <v>6735</v>
      </c>
      <c r="FC839" s="67" t="s">
        <v>6736</v>
      </c>
      <c r="FD839" s="67" t="s">
        <v>6737</v>
      </c>
      <c r="FE839" s="68" t="s">
        <v>6738</v>
      </c>
      <c r="FF839" s="68" t="s">
        <v>6739</v>
      </c>
    </row>
    <row r="840" spans="151:162" x14ac:dyDescent="0.2">
      <c r="EU840" s="67">
        <v>593.11</v>
      </c>
      <c r="EV840" s="67" t="s">
        <v>6740</v>
      </c>
      <c r="EW840" s="67">
        <v>519.88</v>
      </c>
      <c r="EX840" s="67" t="s">
        <v>6741</v>
      </c>
      <c r="EY840" s="67">
        <v>5942.75</v>
      </c>
      <c r="EZ840" s="67" t="s">
        <v>6742</v>
      </c>
      <c r="FA840" s="67">
        <v>21344.75</v>
      </c>
      <c r="FB840" s="67" t="s">
        <v>6743</v>
      </c>
      <c r="FC840" s="67" t="s">
        <v>6744</v>
      </c>
      <c r="FD840" s="67" t="s">
        <v>6745</v>
      </c>
      <c r="FE840" s="68" t="s">
        <v>6746</v>
      </c>
      <c r="FF840" s="68" t="s">
        <v>6747</v>
      </c>
    </row>
    <row r="841" spans="151:162" x14ac:dyDescent="0.2">
      <c r="EU841" s="67">
        <v>592.98</v>
      </c>
      <c r="EV841" s="67" t="s">
        <v>6748</v>
      </c>
      <c r="EW841" s="67">
        <v>519.72299999999996</v>
      </c>
      <c r="EX841" s="67" t="s">
        <v>6749</v>
      </c>
      <c r="EY841" s="67">
        <v>5941.5</v>
      </c>
      <c r="EZ841" s="67" t="s">
        <v>6750</v>
      </c>
      <c r="FA841" s="67">
        <v>21337.75</v>
      </c>
      <c r="FB841" s="67" t="s">
        <v>6751</v>
      </c>
      <c r="FC841" s="67" t="s">
        <v>6752</v>
      </c>
      <c r="FD841" s="67" t="s">
        <v>6753</v>
      </c>
      <c r="FE841" s="68" t="s">
        <v>6754</v>
      </c>
      <c r="FF841" s="68" t="s">
        <v>6755</v>
      </c>
    </row>
    <row r="842" spans="151:162" x14ac:dyDescent="0.2">
      <c r="EU842" s="67">
        <v>593.11</v>
      </c>
      <c r="EV842" s="67" t="s">
        <v>6756</v>
      </c>
      <c r="EW842" s="67">
        <v>519.875</v>
      </c>
      <c r="EX842" s="67" t="s">
        <v>6757</v>
      </c>
      <c r="EY842" s="67">
        <v>5942.5</v>
      </c>
      <c r="EZ842" s="67" t="s">
        <v>6758</v>
      </c>
      <c r="FA842" s="67">
        <v>21343.75</v>
      </c>
      <c r="FB842" s="67" t="s">
        <v>6759</v>
      </c>
      <c r="FC842" s="67" t="s">
        <v>6760</v>
      </c>
      <c r="FD842" s="67" t="s">
        <v>6761</v>
      </c>
      <c r="FE842" s="68" t="s">
        <v>6762</v>
      </c>
      <c r="FF842" s="68" t="s">
        <v>6763</v>
      </c>
    </row>
    <row r="843" spans="151:162" x14ac:dyDescent="0.2">
      <c r="EU843" s="67">
        <v>593.15</v>
      </c>
      <c r="EV843" s="67" t="s">
        <v>6764</v>
      </c>
      <c r="EW843" s="67">
        <v>519.92999999999995</v>
      </c>
      <c r="EX843" s="67" t="s">
        <v>6765</v>
      </c>
      <c r="EY843" s="67">
        <v>5943</v>
      </c>
      <c r="EZ843" s="67" t="s">
        <v>6766</v>
      </c>
      <c r="FA843" s="67">
        <v>21346.5</v>
      </c>
      <c r="FB843" s="67" t="s">
        <v>6767</v>
      </c>
      <c r="FC843" s="67" t="s">
        <v>6768</v>
      </c>
      <c r="FD843" s="67" t="s">
        <v>6769</v>
      </c>
      <c r="FE843" s="68" t="s">
        <v>6770</v>
      </c>
      <c r="FF843" s="68" t="s">
        <v>6771</v>
      </c>
    </row>
    <row r="844" spans="151:162" x14ac:dyDescent="0.2">
      <c r="EU844" s="67">
        <v>593.04499999999996</v>
      </c>
      <c r="EV844" s="67" t="s">
        <v>6772</v>
      </c>
      <c r="EW844" s="67">
        <v>519.88499999999999</v>
      </c>
      <c r="EX844" s="67" t="s">
        <v>6773</v>
      </c>
      <c r="EY844" s="67">
        <v>5942</v>
      </c>
      <c r="EZ844" s="67" t="s">
        <v>6774</v>
      </c>
      <c r="FA844" s="67">
        <v>21344.25</v>
      </c>
      <c r="FB844" s="67" t="s">
        <v>6775</v>
      </c>
      <c r="FC844" s="67" t="s">
        <v>6776</v>
      </c>
      <c r="FD844" s="67" t="s">
        <v>6777</v>
      </c>
      <c r="FE844" s="68" t="s">
        <v>6778</v>
      </c>
      <c r="FF844" s="68" t="s">
        <v>6779</v>
      </c>
    </row>
    <row r="845" spans="151:162" x14ac:dyDescent="0.2">
      <c r="EU845" s="67">
        <v>592.98</v>
      </c>
      <c r="EV845" s="67" t="s">
        <v>6780</v>
      </c>
      <c r="EW845" s="67">
        <v>519.79999999999995</v>
      </c>
      <c r="EX845" s="67" t="s">
        <v>6781</v>
      </c>
      <c r="EY845" s="67">
        <v>5941.25</v>
      </c>
      <c r="EZ845" s="67" t="s">
        <v>6782</v>
      </c>
      <c r="FA845" s="67">
        <v>21340.25</v>
      </c>
      <c r="FB845" s="67" t="s">
        <v>6783</v>
      </c>
      <c r="FC845" s="67" t="s">
        <v>6784</v>
      </c>
      <c r="FD845" s="67" t="s">
        <v>6785</v>
      </c>
      <c r="FE845" s="68" t="s">
        <v>6786</v>
      </c>
      <c r="FF845" s="68" t="s">
        <v>6787</v>
      </c>
    </row>
    <row r="846" spans="151:162" x14ac:dyDescent="0.2">
      <c r="EU846" s="67">
        <v>593.16</v>
      </c>
      <c r="EV846" s="67" t="s">
        <v>6788</v>
      </c>
      <c r="EW846" s="67">
        <v>520</v>
      </c>
      <c r="EX846" s="67" t="s">
        <v>6789</v>
      </c>
      <c r="EY846" s="67">
        <v>5943</v>
      </c>
      <c r="EZ846" s="67" t="s">
        <v>6790</v>
      </c>
      <c r="FA846" s="67">
        <v>21349.5</v>
      </c>
      <c r="FB846" s="67" t="s">
        <v>6791</v>
      </c>
      <c r="FC846" s="67" t="s">
        <v>6792</v>
      </c>
      <c r="FD846" s="67" t="s">
        <v>6793</v>
      </c>
      <c r="FE846" s="68" t="s">
        <v>6794</v>
      </c>
      <c r="FF846" s="68" t="s">
        <v>6795</v>
      </c>
    </row>
    <row r="847" spans="151:162" x14ac:dyDescent="0.2">
      <c r="EU847" s="67">
        <v>593.35500000000002</v>
      </c>
      <c r="EV847" s="67" t="s">
        <v>6796</v>
      </c>
      <c r="EW847" s="67">
        <v>520.17999999999995</v>
      </c>
      <c r="EX847" s="67" t="s">
        <v>6797</v>
      </c>
      <c r="EY847" s="67">
        <v>5945.25</v>
      </c>
      <c r="EZ847" s="67" t="s">
        <v>6798</v>
      </c>
      <c r="FA847" s="67">
        <v>21357.5</v>
      </c>
      <c r="FB847" s="67" t="s">
        <v>6799</v>
      </c>
      <c r="FC847" s="67" t="s">
        <v>6800</v>
      </c>
      <c r="FD847" s="67" t="s">
        <v>6801</v>
      </c>
      <c r="FE847" s="68" t="s">
        <v>6802</v>
      </c>
      <c r="FF847" s="68" t="s">
        <v>6803</v>
      </c>
    </row>
    <row r="848" spans="151:162" x14ac:dyDescent="0.2">
      <c r="EU848" s="67">
        <v>593.12</v>
      </c>
      <c r="EV848" s="67" t="s">
        <v>6804</v>
      </c>
      <c r="EW848" s="67">
        <v>519.89</v>
      </c>
      <c r="EX848" s="67" t="s">
        <v>6805</v>
      </c>
      <c r="EY848" s="67">
        <v>5942.5</v>
      </c>
      <c r="EZ848" s="67" t="s">
        <v>6806</v>
      </c>
      <c r="FA848" s="67">
        <v>21345</v>
      </c>
      <c r="FB848" s="67" t="s">
        <v>6807</v>
      </c>
      <c r="FC848" s="67" t="s">
        <v>6808</v>
      </c>
      <c r="FD848" s="67" t="s">
        <v>6809</v>
      </c>
      <c r="FE848" s="68" t="s">
        <v>6810</v>
      </c>
      <c r="FF848" s="68" t="s">
        <v>6811</v>
      </c>
    </row>
    <row r="849" spans="151:162" x14ac:dyDescent="0.2">
      <c r="EU849" s="67">
        <v>593.14</v>
      </c>
      <c r="EV849" s="67" t="s">
        <v>6812</v>
      </c>
      <c r="EW849" s="67">
        <v>519.91999999999996</v>
      </c>
      <c r="EX849" s="67" t="s">
        <v>6813</v>
      </c>
      <c r="EY849" s="67">
        <v>5942.75</v>
      </c>
      <c r="EZ849" s="67" t="s">
        <v>6814</v>
      </c>
      <c r="FA849" s="67">
        <v>21345.5</v>
      </c>
      <c r="FB849" s="67" t="s">
        <v>6815</v>
      </c>
      <c r="FC849" s="67" t="s">
        <v>6816</v>
      </c>
      <c r="FD849" s="67" t="s">
        <v>6817</v>
      </c>
      <c r="FE849" s="68" t="s">
        <v>6818</v>
      </c>
      <c r="FF849" s="68" t="s">
        <v>6819</v>
      </c>
    </row>
    <row r="850" spans="151:162" x14ac:dyDescent="0.2">
      <c r="EU850" s="67">
        <v>593.17999999999995</v>
      </c>
      <c r="EV850" s="67" t="s">
        <v>6820</v>
      </c>
      <c r="EW850" s="67">
        <v>519.96100000000001</v>
      </c>
      <c r="EX850" s="67" t="s">
        <v>6821</v>
      </c>
      <c r="EY850" s="67">
        <v>5943</v>
      </c>
      <c r="EZ850" s="67" t="s">
        <v>6822</v>
      </c>
      <c r="FA850" s="67">
        <v>21348.5</v>
      </c>
      <c r="FB850" s="67" t="s">
        <v>6823</v>
      </c>
      <c r="FC850" s="67" t="s">
        <v>6824</v>
      </c>
      <c r="FD850" s="67" t="s">
        <v>6825</v>
      </c>
      <c r="FE850" s="68" t="s">
        <v>6826</v>
      </c>
      <c r="FF850" s="68" t="s">
        <v>6827</v>
      </c>
    </row>
    <row r="851" spans="151:162" x14ac:dyDescent="0.2">
      <c r="EU851" s="67">
        <v>593.27</v>
      </c>
      <c r="EV851" s="67" t="s">
        <v>6828</v>
      </c>
      <c r="EW851" s="67">
        <v>520.01</v>
      </c>
      <c r="EX851" s="67" t="s">
        <v>6829</v>
      </c>
      <c r="EY851" s="67">
        <v>5944.25</v>
      </c>
      <c r="EZ851" s="67" t="s">
        <v>6830</v>
      </c>
      <c r="FA851" s="67">
        <v>21349.75</v>
      </c>
      <c r="FB851" s="67" t="s">
        <v>6831</v>
      </c>
      <c r="FC851" s="67" t="s">
        <v>6832</v>
      </c>
      <c r="FD851" s="67" t="s">
        <v>6833</v>
      </c>
      <c r="FE851" s="68" t="s">
        <v>6834</v>
      </c>
      <c r="FF851" s="68" t="s">
        <v>6835</v>
      </c>
    </row>
    <row r="852" spans="151:162" x14ac:dyDescent="0.2">
      <c r="EU852" s="67">
        <v>593.17999999999995</v>
      </c>
      <c r="EV852" s="67" t="s">
        <v>6836</v>
      </c>
      <c r="EW852" s="67">
        <v>519.84</v>
      </c>
      <c r="EX852" s="67" t="s">
        <v>6837</v>
      </c>
      <c r="EY852" s="67">
        <v>5942.75</v>
      </c>
      <c r="EZ852" s="67" t="s">
        <v>6838</v>
      </c>
      <c r="FA852" s="67">
        <v>21345.25</v>
      </c>
      <c r="FB852" s="67" t="s">
        <v>6839</v>
      </c>
      <c r="FC852" s="67" t="s">
        <v>6840</v>
      </c>
      <c r="FD852" s="67" t="s">
        <v>6841</v>
      </c>
      <c r="FE852" s="68" t="s">
        <v>6842</v>
      </c>
      <c r="FF852" s="68" t="s">
        <v>6843</v>
      </c>
    </row>
    <row r="853" spans="151:162" x14ac:dyDescent="0.2">
      <c r="EU853" s="67">
        <v>593.36</v>
      </c>
      <c r="EV853" s="67" t="s">
        <v>6844</v>
      </c>
      <c r="EW853" s="67">
        <v>520.08000000000004</v>
      </c>
      <c r="EX853" s="67" t="s">
        <v>6845</v>
      </c>
      <c r="EY853" s="67">
        <v>5944.5</v>
      </c>
      <c r="EZ853" s="67" t="s">
        <v>6846</v>
      </c>
      <c r="FA853" s="67">
        <v>21352.25</v>
      </c>
      <c r="FB853" s="67" t="s">
        <v>6847</v>
      </c>
      <c r="FC853" s="67" t="s">
        <v>6848</v>
      </c>
      <c r="FD853" s="67" t="s">
        <v>6849</v>
      </c>
      <c r="FE853" s="68" t="s">
        <v>6850</v>
      </c>
      <c r="FF853" s="68" t="s">
        <v>6851</v>
      </c>
    </row>
    <row r="854" spans="151:162" x14ac:dyDescent="0.2">
      <c r="EU854" s="67">
        <v>593.32000000000005</v>
      </c>
      <c r="EV854" s="67" t="s">
        <v>6852</v>
      </c>
      <c r="EW854" s="67">
        <v>520.11</v>
      </c>
      <c r="EX854" s="67" t="s">
        <v>6853</v>
      </c>
      <c r="EY854" s="67">
        <v>5944.75</v>
      </c>
      <c r="EZ854" s="67" t="s">
        <v>6854</v>
      </c>
      <c r="FA854" s="67">
        <v>21353.75</v>
      </c>
      <c r="FB854" s="67" t="s">
        <v>6855</v>
      </c>
      <c r="FC854" s="67" t="s">
        <v>6856</v>
      </c>
      <c r="FD854" s="67" t="s">
        <v>6857</v>
      </c>
      <c r="FE854" s="68" t="s">
        <v>6858</v>
      </c>
      <c r="FF854" s="68" t="s">
        <v>6859</v>
      </c>
    </row>
    <row r="855" spans="151:162" x14ac:dyDescent="0.2">
      <c r="EU855" s="67">
        <v>593.46</v>
      </c>
      <c r="EV855" s="67" t="s">
        <v>6860</v>
      </c>
      <c r="EW855" s="67">
        <v>520.28499999999997</v>
      </c>
      <c r="EX855" s="67" t="s">
        <v>6861</v>
      </c>
      <c r="EY855" s="67">
        <v>5946</v>
      </c>
      <c r="EZ855" s="67" t="s">
        <v>6862</v>
      </c>
      <c r="FA855" s="67">
        <v>21361.25</v>
      </c>
      <c r="FB855" s="67" t="s">
        <v>6863</v>
      </c>
      <c r="FC855" s="67" t="s">
        <v>6864</v>
      </c>
      <c r="FD855" s="67" t="s">
        <v>6865</v>
      </c>
      <c r="FE855" s="68" t="s">
        <v>6866</v>
      </c>
      <c r="FF855" s="68" t="s">
        <v>6867</v>
      </c>
    </row>
    <row r="856" spans="151:162" x14ac:dyDescent="0.2">
      <c r="EU856" s="67">
        <v>593.45500000000004</v>
      </c>
      <c r="EV856" s="67" t="s">
        <v>6868</v>
      </c>
      <c r="EW856" s="67">
        <v>520.20000000000005</v>
      </c>
      <c r="EX856" s="67" t="s">
        <v>6869</v>
      </c>
      <c r="EY856" s="67">
        <v>5946</v>
      </c>
      <c r="EZ856" s="67" t="s">
        <v>6870</v>
      </c>
      <c r="FA856" s="67">
        <v>21356.75</v>
      </c>
      <c r="FB856" s="67" t="s">
        <v>6871</v>
      </c>
      <c r="FC856" s="67" t="s">
        <v>6872</v>
      </c>
      <c r="FD856" s="67" t="s">
        <v>6873</v>
      </c>
      <c r="FE856" s="68" t="s">
        <v>6874</v>
      </c>
      <c r="FF856" s="68" t="s">
        <v>6875</v>
      </c>
    </row>
    <row r="857" spans="151:162" x14ac:dyDescent="0.2">
      <c r="EU857" s="67">
        <v>593.42999999999995</v>
      </c>
      <c r="EV857" s="67" t="s">
        <v>6876</v>
      </c>
      <c r="EW857" s="67">
        <v>520.19000000000005</v>
      </c>
      <c r="EX857" s="67" t="s">
        <v>6877</v>
      </c>
      <c r="EY857" s="67">
        <v>5946</v>
      </c>
      <c r="EZ857" s="67" t="s">
        <v>6878</v>
      </c>
      <c r="FA857" s="67">
        <v>21357</v>
      </c>
      <c r="FB857" s="67" t="s">
        <v>6879</v>
      </c>
      <c r="FC857" s="67" t="s">
        <v>6880</v>
      </c>
      <c r="FD857" s="67" t="s">
        <v>6881</v>
      </c>
      <c r="FE857" s="68" t="s">
        <v>6882</v>
      </c>
      <c r="FF857" s="68" t="s">
        <v>6883</v>
      </c>
    </row>
    <row r="858" spans="151:162" x14ac:dyDescent="0.2">
      <c r="EU858" s="67">
        <v>593.46</v>
      </c>
      <c r="EV858" s="67" t="s">
        <v>6884</v>
      </c>
      <c r="EW858" s="67">
        <v>520.16999999999996</v>
      </c>
      <c r="EX858" s="67" t="s">
        <v>6885</v>
      </c>
      <c r="EY858" s="67">
        <v>5946</v>
      </c>
      <c r="EZ858" s="67" t="s">
        <v>6886</v>
      </c>
      <c r="FA858" s="67">
        <v>21355.75</v>
      </c>
      <c r="FB858" s="67" t="s">
        <v>6887</v>
      </c>
      <c r="FC858" s="67" t="s">
        <v>6888</v>
      </c>
      <c r="FD858" s="67" t="s">
        <v>6889</v>
      </c>
      <c r="FE858" s="68" t="s">
        <v>6890</v>
      </c>
      <c r="FF858" s="68" t="s">
        <v>6891</v>
      </c>
    </row>
    <row r="859" spans="151:162" x14ac:dyDescent="0.2">
      <c r="EU859" s="67">
        <v>593.45000000000005</v>
      </c>
      <c r="EV859" s="67" t="s">
        <v>6892</v>
      </c>
      <c r="EW859" s="67">
        <v>520.13</v>
      </c>
      <c r="EX859" s="67" t="s">
        <v>6893</v>
      </c>
      <c r="EY859" s="67">
        <v>5946</v>
      </c>
      <c r="EZ859" s="67" t="s">
        <v>6894</v>
      </c>
      <c r="FA859" s="67">
        <v>21354</v>
      </c>
      <c r="FB859" s="67" t="s">
        <v>6895</v>
      </c>
      <c r="FC859" s="67" t="s">
        <v>6896</v>
      </c>
      <c r="FD859" s="67" t="s">
        <v>6897</v>
      </c>
      <c r="FE859" s="68" t="s">
        <v>6898</v>
      </c>
      <c r="FF859" s="68" t="s">
        <v>6899</v>
      </c>
    </row>
    <row r="860" spans="151:162" x14ac:dyDescent="0.2">
      <c r="EU860" s="67">
        <v>593.51</v>
      </c>
      <c r="EV860" s="67" t="s">
        <v>6900</v>
      </c>
      <c r="EW860" s="67">
        <v>520.23</v>
      </c>
      <c r="EX860" s="67" t="s">
        <v>6901</v>
      </c>
      <c r="EY860" s="67">
        <v>5946.75</v>
      </c>
      <c r="EZ860" s="67" t="s">
        <v>6902</v>
      </c>
      <c r="FA860" s="67">
        <v>21358.25</v>
      </c>
      <c r="FB860" s="67" t="s">
        <v>6903</v>
      </c>
      <c r="FC860" s="67" t="s">
        <v>6904</v>
      </c>
      <c r="FD860" s="67" t="s">
        <v>6905</v>
      </c>
      <c r="FE860" s="68" t="s">
        <v>6906</v>
      </c>
      <c r="FF860" s="68" t="s">
        <v>6907</v>
      </c>
    </row>
    <row r="861" spans="151:162" x14ac:dyDescent="0.2">
      <c r="EU861" s="67">
        <v>593.36</v>
      </c>
      <c r="EV861" s="67" t="s">
        <v>6908</v>
      </c>
      <c r="EW861" s="67">
        <v>520.07000000000005</v>
      </c>
      <c r="EX861" s="67" t="s">
        <v>6909</v>
      </c>
      <c r="EY861" s="67">
        <v>5945.25</v>
      </c>
      <c r="EZ861" s="67" t="s">
        <v>6910</v>
      </c>
      <c r="FA861" s="67">
        <v>21352</v>
      </c>
      <c r="FB861" s="67" t="s">
        <v>6911</v>
      </c>
      <c r="FC861" s="67" t="s">
        <v>6912</v>
      </c>
      <c r="FD861" s="67" t="s">
        <v>6913</v>
      </c>
      <c r="FE861" s="68" t="s">
        <v>6914</v>
      </c>
      <c r="FF861" s="68" t="s">
        <v>6915</v>
      </c>
    </row>
    <row r="862" spans="151:162" x14ac:dyDescent="0.2">
      <c r="EU862" s="67">
        <v>593.4</v>
      </c>
      <c r="EV862" s="67" t="s">
        <v>6916</v>
      </c>
      <c r="EW862" s="67">
        <v>520.08000000000004</v>
      </c>
      <c r="EX862" s="67" t="s">
        <v>6917</v>
      </c>
      <c r="EY862" s="67">
        <v>5945.5</v>
      </c>
      <c r="EZ862" s="67" t="s">
        <v>6918</v>
      </c>
      <c r="FA862" s="67">
        <v>21352.75</v>
      </c>
      <c r="FB862" s="67" t="s">
        <v>6919</v>
      </c>
      <c r="FC862" s="67" t="s">
        <v>6920</v>
      </c>
      <c r="FD862" s="67" t="s">
        <v>6921</v>
      </c>
      <c r="FE862" s="68" t="s">
        <v>6922</v>
      </c>
      <c r="FF862" s="68" t="s">
        <v>6923</v>
      </c>
    </row>
    <row r="863" spans="151:162" x14ac:dyDescent="0.2">
      <c r="EU863" s="67">
        <v>593.36</v>
      </c>
      <c r="EV863" s="67" t="s">
        <v>6924</v>
      </c>
      <c r="EW863" s="67">
        <v>520</v>
      </c>
      <c r="EX863" s="67" t="s">
        <v>6925</v>
      </c>
      <c r="EY863" s="67">
        <v>5945</v>
      </c>
      <c r="EZ863" s="67" t="s">
        <v>6926</v>
      </c>
      <c r="FA863" s="67">
        <v>21349.25</v>
      </c>
      <c r="FB863" s="67" t="s">
        <v>6927</v>
      </c>
      <c r="FC863" s="67" t="s">
        <v>6928</v>
      </c>
      <c r="FD863" s="67" t="s">
        <v>6929</v>
      </c>
      <c r="FE863" s="68" t="s">
        <v>6930</v>
      </c>
      <c r="FF863" s="68" t="s">
        <v>6931</v>
      </c>
    </row>
    <row r="864" spans="151:162" x14ac:dyDescent="0.2">
      <c r="EU864" s="67">
        <v>593.36</v>
      </c>
      <c r="EV864" s="67" t="s">
        <v>6932</v>
      </c>
      <c r="EW864" s="67">
        <v>520</v>
      </c>
      <c r="EX864" s="67" t="s">
        <v>6933</v>
      </c>
      <c r="EY864" s="67">
        <v>5945.25</v>
      </c>
      <c r="EZ864" s="67" t="s">
        <v>6934</v>
      </c>
      <c r="FA864" s="67">
        <v>21349.5</v>
      </c>
      <c r="FB864" s="67" t="s">
        <v>6935</v>
      </c>
      <c r="FC864" s="67" t="s">
        <v>6936</v>
      </c>
      <c r="FD864" s="67" t="s">
        <v>6937</v>
      </c>
      <c r="FE864" s="68" t="s">
        <v>6938</v>
      </c>
      <c r="FF864" s="68" t="s">
        <v>6939</v>
      </c>
    </row>
    <row r="865" spans="151:162" x14ac:dyDescent="0.2">
      <c r="EU865" s="67">
        <v>593.54</v>
      </c>
      <c r="EV865" s="67" t="s">
        <v>6940</v>
      </c>
      <c r="EW865" s="67">
        <v>520.16</v>
      </c>
      <c r="EX865" s="67" t="s">
        <v>6941</v>
      </c>
      <c r="EY865" s="67">
        <v>5946.5</v>
      </c>
      <c r="EZ865" s="67" t="s">
        <v>6942</v>
      </c>
      <c r="FA865" s="67">
        <v>21357</v>
      </c>
      <c r="FB865" s="67" t="s">
        <v>6943</v>
      </c>
      <c r="FC865" s="67" t="s">
        <v>6944</v>
      </c>
      <c r="FD865" s="67" t="s">
        <v>6945</v>
      </c>
      <c r="FE865" s="68" t="s">
        <v>6946</v>
      </c>
      <c r="FF865" s="68" t="s">
        <v>6947</v>
      </c>
    </row>
    <row r="866" spans="151:162" x14ac:dyDescent="0.2">
      <c r="EU866" s="67">
        <v>593.6</v>
      </c>
      <c r="EV866" s="67" t="s">
        <v>6948</v>
      </c>
      <c r="EW866" s="67">
        <v>520.29</v>
      </c>
      <c r="EX866" s="67" t="s">
        <v>6949</v>
      </c>
      <c r="EY866" s="67">
        <v>5947.5</v>
      </c>
      <c r="EZ866" s="67" t="s">
        <v>6950</v>
      </c>
      <c r="FA866" s="67">
        <v>21361</v>
      </c>
      <c r="FB866" s="67" t="s">
        <v>6951</v>
      </c>
      <c r="FC866" s="67" t="s">
        <v>6952</v>
      </c>
      <c r="FD866" s="67" t="s">
        <v>6953</v>
      </c>
      <c r="FE866" s="68" t="s">
        <v>6954</v>
      </c>
      <c r="FF866" s="68" t="s">
        <v>6955</v>
      </c>
    </row>
    <row r="867" spans="151:162" x14ac:dyDescent="0.2">
      <c r="EU867" s="67">
        <v>593.61</v>
      </c>
      <c r="EV867" s="67" t="s">
        <v>6956</v>
      </c>
      <c r="EW867" s="67">
        <v>520.29</v>
      </c>
      <c r="EX867" s="67" t="s">
        <v>6957</v>
      </c>
      <c r="EY867" s="67">
        <v>5947.75</v>
      </c>
      <c r="EZ867" s="67" t="s">
        <v>6958</v>
      </c>
      <c r="FA867" s="67">
        <v>21361.5</v>
      </c>
      <c r="FB867" s="67" t="s">
        <v>6959</v>
      </c>
      <c r="FC867" s="67" t="s">
        <v>6960</v>
      </c>
      <c r="FD867" s="67" t="s">
        <v>6961</v>
      </c>
      <c r="FE867" s="68" t="s">
        <v>6962</v>
      </c>
      <c r="FF867" s="68" t="s">
        <v>6963</v>
      </c>
    </row>
    <row r="868" spans="151:162" x14ac:dyDescent="0.2">
      <c r="EU868" s="67">
        <v>593.85500000000002</v>
      </c>
      <c r="EV868" s="67" t="s">
        <v>6964</v>
      </c>
      <c r="EW868" s="67">
        <v>520.52</v>
      </c>
      <c r="EX868" s="67" t="s">
        <v>6965</v>
      </c>
      <c r="EY868" s="67">
        <v>5950</v>
      </c>
      <c r="EZ868" s="67" t="s">
        <v>6966</v>
      </c>
      <c r="FA868" s="67">
        <v>21370.5</v>
      </c>
      <c r="FB868" s="67" t="s">
        <v>6967</v>
      </c>
      <c r="FC868" s="67" t="s">
        <v>6968</v>
      </c>
      <c r="FD868" s="67" t="s">
        <v>6969</v>
      </c>
      <c r="FE868" s="68" t="s">
        <v>6970</v>
      </c>
      <c r="FF868" s="68" t="s">
        <v>6971</v>
      </c>
    </row>
    <row r="869" spans="151:162" x14ac:dyDescent="0.2">
      <c r="EU869" s="67">
        <v>593.95500000000004</v>
      </c>
      <c r="EV869" s="67" t="s">
        <v>6972</v>
      </c>
      <c r="EW869" s="67">
        <v>520.69000000000005</v>
      </c>
      <c r="EX869" s="67" t="s">
        <v>6973</v>
      </c>
      <c r="EY869" s="67">
        <v>5951.5</v>
      </c>
      <c r="EZ869" s="67" t="s">
        <v>6974</v>
      </c>
      <c r="FA869" s="67">
        <v>21378</v>
      </c>
      <c r="FB869" s="67" t="s">
        <v>6975</v>
      </c>
      <c r="FC869" s="67" t="s">
        <v>6976</v>
      </c>
      <c r="FD869" s="67" t="s">
        <v>6977</v>
      </c>
      <c r="FE869" s="68" t="s">
        <v>6978</v>
      </c>
      <c r="FF869" s="68" t="s">
        <v>6979</v>
      </c>
    </row>
    <row r="870" spans="151:162" x14ac:dyDescent="0.2">
      <c r="EU870" s="67">
        <v>593.86</v>
      </c>
      <c r="EV870" s="67" t="s">
        <v>6980</v>
      </c>
      <c r="EW870" s="67">
        <v>520.64</v>
      </c>
      <c r="EX870" s="67" t="s">
        <v>6981</v>
      </c>
      <c r="EY870" s="67">
        <v>5950</v>
      </c>
      <c r="EZ870" s="67" t="s">
        <v>6982</v>
      </c>
      <c r="FA870" s="67">
        <v>21375.25</v>
      </c>
      <c r="FB870" s="67" t="s">
        <v>6983</v>
      </c>
      <c r="FC870" s="67" t="s">
        <v>6984</v>
      </c>
      <c r="FD870" s="67" t="s">
        <v>6985</v>
      </c>
      <c r="FE870" s="68" t="s">
        <v>6986</v>
      </c>
      <c r="FF870" s="68" t="s">
        <v>6987</v>
      </c>
    </row>
    <row r="871" spans="151:162" x14ac:dyDescent="0.2">
      <c r="EU871" s="67">
        <v>594.01</v>
      </c>
      <c r="EV871" s="67" t="s">
        <v>6988</v>
      </c>
      <c r="EW871" s="67">
        <v>520.82000000000005</v>
      </c>
      <c r="EX871" s="67" t="s">
        <v>6989</v>
      </c>
      <c r="EY871" s="67">
        <v>5951.75</v>
      </c>
      <c r="EZ871" s="67" t="s">
        <v>6990</v>
      </c>
      <c r="FA871" s="67">
        <v>21383.5</v>
      </c>
      <c r="FB871" s="67" t="s">
        <v>6991</v>
      </c>
      <c r="FC871" s="67" t="s">
        <v>6992</v>
      </c>
      <c r="FD871" s="67" t="s">
        <v>6993</v>
      </c>
      <c r="FE871" s="68" t="s">
        <v>6994</v>
      </c>
      <c r="FF871" s="68" t="s">
        <v>6995</v>
      </c>
    </row>
    <row r="872" spans="151:162" x14ac:dyDescent="0.2">
      <c r="EU872" s="67">
        <v>593.89</v>
      </c>
      <c r="EV872" s="67" t="s">
        <v>6996</v>
      </c>
      <c r="EW872" s="67">
        <v>520.67999999999995</v>
      </c>
      <c r="EX872" s="67" t="s">
        <v>6997</v>
      </c>
      <c r="EY872" s="67">
        <v>5950.5</v>
      </c>
      <c r="EZ872" s="67" t="s">
        <v>6998</v>
      </c>
      <c r="FA872" s="67">
        <v>21377.75</v>
      </c>
      <c r="FB872" s="67" t="s">
        <v>6999</v>
      </c>
      <c r="FC872" s="67" t="s">
        <v>7000</v>
      </c>
      <c r="FD872" s="67" t="s">
        <v>7001</v>
      </c>
      <c r="FE872" s="68" t="s">
        <v>7002</v>
      </c>
      <c r="FF872" s="68" t="s">
        <v>7003</v>
      </c>
    </row>
    <row r="873" spans="151:162" x14ac:dyDescent="0.2">
      <c r="EU873" s="67">
        <v>593.82000000000005</v>
      </c>
      <c r="EV873" s="67" t="s">
        <v>7004</v>
      </c>
      <c r="EW873" s="67">
        <v>520.54499999999996</v>
      </c>
      <c r="EX873" s="67" t="s">
        <v>7005</v>
      </c>
      <c r="EY873" s="67">
        <v>5950</v>
      </c>
      <c r="EZ873" s="67" t="s">
        <v>7006</v>
      </c>
      <c r="FA873" s="67">
        <v>21372</v>
      </c>
      <c r="FB873" s="67" t="s">
        <v>7007</v>
      </c>
      <c r="FC873" s="67" t="s">
        <v>7008</v>
      </c>
      <c r="FD873" s="67" t="s">
        <v>7009</v>
      </c>
      <c r="FE873" s="68" t="s">
        <v>7010</v>
      </c>
      <c r="FF873" s="68" t="s">
        <v>7011</v>
      </c>
    </row>
    <row r="874" spans="151:162" x14ac:dyDescent="0.2">
      <c r="EU874" s="67">
        <v>593.83000000000004</v>
      </c>
      <c r="EV874" s="67" t="s">
        <v>7012</v>
      </c>
      <c r="EW874" s="67">
        <v>520.54999999999995</v>
      </c>
      <c r="EX874" s="67" t="s">
        <v>7013</v>
      </c>
      <c r="EY874" s="67">
        <v>5949.75</v>
      </c>
      <c r="EZ874" s="67" t="s">
        <v>7014</v>
      </c>
      <c r="FA874" s="67">
        <v>21372</v>
      </c>
      <c r="FB874" s="67" t="s">
        <v>7015</v>
      </c>
      <c r="FC874" s="67" t="s">
        <v>7016</v>
      </c>
      <c r="FD874" s="67" t="s">
        <v>7017</v>
      </c>
      <c r="FE874" s="68" t="s">
        <v>7018</v>
      </c>
      <c r="FF874" s="68" t="s">
        <v>7019</v>
      </c>
    </row>
    <row r="875" spans="151:162" x14ac:dyDescent="0.2">
      <c r="EU875" s="67">
        <v>593.78</v>
      </c>
      <c r="EV875" s="67" t="s">
        <v>7020</v>
      </c>
      <c r="EW875" s="67">
        <v>520.42999999999995</v>
      </c>
      <c r="EX875" s="67" t="s">
        <v>7021</v>
      </c>
      <c r="EY875" s="67">
        <v>5949.5</v>
      </c>
      <c r="EZ875" s="67" t="s">
        <v>7022</v>
      </c>
      <c r="FA875" s="67">
        <v>21367.25</v>
      </c>
      <c r="FB875" s="67" t="s">
        <v>7023</v>
      </c>
      <c r="FC875" s="67" t="s">
        <v>7024</v>
      </c>
      <c r="FD875" s="67" t="s">
        <v>7025</v>
      </c>
      <c r="FE875" s="68" t="s">
        <v>7026</v>
      </c>
      <c r="FF875" s="68" t="s">
        <v>7027</v>
      </c>
    </row>
    <row r="876" spans="151:162" x14ac:dyDescent="0.2">
      <c r="EU876" s="67">
        <v>593.66899999999998</v>
      </c>
      <c r="EV876" s="67" t="s">
        <v>7028</v>
      </c>
      <c r="EW876" s="67">
        <v>520.25</v>
      </c>
      <c r="EX876" s="67" t="s">
        <v>7029</v>
      </c>
      <c r="EY876" s="67">
        <v>5948.25</v>
      </c>
      <c r="EZ876" s="67" t="s">
        <v>7030</v>
      </c>
      <c r="FA876" s="67">
        <v>21359.75</v>
      </c>
      <c r="FB876" s="67" t="s">
        <v>7031</v>
      </c>
      <c r="FC876" s="67" t="s">
        <v>7032</v>
      </c>
      <c r="FD876" s="67" t="s">
        <v>7033</v>
      </c>
      <c r="FE876" s="68" t="s">
        <v>7034</v>
      </c>
      <c r="FF876" s="68" t="s">
        <v>7035</v>
      </c>
    </row>
    <row r="877" spans="151:162" x14ac:dyDescent="0.2">
      <c r="EU877" s="67">
        <v>593.80999999999995</v>
      </c>
      <c r="EV877" s="67" t="s">
        <v>7036</v>
      </c>
      <c r="EW877" s="67">
        <v>520.4</v>
      </c>
      <c r="EX877" s="67" t="s">
        <v>7037</v>
      </c>
      <c r="EY877" s="67">
        <v>5949.75</v>
      </c>
      <c r="EZ877" s="67" t="s">
        <v>7038</v>
      </c>
      <c r="FA877" s="67">
        <v>21365.75</v>
      </c>
      <c r="FB877" s="67" t="s">
        <v>7039</v>
      </c>
      <c r="FC877" s="67" t="s">
        <v>7040</v>
      </c>
      <c r="FD877" s="67" t="s">
        <v>7041</v>
      </c>
      <c r="FE877" s="68" t="s">
        <v>7042</v>
      </c>
      <c r="FF877" s="68" t="s">
        <v>7043</v>
      </c>
    </row>
    <row r="878" spans="151:162" x14ac:dyDescent="0.2">
      <c r="EU878" s="67">
        <v>593.80899999999997</v>
      </c>
      <c r="EV878" s="67" t="s">
        <v>7044</v>
      </c>
      <c r="EW878" s="67">
        <v>520.39</v>
      </c>
      <c r="EX878" s="67" t="s">
        <v>7045</v>
      </c>
      <c r="EY878" s="67">
        <v>5949.75</v>
      </c>
      <c r="EZ878" s="67" t="s">
        <v>7046</v>
      </c>
      <c r="FA878" s="67">
        <v>21365.75</v>
      </c>
      <c r="FB878" s="67" t="s">
        <v>7047</v>
      </c>
      <c r="FC878" s="67" t="s">
        <v>7048</v>
      </c>
      <c r="FD878" s="67" t="s">
        <v>7049</v>
      </c>
      <c r="FE878" s="68" t="s">
        <v>7050</v>
      </c>
      <c r="FF878" s="68" t="s">
        <v>7051</v>
      </c>
    </row>
    <row r="879" spans="151:162" x14ac:dyDescent="0.2">
      <c r="EU879" s="67">
        <v>593.70500000000004</v>
      </c>
      <c r="EV879" s="67" t="s">
        <v>7052</v>
      </c>
      <c r="EW879" s="67">
        <v>520.32000000000005</v>
      </c>
      <c r="EX879" s="67" t="s">
        <v>7053</v>
      </c>
      <c r="EY879" s="67">
        <v>5949.25</v>
      </c>
      <c r="EZ879" s="67" t="s">
        <v>7054</v>
      </c>
      <c r="FA879" s="67">
        <v>21359.75</v>
      </c>
      <c r="FB879" s="67" t="s">
        <v>7055</v>
      </c>
      <c r="FC879" s="67" t="s">
        <v>7056</v>
      </c>
      <c r="FD879" s="67" t="s">
        <v>7057</v>
      </c>
      <c r="FE879" s="68" t="s">
        <v>7058</v>
      </c>
      <c r="FF879" s="68" t="s">
        <v>7059</v>
      </c>
    </row>
    <row r="880" spans="151:162" x14ac:dyDescent="0.2">
      <c r="EU880" s="67">
        <v>593.91</v>
      </c>
      <c r="EV880" s="67" t="s">
        <v>7060</v>
      </c>
      <c r="EW880" s="67">
        <v>520.42999999999995</v>
      </c>
      <c r="EX880" s="67" t="s">
        <v>7061</v>
      </c>
      <c r="EY880" s="67">
        <v>5950.75</v>
      </c>
      <c r="EZ880" s="67" t="s">
        <v>7062</v>
      </c>
      <c r="FA880" s="67">
        <v>21367.25</v>
      </c>
      <c r="FB880" s="67" t="s">
        <v>7063</v>
      </c>
      <c r="FC880" s="67" t="s">
        <v>7064</v>
      </c>
      <c r="FD880" s="67" t="s">
        <v>7065</v>
      </c>
      <c r="FE880" s="68" t="s">
        <v>7066</v>
      </c>
      <c r="FF880" s="68" t="s">
        <v>7067</v>
      </c>
    </row>
    <row r="881" spans="151:162" x14ac:dyDescent="0.2">
      <c r="EU881" s="67">
        <v>593.89</v>
      </c>
      <c r="EV881" s="67" t="s">
        <v>7068</v>
      </c>
      <c r="EW881" s="67">
        <v>520.39</v>
      </c>
      <c r="EX881" s="67" t="s">
        <v>7069</v>
      </c>
      <c r="EY881" s="67">
        <v>5950.5</v>
      </c>
      <c r="EZ881" s="67" t="s">
        <v>7070</v>
      </c>
      <c r="FA881" s="67">
        <v>21364.75</v>
      </c>
      <c r="FB881" s="67" t="s">
        <v>7071</v>
      </c>
      <c r="FC881" s="67" t="s">
        <v>7072</v>
      </c>
      <c r="FD881" s="67" t="s">
        <v>7073</v>
      </c>
      <c r="FE881" s="68" t="s">
        <v>7074</v>
      </c>
      <c r="FF881" s="68" t="s">
        <v>7075</v>
      </c>
    </row>
    <row r="882" spans="151:162" x14ac:dyDescent="0.2">
      <c r="EU882" s="67">
        <v>593.76</v>
      </c>
      <c r="EV882" s="67" t="s">
        <v>7076</v>
      </c>
      <c r="EW882" s="67">
        <v>520.29</v>
      </c>
      <c r="EX882" s="67" t="s">
        <v>7077</v>
      </c>
      <c r="EY882" s="67">
        <v>5949.25</v>
      </c>
      <c r="EZ882" s="67" t="s">
        <v>7078</v>
      </c>
      <c r="FA882" s="67">
        <v>21361.75</v>
      </c>
      <c r="FB882" s="67" t="s">
        <v>7079</v>
      </c>
      <c r="FC882" s="67" t="s">
        <v>7080</v>
      </c>
      <c r="FD882" s="67" t="s">
        <v>7081</v>
      </c>
      <c r="FE882" s="68" t="s">
        <v>7082</v>
      </c>
      <c r="FF882" s="68" t="s">
        <v>7083</v>
      </c>
    </row>
    <row r="883" spans="151:162" x14ac:dyDescent="0.2">
      <c r="EU883" s="67">
        <v>593.65</v>
      </c>
      <c r="EV883" s="67" t="s">
        <v>7084</v>
      </c>
      <c r="EW883" s="67">
        <v>520.26</v>
      </c>
      <c r="EX883" s="67" t="s">
        <v>7085</v>
      </c>
      <c r="EY883" s="67">
        <v>5948</v>
      </c>
      <c r="EZ883" s="67" t="s">
        <v>7086</v>
      </c>
      <c r="FA883" s="67">
        <v>21360</v>
      </c>
      <c r="FB883" s="67" t="s">
        <v>7087</v>
      </c>
      <c r="FC883" s="67" t="s">
        <v>7088</v>
      </c>
      <c r="FD883" s="67" t="s">
        <v>7089</v>
      </c>
      <c r="FE883" s="68" t="s">
        <v>7090</v>
      </c>
      <c r="FF883" s="68" t="s">
        <v>7091</v>
      </c>
    </row>
    <row r="884" spans="151:162" x14ac:dyDescent="0.2">
      <c r="EU884" s="67">
        <v>593.63499999999999</v>
      </c>
      <c r="EV884" s="67" t="s">
        <v>7092</v>
      </c>
      <c r="EW884" s="67">
        <v>520.245</v>
      </c>
      <c r="EX884" s="67" t="s">
        <v>7093</v>
      </c>
      <c r="EY884" s="67">
        <v>5948</v>
      </c>
      <c r="EZ884" s="67" t="s">
        <v>7094</v>
      </c>
      <c r="FA884" s="67">
        <v>21359.5</v>
      </c>
      <c r="FB884" s="67" t="s">
        <v>7095</v>
      </c>
      <c r="FC884" s="67" t="s">
        <v>7096</v>
      </c>
      <c r="FD884" s="67" t="s">
        <v>7097</v>
      </c>
      <c r="FE884" s="68" t="s">
        <v>7098</v>
      </c>
      <c r="FF884" s="68" t="s">
        <v>7099</v>
      </c>
    </row>
    <row r="885" spans="151:162" x14ac:dyDescent="0.2">
      <c r="EU885" s="67">
        <v>593.66999999999996</v>
      </c>
      <c r="EV885" s="67" t="s">
        <v>7100</v>
      </c>
      <c r="EW885" s="67">
        <v>520.26</v>
      </c>
      <c r="EX885" s="67" t="s">
        <v>7101</v>
      </c>
      <c r="EY885" s="67">
        <v>5948.25</v>
      </c>
      <c r="EZ885" s="67" t="s">
        <v>7102</v>
      </c>
      <c r="FA885" s="67">
        <v>21360.5</v>
      </c>
      <c r="FB885" s="67" t="s">
        <v>7103</v>
      </c>
      <c r="FC885" s="67" t="s">
        <v>7104</v>
      </c>
      <c r="FD885" s="67" t="s">
        <v>7105</v>
      </c>
      <c r="FE885" s="68" t="s">
        <v>7106</v>
      </c>
      <c r="FF885" s="68" t="s">
        <v>7107</v>
      </c>
    </row>
    <row r="886" spans="151:162" x14ac:dyDescent="0.2">
      <c r="EU886" s="67">
        <v>593.78</v>
      </c>
      <c r="EV886" s="67" t="s">
        <v>7108</v>
      </c>
      <c r="EW886" s="67">
        <v>520.37</v>
      </c>
      <c r="EX886" s="67" t="s">
        <v>7109</v>
      </c>
      <c r="EY886" s="67">
        <v>5949.5</v>
      </c>
      <c r="EZ886" s="67" t="s">
        <v>7110</v>
      </c>
      <c r="FA886" s="67">
        <v>21365</v>
      </c>
      <c r="FB886" s="67" t="s">
        <v>7111</v>
      </c>
      <c r="FC886" s="67" t="s">
        <v>7112</v>
      </c>
      <c r="FD886" s="67" t="s">
        <v>7113</v>
      </c>
      <c r="FE886" s="68" t="s">
        <v>7114</v>
      </c>
      <c r="FF886" s="68" t="s">
        <v>7115</v>
      </c>
    </row>
    <row r="887" spans="151:162" x14ac:dyDescent="0.2">
      <c r="EU887" s="67">
        <v>593.66999999999996</v>
      </c>
      <c r="EV887" s="67" t="s">
        <v>7116</v>
      </c>
      <c r="EW887" s="67">
        <v>520.25</v>
      </c>
      <c r="EX887" s="67" t="s">
        <v>7117</v>
      </c>
      <c r="EY887" s="67">
        <v>5948.25</v>
      </c>
      <c r="EZ887" s="67" t="s">
        <v>7118</v>
      </c>
      <c r="FA887" s="67">
        <v>21359.75</v>
      </c>
      <c r="FB887" s="67" t="s">
        <v>7119</v>
      </c>
      <c r="FC887" s="67" t="s">
        <v>7120</v>
      </c>
      <c r="FD887" s="67" t="s">
        <v>7121</v>
      </c>
      <c r="FE887" s="68" t="s">
        <v>7122</v>
      </c>
      <c r="FF887" s="68" t="s">
        <v>7123</v>
      </c>
    </row>
    <row r="888" spans="151:162" x14ac:dyDescent="0.2">
      <c r="EU888" s="67">
        <v>593.74</v>
      </c>
      <c r="EV888" s="67" t="s">
        <v>7124</v>
      </c>
      <c r="EW888" s="67">
        <v>520.34</v>
      </c>
      <c r="EX888" s="67" t="s">
        <v>7125</v>
      </c>
      <c r="EY888" s="67">
        <v>5949</v>
      </c>
      <c r="EZ888" s="67" t="s">
        <v>7126</v>
      </c>
      <c r="FA888" s="67">
        <v>21363.25</v>
      </c>
      <c r="FB888" s="67" t="s">
        <v>7127</v>
      </c>
      <c r="FC888" s="67" t="s">
        <v>7128</v>
      </c>
      <c r="FD888" s="67" t="s">
        <v>7129</v>
      </c>
      <c r="FE888" s="68" t="s">
        <v>7130</v>
      </c>
      <c r="FF888" s="68" t="s">
        <v>7131</v>
      </c>
    </row>
    <row r="889" spans="151:162" x14ac:dyDescent="0.2">
      <c r="EU889" s="67">
        <v>593.91</v>
      </c>
      <c r="EV889" s="67" t="s">
        <v>7132</v>
      </c>
      <c r="EW889" s="67">
        <v>520.52</v>
      </c>
      <c r="EX889" s="67" t="s">
        <v>7133</v>
      </c>
      <c r="EY889" s="67">
        <v>5950.75</v>
      </c>
      <c r="EZ889" s="67" t="s">
        <v>7134</v>
      </c>
      <c r="FA889" s="67">
        <v>21371.5</v>
      </c>
      <c r="FB889" s="67" t="s">
        <v>7135</v>
      </c>
      <c r="FC889" s="67" t="s">
        <v>7136</v>
      </c>
      <c r="FD889" s="67" t="s">
        <v>7137</v>
      </c>
      <c r="FE889" s="68" t="s">
        <v>7138</v>
      </c>
      <c r="FF889" s="68" t="s">
        <v>7139</v>
      </c>
    </row>
    <row r="890" spans="151:162" x14ac:dyDescent="0.2">
      <c r="EU890" s="67">
        <v>593.88</v>
      </c>
      <c r="EV890" s="67" t="s">
        <v>7140</v>
      </c>
      <c r="EW890" s="67">
        <v>520.42999999999995</v>
      </c>
      <c r="EX890" s="67" t="s">
        <v>7141</v>
      </c>
      <c r="EY890" s="67">
        <v>5950.5</v>
      </c>
      <c r="EZ890" s="67" t="s">
        <v>7142</v>
      </c>
      <c r="FA890" s="67">
        <v>21367.5</v>
      </c>
      <c r="FB890" s="67" t="s">
        <v>7143</v>
      </c>
      <c r="FC890" s="67" t="s">
        <v>7144</v>
      </c>
      <c r="FD890" s="67" t="s">
        <v>7145</v>
      </c>
      <c r="FE890" s="68" t="s">
        <v>7146</v>
      </c>
      <c r="FF890" s="68" t="s">
        <v>7147</v>
      </c>
    </row>
    <row r="891" spans="151:162" x14ac:dyDescent="0.2">
      <c r="EU891" s="67">
        <v>593.99</v>
      </c>
      <c r="EV891" s="67" t="s">
        <v>7148</v>
      </c>
      <c r="EW891" s="67">
        <v>520.53</v>
      </c>
      <c r="EX891" s="67" t="s">
        <v>7149</v>
      </c>
      <c r="EY891" s="67">
        <v>5951.5</v>
      </c>
      <c r="EZ891" s="67" t="s">
        <v>7150</v>
      </c>
      <c r="FA891" s="67">
        <v>21371.5</v>
      </c>
      <c r="FB891" s="67" t="s">
        <v>7151</v>
      </c>
      <c r="FC891" s="67" t="s">
        <v>7152</v>
      </c>
      <c r="FD891" s="67" t="s">
        <v>7153</v>
      </c>
      <c r="FE891" s="68" t="s">
        <v>7154</v>
      </c>
      <c r="FF891" s="68" t="s">
        <v>7155</v>
      </c>
    </row>
    <row r="892" spans="151:162" x14ac:dyDescent="0.2">
      <c r="EU892" s="67">
        <v>594.04</v>
      </c>
      <c r="EV892" s="67" t="s">
        <v>7156</v>
      </c>
      <c r="EW892" s="67">
        <v>520.6</v>
      </c>
      <c r="EX892" s="67" t="s">
        <v>7157</v>
      </c>
      <c r="EY892" s="67">
        <v>5952</v>
      </c>
      <c r="EZ892" s="67" t="s">
        <v>7158</v>
      </c>
      <c r="FA892" s="67">
        <v>21374.5</v>
      </c>
      <c r="FB892" s="67" t="s">
        <v>7159</v>
      </c>
      <c r="FC892" s="67" t="s">
        <v>7160</v>
      </c>
      <c r="FD892" s="67" t="s">
        <v>7161</v>
      </c>
      <c r="FE892" s="68" t="s">
        <v>7162</v>
      </c>
      <c r="FF892" s="68" t="s">
        <v>7163</v>
      </c>
    </row>
    <row r="893" spans="151:162" x14ac:dyDescent="0.2">
      <c r="EU893" s="67">
        <v>594.23</v>
      </c>
      <c r="EV893" s="67" t="s">
        <v>7164</v>
      </c>
      <c r="EW893" s="67">
        <v>520.83000000000004</v>
      </c>
      <c r="EX893" s="67" t="s">
        <v>7165</v>
      </c>
      <c r="EY893" s="67">
        <v>5953.75</v>
      </c>
      <c r="EZ893" s="67" t="s">
        <v>7166</v>
      </c>
      <c r="FA893" s="67">
        <v>21384.5</v>
      </c>
      <c r="FB893" s="67" t="s">
        <v>7167</v>
      </c>
      <c r="FC893" s="67" t="s">
        <v>7168</v>
      </c>
      <c r="FD893" s="67" t="s">
        <v>7169</v>
      </c>
      <c r="FE893" s="68" t="s">
        <v>7170</v>
      </c>
      <c r="FF893" s="68" t="s">
        <v>7171</v>
      </c>
    </row>
    <row r="894" spans="151:162" x14ac:dyDescent="0.2">
      <c r="EU894" s="67">
        <v>594.27</v>
      </c>
      <c r="EV894" s="67" t="s">
        <v>7172</v>
      </c>
      <c r="EW894" s="67">
        <v>520.86500000000001</v>
      </c>
      <c r="EX894" s="67" t="s">
        <v>7173</v>
      </c>
      <c r="EY894" s="67">
        <v>5954.5</v>
      </c>
      <c r="EZ894" s="67" t="s">
        <v>7174</v>
      </c>
      <c r="FA894" s="67">
        <v>21385</v>
      </c>
      <c r="FB894" s="67" t="s">
        <v>7175</v>
      </c>
      <c r="FC894" s="67" t="s">
        <v>7176</v>
      </c>
      <c r="FD894" s="67" t="s">
        <v>7177</v>
      </c>
      <c r="FE894" s="68" t="s">
        <v>7178</v>
      </c>
      <c r="FF894" s="68" t="s">
        <v>7179</v>
      </c>
    </row>
    <row r="895" spans="151:162" x14ac:dyDescent="0.2">
      <c r="EU895" s="67">
        <v>594.34</v>
      </c>
      <c r="EV895" s="67" t="s">
        <v>7180</v>
      </c>
      <c r="EW895" s="67">
        <v>521.04</v>
      </c>
      <c r="EX895" s="67" t="s">
        <v>7181</v>
      </c>
      <c r="EY895" s="67">
        <v>5955</v>
      </c>
      <c r="EZ895" s="67" t="s">
        <v>7182</v>
      </c>
      <c r="FA895" s="67">
        <v>21392.5</v>
      </c>
      <c r="FB895" s="67" t="s">
        <v>7183</v>
      </c>
      <c r="FC895" s="67" t="s">
        <v>7184</v>
      </c>
      <c r="FD895" s="67" t="s">
        <v>7185</v>
      </c>
      <c r="FE895" s="68" t="s">
        <v>7186</v>
      </c>
      <c r="FF895" s="68" t="s">
        <v>7187</v>
      </c>
    </row>
    <row r="896" spans="151:162" x14ac:dyDescent="0.2">
      <c r="EU896" s="67">
        <v>594.28</v>
      </c>
      <c r="EV896" s="67" t="s">
        <v>7188</v>
      </c>
      <c r="EW896" s="67">
        <v>521.03</v>
      </c>
      <c r="EX896" s="67" t="s">
        <v>7189</v>
      </c>
      <c r="EY896" s="67">
        <v>5954.5</v>
      </c>
      <c r="EZ896" s="67" t="s">
        <v>7190</v>
      </c>
      <c r="FA896" s="67">
        <v>21391.75</v>
      </c>
      <c r="FB896" s="67" t="s">
        <v>7191</v>
      </c>
      <c r="FC896" s="67" t="s">
        <v>7192</v>
      </c>
      <c r="FD896" s="67" t="s">
        <v>7193</v>
      </c>
      <c r="FE896" s="68" t="s">
        <v>7194</v>
      </c>
      <c r="FF896" s="68" t="s">
        <v>7195</v>
      </c>
    </row>
    <row r="897" spans="151:162" x14ac:dyDescent="0.2">
      <c r="EU897" s="67">
        <v>594.625</v>
      </c>
      <c r="EV897" s="67" t="s">
        <v>7196</v>
      </c>
      <c r="EW897" s="67">
        <v>521.38</v>
      </c>
      <c r="EX897" s="67" t="s">
        <v>7197</v>
      </c>
      <c r="EY897" s="67">
        <v>5957.75</v>
      </c>
      <c r="EZ897" s="67" t="s">
        <v>7198</v>
      </c>
      <c r="FA897" s="67">
        <v>21405.75</v>
      </c>
      <c r="FB897" s="67" t="s">
        <v>7199</v>
      </c>
      <c r="FC897" s="67" t="s">
        <v>7200</v>
      </c>
      <c r="FD897" s="67" t="s">
        <v>7201</v>
      </c>
      <c r="FE897" s="68" t="s">
        <v>7202</v>
      </c>
      <c r="FF897" s="68" t="s">
        <v>7203</v>
      </c>
    </row>
    <row r="898" spans="151:162" x14ac:dyDescent="0.2">
      <c r="EU898" s="67">
        <v>594.54</v>
      </c>
      <c r="EV898" s="67" t="s">
        <v>7204</v>
      </c>
      <c r="EW898" s="67">
        <v>521.35</v>
      </c>
      <c r="EX898" s="67" t="s">
        <v>7205</v>
      </c>
      <c r="EY898" s="67">
        <v>5957</v>
      </c>
      <c r="EZ898" s="67" t="s">
        <v>7206</v>
      </c>
      <c r="FA898" s="67">
        <v>21405.5</v>
      </c>
      <c r="FB898" s="67" t="s">
        <v>7207</v>
      </c>
      <c r="FC898" s="67" t="s">
        <v>7208</v>
      </c>
      <c r="FD898" s="67" t="s">
        <v>7209</v>
      </c>
      <c r="FE898" s="68" t="s">
        <v>7210</v>
      </c>
      <c r="FF898" s="68" t="s">
        <v>7211</v>
      </c>
    </row>
    <row r="899" spans="151:162" x14ac:dyDescent="0.2">
      <c r="EU899" s="67">
        <v>594.53</v>
      </c>
      <c r="EV899" s="67" t="s">
        <v>7212</v>
      </c>
      <c r="EW899" s="67">
        <v>521.35</v>
      </c>
      <c r="EX899" s="67" t="s">
        <v>7213</v>
      </c>
      <c r="EY899" s="67">
        <v>5957.25</v>
      </c>
      <c r="EZ899" s="67" t="s">
        <v>7214</v>
      </c>
      <c r="FA899" s="67">
        <v>21405.5</v>
      </c>
      <c r="FB899" s="67" t="s">
        <v>7215</v>
      </c>
      <c r="FC899" s="67" t="s">
        <v>7216</v>
      </c>
      <c r="FD899" s="67" t="s">
        <v>7217</v>
      </c>
      <c r="FE899" s="68" t="s">
        <v>7218</v>
      </c>
      <c r="FF899" s="68" t="s">
        <v>7219</v>
      </c>
    </row>
    <row r="900" spans="151:162" x14ac:dyDescent="0.2">
      <c r="EU900" s="67">
        <v>594.6</v>
      </c>
      <c r="EV900" s="67" t="s">
        <v>7220</v>
      </c>
      <c r="EW900" s="67">
        <v>521.48</v>
      </c>
      <c r="EX900" s="67" t="s">
        <v>7221</v>
      </c>
      <c r="EY900" s="67">
        <v>5957.5</v>
      </c>
      <c r="EZ900" s="67" t="s">
        <v>7222</v>
      </c>
      <c r="FA900" s="67">
        <v>21411.25</v>
      </c>
      <c r="FB900" s="67" t="s">
        <v>7223</v>
      </c>
      <c r="FC900" s="67" t="s">
        <v>7224</v>
      </c>
      <c r="FD900" s="67" t="s">
        <v>7225</v>
      </c>
      <c r="FE900" s="68" t="s">
        <v>7226</v>
      </c>
      <c r="FF900" s="68" t="s">
        <v>7227</v>
      </c>
    </row>
    <row r="901" spans="151:162" x14ac:dyDescent="0.2">
      <c r="EU901" s="67">
        <v>594.48500000000001</v>
      </c>
      <c r="EV901" s="67" t="s">
        <v>7228</v>
      </c>
      <c r="EW901" s="67">
        <v>521.36500000000001</v>
      </c>
      <c r="EX901" s="67" t="s">
        <v>7229</v>
      </c>
      <c r="EY901" s="67">
        <v>5956.5</v>
      </c>
      <c r="EZ901" s="67" t="s">
        <v>7230</v>
      </c>
      <c r="FA901" s="67">
        <v>21405.25</v>
      </c>
      <c r="FB901" s="67" t="s">
        <v>7231</v>
      </c>
      <c r="FC901" s="67" t="s">
        <v>7232</v>
      </c>
      <c r="FD901" s="67" t="s">
        <v>7233</v>
      </c>
      <c r="FE901" s="68" t="s">
        <v>7234</v>
      </c>
      <c r="FF901" s="68" t="s">
        <v>7235</v>
      </c>
    </row>
    <row r="902" spans="151:162" x14ac:dyDescent="0.2">
      <c r="EU902" s="67">
        <v>594.55999999999995</v>
      </c>
      <c r="EV902" s="67" t="s">
        <v>7236</v>
      </c>
      <c r="EW902" s="67">
        <v>521.52</v>
      </c>
      <c r="EX902" s="67" t="s">
        <v>7237</v>
      </c>
      <c r="EY902" s="67">
        <v>5957.5</v>
      </c>
      <c r="EZ902" s="67" t="s">
        <v>7238</v>
      </c>
      <c r="FA902" s="67">
        <v>21412.25</v>
      </c>
      <c r="FB902" s="67" t="s">
        <v>7239</v>
      </c>
      <c r="FC902" s="67" t="s">
        <v>7240</v>
      </c>
      <c r="FD902" s="67" t="s">
        <v>7241</v>
      </c>
      <c r="FE902" s="68" t="s">
        <v>7242</v>
      </c>
      <c r="FF902" s="68" t="s">
        <v>7243</v>
      </c>
    </row>
    <row r="903" spans="151:162" x14ac:dyDescent="0.2">
      <c r="EU903" s="67">
        <v>594.88</v>
      </c>
      <c r="EV903" s="67" t="s">
        <v>7244</v>
      </c>
      <c r="EW903" s="67">
        <v>521.9</v>
      </c>
      <c r="EX903" s="67" t="s">
        <v>7245</v>
      </c>
      <c r="EY903" s="67">
        <v>5960.75</v>
      </c>
      <c r="EZ903" s="67" t="s">
        <v>7246</v>
      </c>
      <c r="FA903" s="67">
        <v>21427.75</v>
      </c>
      <c r="FB903" s="67" t="s">
        <v>7247</v>
      </c>
      <c r="FC903" s="67" t="s">
        <v>7248</v>
      </c>
      <c r="FD903" s="67" t="s">
        <v>7249</v>
      </c>
      <c r="FE903" s="68" t="s">
        <v>7250</v>
      </c>
      <c r="FF903" s="68" t="s">
        <v>7251</v>
      </c>
    </row>
    <row r="904" spans="151:162" x14ac:dyDescent="0.2">
      <c r="EU904" s="67">
        <v>594.94000000000005</v>
      </c>
      <c r="EV904" s="67" t="s">
        <v>7252</v>
      </c>
      <c r="EW904" s="67">
        <v>521.88</v>
      </c>
      <c r="EX904" s="67" t="s">
        <v>7253</v>
      </c>
      <c r="EY904" s="67">
        <v>5960.75</v>
      </c>
      <c r="EZ904" s="67" t="s">
        <v>7254</v>
      </c>
      <c r="FA904" s="67">
        <v>21428.25</v>
      </c>
      <c r="FB904" s="67" t="s">
        <v>7255</v>
      </c>
      <c r="FC904" s="67" t="s">
        <v>7256</v>
      </c>
      <c r="FD904" s="67" t="s">
        <v>7257</v>
      </c>
      <c r="FE904" s="68" t="s">
        <v>7258</v>
      </c>
      <c r="FF904" s="68" t="s">
        <v>7259</v>
      </c>
    </row>
    <row r="905" spans="151:162" x14ac:dyDescent="0.2">
      <c r="EU905" s="67">
        <v>594.95000000000005</v>
      </c>
      <c r="EV905" s="67" t="s">
        <v>7260</v>
      </c>
      <c r="EW905" s="67">
        <v>521.95000000000005</v>
      </c>
      <c r="EX905" s="67" t="s">
        <v>7261</v>
      </c>
      <c r="EY905" s="67">
        <v>5961.25</v>
      </c>
      <c r="EZ905" s="67" t="s">
        <v>7262</v>
      </c>
      <c r="FA905" s="67">
        <v>21429.75</v>
      </c>
      <c r="FB905" s="67" t="s">
        <v>7263</v>
      </c>
      <c r="FC905" s="67" t="s">
        <v>7264</v>
      </c>
      <c r="FD905" s="67" t="s">
        <v>7265</v>
      </c>
      <c r="FE905" s="68" t="s">
        <v>7266</v>
      </c>
      <c r="FF905" s="68" t="s">
        <v>7267</v>
      </c>
    </row>
    <row r="906" spans="151:162" x14ac:dyDescent="0.2">
      <c r="EU906" s="67">
        <v>594.89</v>
      </c>
      <c r="EV906" s="67" t="s">
        <v>7268</v>
      </c>
      <c r="EW906" s="67">
        <v>521.96</v>
      </c>
      <c r="EX906" s="67" t="s">
        <v>7269</v>
      </c>
      <c r="EY906" s="67">
        <v>5960.5</v>
      </c>
      <c r="EZ906" s="67" t="s">
        <v>7270</v>
      </c>
      <c r="FA906" s="67">
        <v>21429.75</v>
      </c>
      <c r="FB906" s="67" t="s">
        <v>7271</v>
      </c>
      <c r="FC906" s="67" t="s">
        <v>7272</v>
      </c>
      <c r="FD906" s="67" t="s">
        <v>7273</v>
      </c>
      <c r="FE906" s="68" t="s">
        <v>7274</v>
      </c>
      <c r="FF906" s="68" t="s">
        <v>7275</v>
      </c>
    </row>
    <row r="907" spans="151:162" x14ac:dyDescent="0.2">
      <c r="EU907" s="67">
        <v>594.91</v>
      </c>
      <c r="EV907" s="67" t="s">
        <v>7276</v>
      </c>
      <c r="EW907" s="67">
        <v>521.96</v>
      </c>
      <c r="EX907" s="67" t="s">
        <v>7277</v>
      </c>
      <c r="EY907" s="67">
        <v>5961</v>
      </c>
      <c r="EZ907" s="67" t="s">
        <v>7278</v>
      </c>
      <c r="FA907" s="67">
        <v>21430.5</v>
      </c>
      <c r="FB907" s="67" t="s">
        <v>7279</v>
      </c>
      <c r="FC907" s="67" t="s">
        <v>7280</v>
      </c>
      <c r="FD907" s="67" t="s">
        <v>7281</v>
      </c>
      <c r="FE907" s="68" t="s">
        <v>7282</v>
      </c>
      <c r="FF907" s="68" t="s">
        <v>7283</v>
      </c>
    </row>
    <row r="908" spans="151:162" x14ac:dyDescent="0.2">
      <c r="EU908" s="67">
        <v>595.16</v>
      </c>
      <c r="EV908" s="67" t="s">
        <v>7284</v>
      </c>
      <c r="EW908" s="67">
        <v>522.22</v>
      </c>
      <c r="EX908" s="67" t="s">
        <v>7285</v>
      </c>
      <c r="EY908" s="67">
        <v>5963.5</v>
      </c>
      <c r="EZ908" s="67" t="s">
        <v>7286</v>
      </c>
      <c r="FA908" s="67">
        <v>21441</v>
      </c>
      <c r="FB908" s="67" t="s">
        <v>7287</v>
      </c>
      <c r="FC908" s="67" t="s">
        <v>7288</v>
      </c>
      <c r="FD908" s="67" t="s">
        <v>7289</v>
      </c>
      <c r="FE908" s="68" t="s">
        <v>7290</v>
      </c>
      <c r="FF908" s="68" t="s">
        <v>7291</v>
      </c>
    </row>
    <row r="909" spans="151:162" x14ac:dyDescent="0.2">
      <c r="EU909" s="67">
        <v>595.36</v>
      </c>
      <c r="EV909" s="67" t="s">
        <v>7292</v>
      </c>
      <c r="EW909" s="67">
        <v>522.37</v>
      </c>
      <c r="EX909" s="67" t="s">
        <v>7293</v>
      </c>
      <c r="EY909" s="67">
        <v>5965.5</v>
      </c>
      <c r="EZ909" s="67" t="s">
        <v>7294</v>
      </c>
      <c r="FA909" s="67">
        <v>21447.5</v>
      </c>
      <c r="FB909" s="67" t="s">
        <v>7295</v>
      </c>
      <c r="FC909" s="67" t="s">
        <v>7296</v>
      </c>
      <c r="FD909" s="67" t="s">
        <v>7297</v>
      </c>
      <c r="FE909" s="68" t="s">
        <v>7298</v>
      </c>
      <c r="FF909" s="68" t="s">
        <v>7299</v>
      </c>
    </row>
    <row r="910" spans="151:162" x14ac:dyDescent="0.2">
      <c r="EU910" s="67">
        <v>595.41099999999994</v>
      </c>
      <c r="EV910" s="67" t="s">
        <v>7300</v>
      </c>
      <c r="EW910" s="67">
        <v>522.45000000000005</v>
      </c>
      <c r="EX910" s="67" t="s">
        <v>7301</v>
      </c>
      <c r="EY910" s="67">
        <v>5966</v>
      </c>
      <c r="EZ910" s="67" t="s">
        <v>7302</v>
      </c>
      <c r="FA910" s="67">
        <v>21449.75</v>
      </c>
      <c r="FB910" s="67" t="s">
        <v>7303</v>
      </c>
      <c r="FC910" s="67" t="s">
        <v>7304</v>
      </c>
      <c r="FD910" s="67" t="s">
        <v>7305</v>
      </c>
      <c r="FE910" s="68" t="s">
        <v>7306</v>
      </c>
      <c r="FF910" s="68" t="s">
        <v>7307</v>
      </c>
    </row>
    <row r="911" spans="151:162" x14ac:dyDescent="0.2">
      <c r="EU911" s="67">
        <v>595.26</v>
      </c>
      <c r="EV911" s="67" t="s">
        <v>7308</v>
      </c>
      <c r="EW911" s="67">
        <v>522.28</v>
      </c>
      <c r="EX911" s="67" t="s">
        <v>7309</v>
      </c>
      <c r="EY911" s="67">
        <v>5964.5</v>
      </c>
      <c r="EZ911" s="67" t="s">
        <v>7310</v>
      </c>
      <c r="FA911" s="67">
        <v>21443.25</v>
      </c>
      <c r="FB911" s="67" t="s">
        <v>7311</v>
      </c>
      <c r="FC911" s="67" t="s">
        <v>7312</v>
      </c>
      <c r="FD911" s="67" t="s">
        <v>7313</v>
      </c>
      <c r="FE911" s="68" t="s">
        <v>7314</v>
      </c>
      <c r="FF911" s="68" t="s">
        <v>7315</v>
      </c>
    </row>
    <row r="912" spans="151:162" x14ac:dyDescent="0.2">
      <c r="EU912" s="67">
        <v>595.19000000000005</v>
      </c>
      <c r="EV912" s="67" t="s">
        <v>7316</v>
      </c>
      <c r="EW912" s="67">
        <v>522.22</v>
      </c>
      <c r="EX912" s="67" t="s">
        <v>7317</v>
      </c>
      <c r="EY912" s="67">
        <v>5964</v>
      </c>
      <c r="EZ912" s="67" t="s">
        <v>7318</v>
      </c>
      <c r="FA912" s="67">
        <v>21441.25</v>
      </c>
      <c r="FB912" s="67" t="s">
        <v>7319</v>
      </c>
      <c r="FC912" s="67" t="s">
        <v>7320</v>
      </c>
      <c r="FD912" s="67" t="s">
        <v>7321</v>
      </c>
      <c r="FE912" s="68" t="s">
        <v>7322</v>
      </c>
      <c r="FF912" s="68" t="s">
        <v>7323</v>
      </c>
    </row>
    <row r="913" spans="151:162" x14ac:dyDescent="0.2">
      <c r="EU913" s="67">
        <v>595.42999999999995</v>
      </c>
      <c r="EV913" s="67" t="s">
        <v>7324</v>
      </c>
      <c r="EW913" s="67">
        <v>522.43700000000001</v>
      </c>
      <c r="EX913" s="67" t="s">
        <v>7325</v>
      </c>
      <c r="EY913" s="67">
        <v>5966</v>
      </c>
      <c r="EZ913" s="67" t="s">
        <v>7326</v>
      </c>
      <c r="FA913" s="67">
        <v>21450</v>
      </c>
      <c r="FB913" s="67" t="s">
        <v>7327</v>
      </c>
      <c r="FC913" s="67" t="s">
        <v>7328</v>
      </c>
      <c r="FD913" s="67" t="s">
        <v>7329</v>
      </c>
      <c r="FE913" s="68" t="s">
        <v>7330</v>
      </c>
      <c r="FF913" s="68" t="s">
        <v>7331</v>
      </c>
    </row>
    <row r="914" spans="151:162" x14ac:dyDescent="0.2">
      <c r="EU914" s="67">
        <v>595.44000000000005</v>
      </c>
      <c r="EV914" s="67" t="s">
        <v>7332</v>
      </c>
      <c r="EW914" s="67">
        <v>522.44000000000005</v>
      </c>
      <c r="EX914" s="67" t="s">
        <v>7333</v>
      </c>
      <c r="EY914" s="67">
        <v>5966.25</v>
      </c>
      <c r="EZ914" s="67" t="s">
        <v>7334</v>
      </c>
      <c r="FA914" s="67">
        <v>21450.25</v>
      </c>
      <c r="FB914" s="67" t="s">
        <v>7335</v>
      </c>
      <c r="FC914" s="67" t="s">
        <v>7336</v>
      </c>
      <c r="FD914" s="67" t="s">
        <v>7337</v>
      </c>
      <c r="FE914" s="68" t="s">
        <v>7338</v>
      </c>
      <c r="FF914" s="68" t="s">
        <v>7339</v>
      </c>
    </row>
    <row r="915" spans="151:162" x14ac:dyDescent="0.2">
      <c r="EU915" s="67">
        <v>595.34</v>
      </c>
      <c r="EV915" s="67" t="s">
        <v>7340</v>
      </c>
      <c r="EW915" s="67">
        <v>522.39</v>
      </c>
      <c r="EX915" s="67" t="s">
        <v>7341</v>
      </c>
      <c r="EY915" s="67">
        <v>5965.5</v>
      </c>
      <c r="EZ915" s="67" t="s">
        <v>7342</v>
      </c>
      <c r="FA915" s="67">
        <v>21447.5</v>
      </c>
      <c r="FB915" s="67" t="s">
        <v>7343</v>
      </c>
      <c r="FC915" s="67" t="s">
        <v>7344</v>
      </c>
      <c r="FD915" s="67" t="s">
        <v>7345</v>
      </c>
      <c r="FE915" s="68" t="s">
        <v>7346</v>
      </c>
      <c r="FF915" s="68" t="s">
        <v>7347</v>
      </c>
    </row>
    <row r="916" spans="151:162" x14ac:dyDescent="0.2">
      <c r="EU916" s="67">
        <v>595.26</v>
      </c>
      <c r="EV916" s="67" t="s">
        <v>7348</v>
      </c>
      <c r="EW916" s="67">
        <v>522.34</v>
      </c>
      <c r="EX916" s="67" t="s">
        <v>7349</v>
      </c>
      <c r="EY916" s="67">
        <v>5964.5</v>
      </c>
      <c r="EZ916" s="67" t="s">
        <v>7350</v>
      </c>
      <c r="FA916" s="67">
        <v>21446</v>
      </c>
      <c r="FB916" s="67" t="s">
        <v>7351</v>
      </c>
      <c r="FC916" s="67" t="s">
        <v>7352</v>
      </c>
      <c r="FD916" s="67" t="s">
        <v>7353</v>
      </c>
      <c r="FE916" s="68" t="s">
        <v>7354</v>
      </c>
      <c r="FF916" s="68" t="s">
        <v>7355</v>
      </c>
    </row>
    <row r="917" spans="151:162" x14ac:dyDescent="0.2">
      <c r="EU917" s="67">
        <v>595.13</v>
      </c>
      <c r="EV917" s="67" t="s">
        <v>7356</v>
      </c>
      <c r="EW917" s="67">
        <v>522.14</v>
      </c>
      <c r="EX917" s="67" t="s">
        <v>7357</v>
      </c>
      <c r="EY917" s="67">
        <v>5963</v>
      </c>
      <c r="EZ917" s="67" t="s">
        <v>7358</v>
      </c>
      <c r="FA917" s="67">
        <v>21438</v>
      </c>
      <c r="FB917" s="67" t="s">
        <v>7359</v>
      </c>
      <c r="FC917" s="67" t="s">
        <v>7360</v>
      </c>
      <c r="FD917" s="67" t="s">
        <v>7361</v>
      </c>
      <c r="FE917" s="68" t="s">
        <v>7362</v>
      </c>
      <c r="FF917" s="68" t="s">
        <v>7363</v>
      </c>
    </row>
    <row r="918" spans="151:162" x14ac:dyDescent="0.2">
      <c r="EU918" s="67">
        <v>595.28499999999997</v>
      </c>
      <c r="EV918" s="67" t="s">
        <v>7364</v>
      </c>
      <c r="EW918" s="67">
        <v>522.23</v>
      </c>
      <c r="EX918" s="67" t="s">
        <v>7365</v>
      </c>
      <c r="EY918" s="67">
        <v>5964.75</v>
      </c>
      <c r="EZ918" s="67" t="s">
        <v>7366</v>
      </c>
      <c r="FA918" s="67">
        <v>21442.5</v>
      </c>
      <c r="FB918" s="67" t="s">
        <v>7367</v>
      </c>
      <c r="FC918" s="67" t="s">
        <v>7368</v>
      </c>
      <c r="FD918" s="67" t="s">
        <v>7369</v>
      </c>
      <c r="FE918" s="68" t="s">
        <v>7370</v>
      </c>
      <c r="FF918" s="68" t="s">
        <v>7371</v>
      </c>
    </row>
    <row r="919" spans="151:162" x14ac:dyDescent="0.2">
      <c r="EU919" s="67">
        <v>595.15</v>
      </c>
      <c r="EV919" s="67" t="s">
        <v>7372</v>
      </c>
      <c r="EW919" s="67">
        <v>522.07000000000005</v>
      </c>
      <c r="EX919" s="67" t="s">
        <v>7373</v>
      </c>
      <c r="EY919" s="67">
        <v>5963.5</v>
      </c>
      <c r="EZ919" s="67" t="s">
        <v>7374</v>
      </c>
      <c r="FA919" s="67">
        <v>21434.75</v>
      </c>
      <c r="FB919" s="67" t="s">
        <v>7375</v>
      </c>
      <c r="FC919" s="67" t="s">
        <v>7376</v>
      </c>
      <c r="FD919" s="67" t="s">
        <v>7377</v>
      </c>
      <c r="FE919" s="68" t="s">
        <v>7378</v>
      </c>
      <c r="FF919" s="68" t="s">
        <v>7379</v>
      </c>
    </row>
    <row r="920" spans="151:162" x14ac:dyDescent="0.2">
      <c r="EU920" s="67">
        <v>595.01099999999997</v>
      </c>
      <c r="EV920" s="67" t="s">
        <v>7380</v>
      </c>
      <c r="EW920" s="67">
        <v>521.94000000000005</v>
      </c>
      <c r="EX920" s="67" t="s">
        <v>7381</v>
      </c>
      <c r="EY920" s="67">
        <v>5962</v>
      </c>
      <c r="EZ920" s="67" t="s">
        <v>7382</v>
      </c>
      <c r="FA920" s="67">
        <v>21429.75</v>
      </c>
      <c r="FB920" s="67" t="s">
        <v>7383</v>
      </c>
      <c r="FC920" s="67" t="s">
        <v>7384</v>
      </c>
      <c r="FD920" s="67" t="s">
        <v>7385</v>
      </c>
      <c r="FE920" s="68" t="s">
        <v>7386</v>
      </c>
      <c r="FF920" s="68" t="s">
        <v>7387</v>
      </c>
    </row>
    <row r="921" spans="151:162" x14ac:dyDescent="0.2">
      <c r="EU921" s="67">
        <v>594.98</v>
      </c>
      <c r="EV921" s="67" t="s">
        <v>7388</v>
      </c>
      <c r="EW921" s="67">
        <v>521.95000000000005</v>
      </c>
      <c r="EX921" s="67" t="s">
        <v>7389</v>
      </c>
      <c r="EY921" s="67">
        <v>5961.75</v>
      </c>
      <c r="EZ921" s="67" t="s">
        <v>7390</v>
      </c>
      <c r="FA921" s="67">
        <v>21429.75</v>
      </c>
      <c r="FB921" s="67" t="s">
        <v>7391</v>
      </c>
      <c r="FC921" s="67" t="s">
        <v>7392</v>
      </c>
      <c r="FD921" s="67" t="s">
        <v>7393</v>
      </c>
      <c r="FE921" s="68" t="s">
        <v>7394</v>
      </c>
      <c r="FF921" s="68" t="s">
        <v>7395</v>
      </c>
    </row>
    <row r="922" spans="151:162" x14ac:dyDescent="0.2">
      <c r="EU922" s="67">
        <v>595.13</v>
      </c>
      <c r="EV922" s="67" t="s">
        <v>7396</v>
      </c>
      <c r="EW922" s="67">
        <v>522.14</v>
      </c>
      <c r="EX922" s="67" t="s">
        <v>7397</v>
      </c>
      <c r="EY922" s="67">
        <v>5963.25</v>
      </c>
      <c r="EZ922" s="67" t="s">
        <v>7398</v>
      </c>
      <c r="FA922" s="67">
        <v>21437.75</v>
      </c>
      <c r="FB922" s="67" t="s">
        <v>7399</v>
      </c>
      <c r="FC922" s="67" t="s">
        <v>7400</v>
      </c>
      <c r="FD922" s="67" t="s">
        <v>7401</v>
      </c>
      <c r="FE922" s="68" t="s">
        <v>7402</v>
      </c>
      <c r="FF922" s="68" t="s">
        <v>7403</v>
      </c>
    </row>
    <row r="923" spans="151:162" x14ac:dyDescent="0.2">
      <c r="EU923" s="67">
        <v>595.11</v>
      </c>
      <c r="EV923" s="67" t="s">
        <v>7404</v>
      </c>
      <c r="EW923" s="67">
        <v>522.14499999999998</v>
      </c>
      <c r="EX923" s="67" t="s">
        <v>7405</v>
      </c>
      <c r="EY923" s="67">
        <v>5963</v>
      </c>
      <c r="EZ923" s="67" t="s">
        <v>7406</v>
      </c>
      <c r="FA923" s="67">
        <v>21438</v>
      </c>
      <c r="FB923" s="67" t="s">
        <v>7407</v>
      </c>
      <c r="FC923" s="67" t="s">
        <v>7408</v>
      </c>
      <c r="FD923" s="67" t="s">
        <v>7409</v>
      </c>
      <c r="FE923" s="68" t="s">
        <v>7410</v>
      </c>
      <c r="FF923" s="68" t="s">
        <v>7411</v>
      </c>
    </row>
    <row r="924" spans="151:162" x14ac:dyDescent="0.2">
      <c r="EU924" s="67">
        <v>595.16999999999996</v>
      </c>
      <c r="EV924" s="67" t="s">
        <v>7412</v>
      </c>
      <c r="EW924" s="67">
        <v>522.16999999999996</v>
      </c>
      <c r="EX924" s="67" t="s">
        <v>7413</v>
      </c>
      <c r="EY924" s="67">
        <v>5963.5</v>
      </c>
      <c r="EZ924" s="67" t="s">
        <v>7414</v>
      </c>
      <c r="FA924" s="67">
        <v>21439.5</v>
      </c>
      <c r="FB924" s="67" t="s">
        <v>7415</v>
      </c>
      <c r="FC924" s="67" t="s">
        <v>7416</v>
      </c>
      <c r="FD924" s="67" t="s">
        <v>7417</v>
      </c>
      <c r="FE924" s="68" t="s">
        <v>7418</v>
      </c>
      <c r="FF924" s="68" t="s">
        <v>7419</v>
      </c>
    </row>
    <row r="925" spans="151:162" x14ac:dyDescent="0.2">
      <c r="EU925" s="67">
        <v>595.18799999999999</v>
      </c>
      <c r="EV925" s="67" t="s">
        <v>7420</v>
      </c>
      <c r="EW925" s="67">
        <v>522.19000000000005</v>
      </c>
      <c r="EX925" s="67" t="s">
        <v>7421</v>
      </c>
      <c r="EY925" s="67">
        <v>5964.25</v>
      </c>
      <c r="EZ925" s="67" t="s">
        <v>7422</v>
      </c>
      <c r="FA925" s="67">
        <v>21438.25</v>
      </c>
      <c r="FB925" s="67" t="s">
        <v>7423</v>
      </c>
      <c r="FC925" s="67" t="s">
        <v>7424</v>
      </c>
      <c r="FD925" s="67" t="s">
        <v>7425</v>
      </c>
      <c r="FE925" s="68" t="s">
        <v>7426</v>
      </c>
      <c r="FF925" s="68" t="s">
        <v>7427</v>
      </c>
    </row>
    <row r="926" spans="151:162" x14ac:dyDescent="0.2">
      <c r="EU926" s="67">
        <v>595.39</v>
      </c>
      <c r="EV926" s="67" t="s">
        <v>7428</v>
      </c>
      <c r="EW926" s="67">
        <v>522.36500000000001</v>
      </c>
      <c r="EX926" s="67" t="s">
        <v>7429</v>
      </c>
      <c r="EY926" s="67">
        <v>5966</v>
      </c>
      <c r="EZ926" s="67" t="s">
        <v>7430</v>
      </c>
      <c r="FA926" s="67">
        <v>21447.25</v>
      </c>
      <c r="FB926" s="67" t="s">
        <v>7431</v>
      </c>
      <c r="FC926" s="67" t="s">
        <v>7432</v>
      </c>
      <c r="FD926" s="67" t="s">
        <v>7433</v>
      </c>
      <c r="FE926" s="68" t="s">
        <v>7434</v>
      </c>
      <c r="FF926" s="68" t="s">
        <v>7435</v>
      </c>
    </row>
    <row r="927" spans="151:162" x14ac:dyDescent="0.2">
      <c r="EU927" s="67">
        <v>595.35500000000002</v>
      </c>
      <c r="EV927" s="67" t="s">
        <v>7436</v>
      </c>
      <c r="EW927" s="67">
        <v>522.39</v>
      </c>
      <c r="EX927" s="67" t="s">
        <v>7437</v>
      </c>
      <c r="EY927" s="67">
        <v>5965.75</v>
      </c>
      <c r="EZ927" s="67" t="s">
        <v>7438</v>
      </c>
      <c r="FA927" s="67">
        <v>21448.25</v>
      </c>
      <c r="FB927" s="67" t="s">
        <v>7439</v>
      </c>
      <c r="FC927" s="67" t="s">
        <v>7440</v>
      </c>
      <c r="FD927" s="67" t="s">
        <v>7441</v>
      </c>
      <c r="FE927" s="68" t="s">
        <v>7442</v>
      </c>
      <c r="FF927" s="68" t="s">
        <v>7443</v>
      </c>
    </row>
    <row r="928" spans="151:162" x14ac:dyDescent="0.2">
      <c r="EU928" s="67">
        <v>595.33000000000004</v>
      </c>
      <c r="EV928" s="67" t="s">
        <v>7444</v>
      </c>
      <c r="EW928" s="67">
        <v>522.36</v>
      </c>
      <c r="EX928" s="67" t="s">
        <v>7445</v>
      </c>
      <c r="EY928" s="67">
        <v>5965.25</v>
      </c>
      <c r="EZ928" s="67" t="s">
        <v>7446</v>
      </c>
      <c r="FA928" s="67">
        <v>21446.75</v>
      </c>
      <c r="FB928" s="67" t="s">
        <v>7447</v>
      </c>
      <c r="FC928" s="67" t="s">
        <v>7448</v>
      </c>
      <c r="FD928" s="67" t="s">
        <v>7449</v>
      </c>
      <c r="FE928" s="68" t="s">
        <v>7450</v>
      </c>
      <c r="FF928" s="68" t="s">
        <v>7451</v>
      </c>
    </row>
    <row r="929" spans="151:162" x14ac:dyDescent="0.2">
      <c r="EU929" s="67">
        <v>595.21</v>
      </c>
      <c r="EV929" s="67" t="s">
        <v>7452</v>
      </c>
      <c r="EW929" s="67">
        <v>522.16</v>
      </c>
      <c r="EX929" s="67" t="s">
        <v>7453</v>
      </c>
      <c r="EY929" s="67">
        <v>5964.25</v>
      </c>
      <c r="EZ929" s="67" t="s">
        <v>7454</v>
      </c>
      <c r="FA929" s="67">
        <v>21439.25</v>
      </c>
      <c r="FB929" s="67" t="s">
        <v>7455</v>
      </c>
      <c r="FC929" s="67" t="s">
        <v>7456</v>
      </c>
      <c r="FD929" s="67" t="s">
        <v>7457</v>
      </c>
      <c r="FE929" s="68" t="s">
        <v>7458</v>
      </c>
      <c r="FF929" s="68" t="s">
        <v>7459</v>
      </c>
    </row>
    <row r="930" spans="151:162" x14ac:dyDescent="0.2">
      <c r="EU930" s="67">
        <v>595.16999999999996</v>
      </c>
      <c r="EV930" s="67" t="s">
        <v>7460</v>
      </c>
      <c r="EW930" s="67">
        <v>522.07500000000005</v>
      </c>
      <c r="EX930" s="67" t="s">
        <v>7461</v>
      </c>
      <c r="EY930" s="67">
        <v>5963.5</v>
      </c>
      <c r="EZ930" s="67" t="s">
        <v>7462</v>
      </c>
      <c r="FA930" s="67">
        <v>21435.25</v>
      </c>
      <c r="FB930" s="67" t="s">
        <v>7463</v>
      </c>
      <c r="FC930" s="67" t="s">
        <v>7464</v>
      </c>
      <c r="FD930" s="67" t="s">
        <v>7465</v>
      </c>
      <c r="FE930" s="68" t="s">
        <v>7466</v>
      </c>
      <c r="FF930" s="68" t="s">
        <v>7467</v>
      </c>
    </row>
    <row r="931" spans="151:162" x14ac:dyDescent="0.2">
      <c r="EU931" s="67">
        <v>595.05499999999995</v>
      </c>
      <c r="EV931" s="67" t="s">
        <v>7468</v>
      </c>
      <c r="EW931" s="67">
        <v>521.94500000000005</v>
      </c>
      <c r="EX931" s="67" t="s">
        <v>7469</v>
      </c>
      <c r="EY931" s="67">
        <v>5962.75</v>
      </c>
      <c r="EZ931" s="67" t="s">
        <v>7470</v>
      </c>
      <c r="FA931" s="67">
        <v>21429.5</v>
      </c>
      <c r="FB931" s="67" t="s">
        <v>7471</v>
      </c>
      <c r="FC931" s="67" t="s">
        <v>7472</v>
      </c>
      <c r="FD931" s="67" t="s">
        <v>7473</v>
      </c>
      <c r="FE931" s="68" t="s">
        <v>7474</v>
      </c>
      <c r="FF931" s="68" t="s">
        <v>7475</v>
      </c>
    </row>
    <row r="932" spans="151:162" x14ac:dyDescent="0.2">
      <c r="EU932" s="67">
        <v>594.83000000000004</v>
      </c>
      <c r="EV932" s="67" t="s">
        <v>7476</v>
      </c>
      <c r="EW932" s="67">
        <v>521.779</v>
      </c>
      <c r="EX932" s="67" t="s">
        <v>7477</v>
      </c>
      <c r="EY932" s="67">
        <v>5960.5</v>
      </c>
      <c r="EZ932" s="67" t="s">
        <v>7478</v>
      </c>
      <c r="FA932" s="67">
        <v>21422.75</v>
      </c>
      <c r="FB932" s="67" t="s">
        <v>7479</v>
      </c>
      <c r="FC932" s="67" t="s">
        <v>7480</v>
      </c>
      <c r="FD932" s="67" t="s">
        <v>7481</v>
      </c>
      <c r="FE932" s="68" t="s">
        <v>7482</v>
      </c>
      <c r="FF932" s="68" t="s">
        <v>7483</v>
      </c>
    </row>
    <row r="933" spans="151:162" x14ac:dyDescent="0.2">
      <c r="EU933" s="67">
        <v>595.12</v>
      </c>
      <c r="EV933" s="67" t="s">
        <v>7484</v>
      </c>
      <c r="EW933" s="67">
        <v>522.05999999999995</v>
      </c>
      <c r="EX933" s="67" t="s">
        <v>7485</v>
      </c>
      <c r="EY933" s="67">
        <v>5963.25</v>
      </c>
      <c r="EZ933" s="67" t="s">
        <v>7486</v>
      </c>
      <c r="FA933" s="67">
        <v>21435</v>
      </c>
      <c r="FB933" s="67" t="s">
        <v>7487</v>
      </c>
      <c r="FC933" s="67" t="s">
        <v>7488</v>
      </c>
      <c r="FD933" s="67" t="s">
        <v>7489</v>
      </c>
      <c r="FE933" s="68" t="s">
        <v>7490</v>
      </c>
      <c r="FF933" s="68" t="s">
        <v>7491</v>
      </c>
    </row>
    <row r="934" spans="151:162" x14ac:dyDescent="0.2">
      <c r="EU934" s="67">
        <v>595.13</v>
      </c>
      <c r="EV934" s="67" t="s">
        <v>7492</v>
      </c>
      <c r="EW934" s="67">
        <v>522.09</v>
      </c>
      <c r="EX934" s="67" t="s">
        <v>7493</v>
      </c>
      <c r="EY934" s="67">
        <v>5963.25</v>
      </c>
      <c r="EZ934" s="67" t="s">
        <v>7494</v>
      </c>
      <c r="FA934" s="67">
        <v>21435</v>
      </c>
      <c r="FB934" s="67" t="s">
        <v>7495</v>
      </c>
      <c r="FC934" s="67" t="s">
        <v>7496</v>
      </c>
      <c r="FD934" s="67" t="s">
        <v>7497</v>
      </c>
      <c r="FE934" s="68" t="s">
        <v>7498</v>
      </c>
      <c r="FF934" s="68" t="s">
        <v>7499</v>
      </c>
    </row>
    <row r="935" spans="151:162" x14ac:dyDescent="0.2">
      <c r="EU935" s="67">
        <v>595.25</v>
      </c>
      <c r="EV935" s="67" t="s">
        <v>7500</v>
      </c>
      <c r="EW935" s="67">
        <v>522.35</v>
      </c>
      <c r="EX935" s="67" t="s">
        <v>7501</v>
      </c>
      <c r="EY935" s="67">
        <v>5965.75</v>
      </c>
      <c r="EZ935" s="67" t="s">
        <v>7502</v>
      </c>
      <c r="FA935" s="67">
        <v>21447</v>
      </c>
      <c r="FB935" s="67" t="s">
        <v>7503</v>
      </c>
      <c r="FC935" s="67" t="s">
        <v>7504</v>
      </c>
      <c r="FD935" s="67" t="s">
        <v>7505</v>
      </c>
      <c r="FE935" s="68" t="s">
        <v>7506</v>
      </c>
      <c r="FF935" s="68" t="s">
        <v>7507</v>
      </c>
    </row>
    <row r="936" spans="151:162" x14ac:dyDescent="0.2">
      <c r="EU936" s="67">
        <v>595.27</v>
      </c>
      <c r="EV936" s="67" t="s">
        <v>7508</v>
      </c>
      <c r="EW936" s="67">
        <v>522.22</v>
      </c>
      <c r="EX936" s="67" t="s">
        <v>7509</v>
      </c>
      <c r="EY936" s="67">
        <v>5964.75</v>
      </c>
      <c r="EZ936" s="67" t="s">
        <v>7510</v>
      </c>
      <c r="FA936" s="67">
        <v>21440.75</v>
      </c>
      <c r="FB936" s="67" t="s">
        <v>7511</v>
      </c>
      <c r="FC936" s="67" t="s">
        <v>7512</v>
      </c>
      <c r="FD936" s="67" t="s">
        <v>7513</v>
      </c>
      <c r="FE936" s="68" t="s">
        <v>7514</v>
      </c>
      <c r="FF936" s="68" t="s">
        <v>7515</v>
      </c>
    </row>
    <row r="937" spans="151:162" x14ac:dyDescent="0.2">
      <c r="EU937" s="67">
        <v>595.29899999999998</v>
      </c>
      <c r="EV937" s="67" t="s">
        <v>7516</v>
      </c>
      <c r="EW937" s="67">
        <v>522.29</v>
      </c>
      <c r="EX937" s="67" t="s">
        <v>7517</v>
      </c>
      <c r="EY937" s="67">
        <v>5965</v>
      </c>
      <c r="EZ937" s="67" t="s">
        <v>7518</v>
      </c>
      <c r="FA937" s="67">
        <v>21443.75</v>
      </c>
      <c r="FB937" s="67" t="s">
        <v>7519</v>
      </c>
      <c r="FC937" s="67" t="s">
        <v>7520</v>
      </c>
      <c r="FD937" s="67" t="s">
        <v>7521</v>
      </c>
      <c r="FE937" s="68" t="s">
        <v>7522</v>
      </c>
      <c r="FF937" s="68" t="s">
        <v>7523</v>
      </c>
    </row>
    <row r="938" spans="151:162" x14ac:dyDescent="0.2">
      <c r="EU938" s="67">
        <v>595.23</v>
      </c>
      <c r="EV938" s="67" t="s">
        <v>7524</v>
      </c>
      <c r="EW938" s="67">
        <v>522.21</v>
      </c>
      <c r="EX938" s="67" t="s">
        <v>7525</v>
      </c>
      <c r="EY938" s="67">
        <v>5964.25</v>
      </c>
      <c r="EZ938" s="67" t="s">
        <v>7526</v>
      </c>
      <c r="FA938" s="67">
        <v>21440.5</v>
      </c>
      <c r="FB938" s="67" t="s">
        <v>7527</v>
      </c>
      <c r="FC938" s="67" t="s">
        <v>7528</v>
      </c>
      <c r="FD938" s="67" t="s">
        <v>7529</v>
      </c>
      <c r="FE938" s="68" t="s">
        <v>7530</v>
      </c>
      <c r="FF938" s="68" t="s">
        <v>7531</v>
      </c>
    </row>
    <row r="939" spans="151:162" x14ac:dyDescent="0.2">
      <c r="EU939" s="67">
        <v>595.15499999999997</v>
      </c>
      <c r="EV939" s="67" t="s">
        <v>7532</v>
      </c>
      <c r="EW939" s="67">
        <v>522.16</v>
      </c>
      <c r="EX939" s="67" t="s">
        <v>7533</v>
      </c>
      <c r="EY939" s="67">
        <v>5963.5</v>
      </c>
      <c r="EZ939" s="67" t="s">
        <v>7534</v>
      </c>
      <c r="FA939" s="67">
        <v>21437.75</v>
      </c>
      <c r="FB939" s="67" t="s">
        <v>7535</v>
      </c>
      <c r="FC939" s="67" t="s">
        <v>7536</v>
      </c>
      <c r="FD939" s="67" t="s">
        <v>7537</v>
      </c>
      <c r="FE939" s="68" t="s">
        <v>7538</v>
      </c>
      <c r="FF939" s="68" t="s">
        <v>7539</v>
      </c>
    </row>
    <row r="940" spans="151:162" x14ac:dyDescent="0.2">
      <c r="EU940" s="67">
        <v>595.05999999999995</v>
      </c>
      <c r="EV940" s="67" t="s">
        <v>7540</v>
      </c>
      <c r="EW940" s="67">
        <v>522.06500000000005</v>
      </c>
      <c r="EX940" s="67" t="s">
        <v>7541</v>
      </c>
      <c r="EY940" s="67">
        <v>5962.75</v>
      </c>
      <c r="EZ940" s="67" t="s">
        <v>7542</v>
      </c>
      <c r="FA940" s="67">
        <v>21434.25</v>
      </c>
      <c r="FB940" s="67" t="s">
        <v>7543</v>
      </c>
      <c r="FC940" s="67" t="s">
        <v>7544</v>
      </c>
      <c r="FD940" s="67" t="s">
        <v>7545</v>
      </c>
      <c r="FE940" s="68" t="s">
        <v>7546</v>
      </c>
      <c r="FF940" s="68" t="s">
        <v>7547</v>
      </c>
    </row>
    <row r="941" spans="151:162" x14ac:dyDescent="0.2">
      <c r="EU941" s="67">
        <v>595.02</v>
      </c>
      <c r="EV941" s="67" t="s">
        <v>7548</v>
      </c>
      <c r="EW941" s="67">
        <v>522.02</v>
      </c>
      <c r="EX941" s="67" t="s">
        <v>7549</v>
      </c>
      <c r="EY941" s="67">
        <v>5962</v>
      </c>
      <c r="EZ941" s="67" t="s">
        <v>7550</v>
      </c>
      <c r="FA941" s="67">
        <v>21433</v>
      </c>
      <c r="FB941" s="67" t="s">
        <v>7551</v>
      </c>
      <c r="FC941" s="67" t="s">
        <v>7552</v>
      </c>
      <c r="FD941" s="67" t="s">
        <v>7553</v>
      </c>
      <c r="FE941" s="68" t="s">
        <v>7554</v>
      </c>
      <c r="FF941" s="68" t="s">
        <v>7555</v>
      </c>
    </row>
    <row r="942" spans="151:162" x14ac:dyDescent="0.2">
      <c r="EU942" s="67">
        <v>594.92999999999995</v>
      </c>
      <c r="EV942" s="67" t="s">
        <v>7556</v>
      </c>
      <c r="EW942" s="67">
        <v>521.94000000000005</v>
      </c>
      <c r="EX942" s="67" t="s">
        <v>7557</v>
      </c>
      <c r="EY942" s="67">
        <v>5961.25</v>
      </c>
      <c r="EZ942" s="67" t="s">
        <v>7558</v>
      </c>
      <c r="FA942" s="67">
        <v>21429</v>
      </c>
      <c r="FB942" s="67" t="s">
        <v>7559</v>
      </c>
      <c r="FC942" s="67" t="s">
        <v>7560</v>
      </c>
      <c r="FD942" s="67" t="s">
        <v>7561</v>
      </c>
      <c r="FE942" s="68" t="s">
        <v>7562</v>
      </c>
      <c r="FF942" s="68" t="s">
        <v>7563</v>
      </c>
    </row>
    <row r="943" spans="151:162" x14ac:dyDescent="0.2">
      <c r="EU943" s="67">
        <v>594.97</v>
      </c>
      <c r="EV943" s="67" t="s">
        <v>7564</v>
      </c>
      <c r="EW943" s="67">
        <v>522.03</v>
      </c>
      <c r="EX943" s="67" t="s">
        <v>7565</v>
      </c>
      <c r="EY943" s="67">
        <v>5962.25</v>
      </c>
      <c r="EZ943" s="67" t="s">
        <v>7566</v>
      </c>
      <c r="FA943" s="67">
        <v>21431</v>
      </c>
      <c r="FB943" s="67" t="s">
        <v>7567</v>
      </c>
      <c r="FC943" s="67" t="s">
        <v>7568</v>
      </c>
      <c r="FD943" s="67" t="s">
        <v>7569</v>
      </c>
      <c r="FE943" s="68" t="s">
        <v>7570</v>
      </c>
      <c r="FF943" s="68" t="s">
        <v>7571</v>
      </c>
    </row>
    <row r="944" spans="151:162" x14ac:dyDescent="0.2">
      <c r="EU944" s="67">
        <v>594.94000000000005</v>
      </c>
      <c r="EV944" s="67" t="s">
        <v>7572</v>
      </c>
      <c r="EW944" s="67">
        <v>521.96</v>
      </c>
      <c r="EX944" s="67" t="s">
        <v>7573</v>
      </c>
      <c r="EY944" s="67">
        <v>5961.5</v>
      </c>
      <c r="EZ944" s="67" t="s">
        <v>7574</v>
      </c>
      <c r="FA944" s="67">
        <v>21430</v>
      </c>
      <c r="FB944" s="67" t="s">
        <v>7575</v>
      </c>
      <c r="FC944" s="67" t="s">
        <v>7576</v>
      </c>
      <c r="FD944" s="67" t="s">
        <v>7577</v>
      </c>
      <c r="FE944" s="68" t="s">
        <v>7578</v>
      </c>
      <c r="FF944" s="68" t="s">
        <v>7579</v>
      </c>
    </row>
    <row r="945" spans="151:162" x14ac:dyDescent="0.2">
      <c r="EU945" s="67">
        <v>594.92499999999995</v>
      </c>
      <c r="EV945" s="67" t="s">
        <v>7580</v>
      </c>
      <c r="EW945" s="67">
        <v>521.96</v>
      </c>
      <c r="EX945" s="67" t="s">
        <v>7581</v>
      </c>
      <c r="EY945" s="67">
        <v>5961</v>
      </c>
      <c r="EZ945" s="67" t="s">
        <v>7582</v>
      </c>
      <c r="FA945" s="67">
        <v>21430.5</v>
      </c>
      <c r="FB945" s="67" t="s">
        <v>7583</v>
      </c>
      <c r="FC945" s="67" t="s">
        <v>7584</v>
      </c>
      <c r="FD945" s="67" t="s">
        <v>7585</v>
      </c>
      <c r="FE945" s="68" t="s">
        <v>7586</v>
      </c>
      <c r="FF945" s="68" t="s">
        <v>7587</v>
      </c>
    </row>
    <row r="946" spans="151:162" x14ac:dyDescent="0.2">
      <c r="EU946" s="67">
        <v>594.84</v>
      </c>
      <c r="EV946" s="67" t="s">
        <v>7588</v>
      </c>
      <c r="EW946" s="67">
        <v>521.98</v>
      </c>
      <c r="EX946" s="67" t="s">
        <v>7589</v>
      </c>
      <c r="EY946" s="67">
        <v>5961</v>
      </c>
      <c r="EZ946" s="67" t="s">
        <v>7590</v>
      </c>
      <c r="FA946" s="67">
        <v>21431.5</v>
      </c>
      <c r="FB946" s="67" t="s">
        <v>7591</v>
      </c>
      <c r="FC946" s="67" t="s">
        <v>7592</v>
      </c>
      <c r="FD946" s="67" t="s">
        <v>7593</v>
      </c>
      <c r="FE946" s="68" t="s">
        <v>7594</v>
      </c>
      <c r="FF946" s="68" t="s">
        <v>7595</v>
      </c>
    </row>
    <row r="947" spans="151:162" x14ac:dyDescent="0.2">
      <c r="EU947" s="67">
        <v>594.70500000000004</v>
      </c>
      <c r="EV947" s="67" t="s">
        <v>7596</v>
      </c>
      <c r="EW947" s="67">
        <v>521.79</v>
      </c>
      <c r="EX947" s="67" t="s">
        <v>7597</v>
      </c>
      <c r="EY947" s="67">
        <v>5958.75</v>
      </c>
      <c r="EZ947" s="67" t="s">
        <v>7598</v>
      </c>
      <c r="FA947" s="67">
        <v>21423.25</v>
      </c>
      <c r="FB947" s="67" t="s">
        <v>7599</v>
      </c>
      <c r="FC947" s="67" t="s">
        <v>7600</v>
      </c>
      <c r="FD947" s="67" t="s">
        <v>7601</v>
      </c>
      <c r="FE947" s="68" t="s">
        <v>7602</v>
      </c>
      <c r="FF947" s="68" t="s">
        <v>7603</v>
      </c>
    </row>
    <row r="948" spans="151:162" x14ac:dyDescent="0.2">
      <c r="EU948" s="67">
        <v>594.59</v>
      </c>
      <c r="EV948" s="67" t="s">
        <v>7604</v>
      </c>
      <c r="EW948" s="67">
        <v>521.61</v>
      </c>
      <c r="EX948" s="67" t="s">
        <v>7605</v>
      </c>
      <c r="EY948" s="67">
        <v>5958</v>
      </c>
      <c r="EZ948" s="67" t="s">
        <v>7606</v>
      </c>
      <c r="FA948" s="67">
        <v>21415.5</v>
      </c>
      <c r="FB948" s="67" t="s">
        <v>7607</v>
      </c>
      <c r="FC948" s="67" t="s">
        <v>7608</v>
      </c>
      <c r="FD948" s="67" t="s">
        <v>7609</v>
      </c>
      <c r="FE948" s="68" t="s">
        <v>7610</v>
      </c>
      <c r="FF948" s="68" t="s">
        <v>7611</v>
      </c>
    </row>
    <row r="949" spans="151:162" x14ac:dyDescent="0.2">
      <c r="EU949" s="67">
        <v>594.58500000000004</v>
      </c>
      <c r="EV949" s="67" t="s">
        <v>7612</v>
      </c>
      <c r="EW949" s="67">
        <v>521.6</v>
      </c>
      <c r="EX949" s="67" t="s">
        <v>7613</v>
      </c>
      <c r="EY949" s="67">
        <v>5957.75</v>
      </c>
      <c r="EZ949" s="67" t="s">
        <v>7614</v>
      </c>
      <c r="FA949" s="67">
        <v>21414.75</v>
      </c>
      <c r="FB949" s="67" t="s">
        <v>7615</v>
      </c>
      <c r="FC949" s="67" t="s">
        <v>7616</v>
      </c>
      <c r="FD949" s="67" t="s">
        <v>7617</v>
      </c>
      <c r="FE949" s="68" t="s">
        <v>7618</v>
      </c>
      <c r="FF949" s="68" t="s">
        <v>7619</v>
      </c>
    </row>
    <row r="950" spans="151:162" x14ac:dyDescent="0.2">
      <c r="EU950" s="67">
        <v>594.63</v>
      </c>
      <c r="EV950" s="67" t="s">
        <v>7620</v>
      </c>
      <c r="EW950" s="67">
        <v>521.65499999999997</v>
      </c>
      <c r="EX950" s="67" t="s">
        <v>7621</v>
      </c>
      <c r="EY950" s="67">
        <v>5958.25</v>
      </c>
      <c r="EZ950" s="67" t="s">
        <v>7622</v>
      </c>
      <c r="FA950" s="67">
        <v>21418</v>
      </c>
      <c r="FB950" s="67" t="s">
        <v>7623</v>
      </c>
      <c r="FC950" s="67" t="s">
        <v>7624</v>
      </c>
      <c r="FD950" s="67" t="s">
        <v>7625</v>
      </c>
      <c r="FE950" s="68" t="s">
        <v>7626</v>
      </c>
      <c r="FF950" s="68" t="s">
        <v>7627</v>
      </c>
    </row>
    <row r="951" spans="151:162" x14ac:dyDescent="0.2">
      <c r="EU951" s="67">
        <v>594.73</v>
      </c>
      <c r="EV951" s="67" t="s">
        <v>7628</v>
      </c>
      <c r="EW951" s="67">
        <v>521.79999999999995</v>
      </c>
      <c r="EX951" s="67" t="s">
        <v>7629</v>
      </c>
      <c r="EY951" s="67">
        <v>5959.25</v>
      </c>
      <c r="EZ951" s="67" t="s">
        <v>7630</v>
      </c>
      <c r="FA951" s="67">
        <v>21423</v>
      </c>
      <c r="FB951" s="67" t="s">
        <v>7631</v>
      </c>
      <c r="FC951" s="67" t="s">
        <v>7632</v>
      </c>
      <c r="FD951" s="67" t="s">
        <v>7633</v>
      </c>
      <c r="FE951" s="68" t="s">
        <v>7634</v>
      </c>
      <c r="FF951" s="68" t="s">
        <v>7635</v>
      </c>
    </row>
    <row r="952" spans="151:162" x14ac:dyDescent="0.2">
      <c r="EU952" s="67">
        <v>594.55999999999995</v>
      </c>
      <c r="EV952" s="67" t="s">
        <v>7636</v>
      </c>
      <c r="EW952" s="67">
        <v>521.66</v>
      </c>
      <c r="EX952" s="67" t="s">
        <v>7637</v>
      </c>
      <c r="EY952" s="67">
        <v>5957.25</v>
      </c>
      <c r="EZ952" s="67" t="s">
        <v>7638</v>
      </c>
      <c r="FA952" s="67">
        <v>21417.25</v>
      </c>
      <c r="FB952" s="67" t="s">
        <v>7639</v>
      </c>
      <c r="FC952" s="67" t="s">
        <v>7640</v>
      </c>
      <c r="FD952" s="67" t="s">
        <v>7641</v>
      </c>
      <c r="FE952" s="68" t="s">
        <v>7642</v>
      </c>
      <c r="FF952" s="68" t="s">
        <v>7643</v>
      </c>
    </row>
    <row r="953" spans="151:162" x14ac:dyDescent="0.2">
      <c r="EU953" s="67">
        <v>594.57000000000005</v>
      </c>
      <c r="EV953" s="67" t="s">
        <v>7644</v>
      </c>
      <c r="EW953" s="67">
        <v>521.67999999999995</v>
      </c>
      <c r="EX953" s="67" t="s">
        <v>7645</v>
      </c>
      <c r="EY953" s="67">
        <v>5957.5</v>
      </c>
      <c r="EZ953" s="67" t="s">
        <v>7646</v>
      </c>
      <c r="FA953" s="67">
        <v>21419</v>
      </c>
      <c r="FB953" s="67" t="s">
        <v>7647</v>
      </c>
      <c r="FC953" s="67" t="s">
        <v>7648</v>
      </c>
      <c r="FD953" s="67" t="s">
        <v>7649</v>
      </c>
      <c r="FE953" s="68" t="s">
        <v>7650</v>
      </c>
      <c r="FF953" s="68" t="s">
        <v>7651</v>
      </c>
    </row>
    <row r="954" spans="151:162" x14ac:dyDescent="0.2">
      <c r="EU954" s="67">
        <v>594.47</v>
      </c>
      <c r="EV954" s="67" t="s">
        <v>7652</v>
      </c>
      <c r="EW954" s="67">
        <v>521.63</v>
      </c>
      <c r="EX954" s="67" t="s">
        <v>7653</v>
      </c>
      <c r="EY954" s="67">
        <v>5956.5</v>
      </c>
      <c r="EZ954" s="67" t="s">
        <v>7654</v>
      </c>
      <c r="FA954" s="67">
        <v>21416.25</v>
      </c>
      <c r="FB954" s="67" t="s">
        <v>7655</v>
      </c>
      <c r="FC954" s="67" t="s">
        <v>7656</v>
      </c>
      <c r="FD954" s="67" t="s">
        <v>7657</v>
      </c>
      <c r="FE954" s="68" t="s">
        <v>7658</v>
      </c>
      <c r="FF954" s="68" t="s">
        <v>7659</v>
      </c>
    </row>
    <row r="955" spans="151:162" x14ac:dyDescent="0.2">
      <c r="EU955" s="67">
        <v>594.51</v>
      </c>
      <c r="EV955" s="67" t="s">
        <v>7660</v>
      </c>
      <c r="EW955" s="67">
        <v>521.65</v>
      </c>
      <c r="EX955" s="67" t="s">
        <v>7661</v>
      </c>
      <c r="EY955" s="67">
        <v>5957</v>
      </c>
      <c r="EZ955" s="67" t="s">
        <v>7662</v>
      </c>
      <c r="FA955" s="67">
        <v>21417.75</v>
      </c>
      <c r="FB955" s="67" t="s">
        <v>7663</v>
      </c>
      <c r="FC955" s="67" t="s">
        <v>7664</v>
      </c>
      <c r="FD955" s="67" t="s">
        <v>7665</v>
      </c>
      <c r="FE955" s="68" t="s">
        <v>7666</v>
      </c>
      <c r="FF955" s="68" t="s">
        <v>7667</v>
      </c>
    </row>
    <row r="956" spans="151:162" x14ac:dyDescent="0.2">
      <c r="EU956" s="67">
        <v>594.5</v>
      </c>
      <c r="EV956" s="67" t="s">
        <v>7668</v>
      </c>
      <c r="EW956" s="67">
        <v>521.6</v>
      </c>
      <c r="EX956" s="67" t="s">
        <v>7669</v>
      </c>
      <c r="EY956" s="67">
        <v>5957</v>
      </c>
      <c r="EZ956" s="67" t="s">
        <v>7670</v>
      </c>
      <c r="FA956" s="67">
        <v>21415.25</v>
      </c>
      <c r="FB956" s="67" t="s">
        <v>7671</v>
      </c>
      <c r="FC956" s="67" t="s">
        <v>7672</v>
      </c>
      <c r="FD956" s="67" t="s">
        <v>7673</v>
      </c>
      <c r="FE956" s="68" t="s">
        <v>7674</v>
      </c>
      <c r="FF956" s="68" t="s">
        <v>7675</v>
      </c>
    </row>
    <row r="957" spans="151:162" x14ac:dyDescent="0.2">
      <c r="EU957" s="67">
        <v>594.34</v>
      </c>
      <c r="EV957" s="67" t="s">
        <v>7676</v>
      </c>
      <c r="EW957" s="67">
        <v>521.4</v>
      </c>
      <c r="EX957" s="67" t="s">
        <v>7677</v>
      </c>
      <c r="EY957" s="67">
        <v>5955.25</v>
      </c>
      <c r="EZ957" s="67" t="s">
        <v>7678</v>
      </c>
      <c r="FA957" s="67">
        <v>21406.25</v>
      </c>
      <c r="FB957" s="67" t="s">
        <v>7679</v>
      </c>
      <c r="FC957" s="67" t="s">
        <v>7680</v>
      </c>
      <c r="FD957" s="67" t="s">
        <v>7681</v>
      </c>
      <c r="FE957" s="68" t="s">
        <v>7682</v>
      </c>
      <c r="FF957" s="68" t="s">
        <v>7683</v>
      </c>
    </row>
    <row r="958" spans="151:162" x14ac:dyDescent="0.2">
      <c r="EU958" s="67">
        <v>594.41999999999996</v>
      </c>
      <c r="EV958" s="67" t="s">
        <v>7684</v>
      </c>
      <c r="EW958" s="67">
        <v>521.5</v>
      </c>
      <c r="EX958" s="67" t="s">
        <v>7685</v>
      </c>
      <c r="EY958" s="67">
        <v>5956</v>
      </c>
      <c r="EZ958" s="67" t="s">
        <v>7686</v>
      </c>
      <c r="FA958" s="67">
        <v>21411.75</v>
      </c>
      <c r="FB958" s="67" t="s">
        <v>7687</v>
      </c>
      <c r="FC958" s="67" t="s">
        <v>7688</v>
      </c>
      <c r="FD958" s="67" t="s">
        <v>7689</v>
      </c>
      <c r="FE958" s="68" t="s">
        <v>7690</v>
      </c>
      <c r="FF958" s="68" t="s">
        <v>7691</v>
      </c>
    </row>
    <row r="959" spans="151:162" x14ac:dyDescent="0.2">
      <c r="EU959" s="67">
        <v>594.27</v>
      </c>
      <c r="EV959" s="67" t="s">
        <v>7692</v>
      </c>
      <c r="EW959" s="67">
        <v>521.39</v>
      </c>
      <c r="EX959" s="67" t="s">
        <v>7693</v>
      </c>
      <c r="EY959" s="67">
        <v>5954.75</v>
      </c>
      <c r="EZ959" s="67" t="s">
        <v>7694</v>
      </c>
      <c r="FA959" s="67">
        <v>21405.25</v>
      </c>
      <c r="FB959" s="67" t="s">
        <v>7695</v>
      </c>
      <c r="FC959" s="67" t="s">
        <v>7696</v>
      </c>
      <c r="FD959" s="67" t="s">
        <v>7697</v>
      </c>
      <c r="FE959" s="68" t="s">
        <v>7698</v>
      </c>
      <c r="FF959" s="68" t="s">
        <v>7699</v>
      </c>
    </row>
    <row r="960" spans="151:162" x14ac:dyDescent="0.2">
      <c r="EU960" s="67">
        <v>594.29</v>
      </c>
      <c r="EV960" s="67" t="s">
        <v>7700</v>
      </c>
      <c r="EW960" s="67">
        <v>521.37</v>
      </c>
      <c r="EX960" s="67" t="s">
        <v>7701</v>
      </c>
      <c r="EY960" s="67">
        <v>5954.75</v>
      </c>
      <c r="EZ960" s="67" t="s">
        <v>7702</v>
      </c>
      <c r="FA960" s="67">
        <v>21406.25</v>
      </c>
      <c r="FB960" s="67" t="s">
        <v>7703</v>
      </c>
      <c r="FC960" s="67" t="s">
        <v>7704</v>
      </c>
      <c r="FD960" s="67" t="s">
        <v>7705</v>
      </c>
      <c r="FE960" s="68" t="s">
        <v>7706</v>
      </c>
      <c r="FF960" s="68" t="s">
        <v>7707</v>
      </c>
    </row>
    <row r="961" spans="151:162" x14ac:dyDescent="0.2">
      <c r="EU961" s="67">
        <v>594.49</v>
      </c>
      <c r="EV961" s="67" t="s">
        <v>7708</v>
      </c>
      <c r="EW961" s="67">
        <v>521.55999999999995</v>
      </c>
      <c r="EX961" s="67" t="s">
        <v>7709</v>
      </c>
      <c r="EY961" s="67">
        <v>5956.75</v>
      </c>
      <c r="EZ961" s="67" t="s">
        <v>7710</v>
      </c>
      <c r="FA961" s="67">
        <v>21412.25</v>
      </c>
      <c r="FB961" s="67" t="s">
        <v>7711</v>
      </c>
      <c r="FC961" s="67" t="s">
        <v>7712</v>
      </c>
      <c r="FD961" s="67" t="s">
        <v>7713</v>
      </c>
      <c r="FE961" s="68" t="s">
        <v>7714</v>
      </c>
      <c r="FF961" s="68" t="s">
        <v>7715</v>
      </c>
    </row>
    <row r="962" spans="151:162" x14ac:dyDescent="0.2">
      <c r="EU962" s="67">
        <v>594.38499999999999</v>
      </c>
      <c r="EV962" s="67" t="s">
        <v>7716</v>
      </c>
      <c r="EW962" s="67">
        <v>521.41999999999996</v>
      </c>
      <c r="EX962" s="67" t="s">
        <v>7717</v>
      </c>
      <c r="EY962" s="67">
        <v>5955.75</v>
      </c>
      <c r="EZ962" s="67" t="s">
        <v>7718</v>
      </c>
      <c r="FA962" s="67">
        <v>21407.5</v>
      </c>
      <c r="FB962" s="67" t="s">
        <v>7719</v>
      </c>
      <c r="FC962" s="67" t="s">
        <v>7720</v>
      </c>
      <c r="FD962" s="67" t="s">
        <v>7721</v>
      </c>
      <c r="FE962" s="68" t="s">
        <v>7722</v>
      </c>
      <c r="FF962" s="68" t="s">
        <v>7723</v>
      </c>
    </row>
    <row r="963" spans="151:162" x14ac:dyDescent="0.2">
      <c r="EU963" s="67">
        <v>594.375</v>
      </c>
      <c r="EV963" s="67" t="s">
        <v>7724</v>
      </c>
      <c r="EW963" s="67">
        <v>521.41999999999996</v>
      </c>
      <c r="EX963" s="67" t="s">
        <v>7725</v>
      </c>
      <c r="EY963" s="67">
        <v>5955.5</v>
      </c>
      <c r="EZ963" s="67" t="s">
        <v>7726</v>
      </c>
      <c r="FA963" s="67">
        <v>21408</v>
      </c>
      <c r="FB963" s="67" t="s">
        <v>7727</v>
      </c>
      <c r="FC963" s="67" t="s">
        <v>7728</v>
      </c>
      <c r="FD963" s="67" t="s">
        <v>7729</v>
      </c>
      <c r="FE963" s="68" t="s">
        <v>7730</v>
      </c>
      <c r="FF963" s="68" t="s">
        <v>7731</v>
      </c>
    </row>
    <row r="964" spans="151:162" x14ac:dyDescent="0.2">
      <c r="EU964" s="67">
        <v>594.42999999999995</v>
      </c>
      <c r="EV964" s="67" t="s">
        <v>7732</v>
      </c>
      <c r="EW964" s="67">
        <v>521.48</v>
      </c>
      <c r="EX964" s="67" t="s">
        <v>7733</v>
      </c>
      <c r="EY964" s="67">
        <v>5956</v>
      </c>
      <c r="EZ964" s="67" t="s">
        <v>7734</v>
      </c>
      <c r="FA964" s="67">
        <v>21410.5</v>
      </c>
      <c r="FB964" s="67" t="s">
        <v>7735</v>
      </c>
      <c r="FC964" s="67" t="s">
        <v>7736</v>
      </c>
      <c r="FD964" s="67" t="s">
        <v>7737</v>
      </c>
      <c r="FE964" s="68" t="s">
        <v>7738</v>
      </c>
      <c r="FF964" s="68" t="s">
        <v>7739</v>
      </c>
    </row>
    <row r="965" spans="151:162" x14ac:dyDescent="0.2">
      <c r="EU965" s="67">
        <v>594.35</v>
      </c>
      <c r="EV965" s="67" t="s">
        <v>7740</v>
      </c>
      <c r="EW965" s="67">
        <v>521.49</v>
      </c>
      <c r="EX965" s="67" t="s">
        <v>7741</v>
      </c>
      <c r="EY965" s="67">
        <v>5955.5</v>
      </c>
      <c r="EZ965" s="67" t="s">
        <v>7742</v>
      </c>
      <c r="FA965" s="67">
        <v>21408.5</v>
      </c>
      <c r="FB965" s="67" t="s">
        <v>7743</v>
      </c>
      <c r="FC965" s="67" t="s">
        <v>7744</v>
      </c>
      <c r="FD965" s="67" t="s">
        <v>7745</v>
      </c>
      <c r="FE965" s="68" t="s">
        <v>7746</v>
      </c>
      <c r="FF965" s="68" t="s">
        <v>7747</v>
      </c>
    </row>
    <row r="966" spans="151:162" x14ac:dyDescent="0.2">
      <c r="EU966" s="67">
        <v>594.25900000000001</v>
      </c>
      <c r="EV966" s="67" t="s">
        <v>7748</v>
      </c>
      <c r="EW966" s="67">
        <v>521.37</v>
      </c>
      <c r="EX966" s="67" t="s">
        <v>7749</v>
      </c>
      <c r="EY966" s="67">
        <v>5954.25</v>
      </c>
      <c r="EZ966" s="67" t="s">
        <v>7750</v>
      </c>
      <c r="FA966" s="67">
        <v>21405.25</v>
      </c>
      <c r="FB966" s="67" t="s">
        <v>7751</v>
      </c>
      <c r="FC966" s="67" t="s">
        <v>7752</v>
      </c>
      <c r="FD966" s="67" t="s">
        <v>7753</v>
      </c>
      <c r="FE966" s="68" t="s">
        <v>7754</v>
      </c>
      <c r="FF966" s="68" t="s">
        <v>7755</v>
      </c>
    </row>
    <row r="967" spans="151:162" x14ac:dyDescent="0.2">
      <c r="EU967" s="67">
        <v>594.25</v>
      </c>
      <c r="EV967" s="67" t="s">
        <v>7756</v>
      </c>
      <c r="EW967" s="67">
        <v>521.322</v>
      </c>
      <c r="EX967" s="67" t="s">
        <v>7757</v>
      </c>
      <c r="EY967" s="67">
        <v>5954.25</v>
      </c>
      <c r="EZ967" s="67" t="s">
        <v>7758</v>
      </c>
      <c r="FA967" s="67">
        <v>21404.5</v>
      </c>
      <c r="FB967" s="67" t="s">
        <v>7759</v>
      </c>
      <c r="FC967" s="67" t="s">
        <v>7760</v>
      </c>
      <c r="FD967" s="67" t="s">
        <v>7761</v>
      </c>
      <c r="FE967" s="68" t="s">
        <v>7762</v>
      </c>
      <c r="FF967" s="68" t="s">
        <v>7763</v>
      </c>
    </row>
    <row r="968" spans="151:162" x14ac:dyDescent="0.2">
      <c r="EU968" s="67">
        <v>594.39499999999998</v>
      </c>
      <c r="EV968" s="67" t="s">
        <v>7764</v>
      </c>
      <c r="EW968" s="67">
        <v>521.39</v>
      </c>
      <c r="EX968" s="67" t="s">
        <v>7765</v>
      </c>
      <c r="EY968" s="67">
        <v>5955.75</v>
      </c>
      <c r="EZ968" s="67" t="s">
        <v>7766</v>
      </c>
      <c r="FA968" s="67">
        <v>21406.75</v>
      </c>
      <c r="FB968" s="67" t="s">
        <v>7767</v>
      </c>
      <c r="FC968" s="67" t="s">
        <v>7768</v>
      </c>
      <c r="FD968" s="67" t="s">
        <v>7769</v>
      </c>
      <c r="FE968" s="68" t="s">
        <v>7770</v>
      </c>
      <c r="FF968" s="68" t="s">
        <v>7771</v>
      </c>
    </row>
    <row r="969" spans="151:162" x14ac:dyDescent="0.2">
      <c r="EU969" s="67">
        <v>594.17999999999995</v>
      </c>
      <c r="EV969" s="67" t="s">
        <v>7772</v>
      </c>
      <c r="EW969" s="67">
        <v>521.17999999999995</v>
      </c>
      <c r="EX969" s="67" t="s">
        <v>7773</v>
      </c>
      <c r="EY969" s="67">
        <v>5954.25</v>
      </c>
      <c r="EZ969" s="67" t="s">
        <v>7774</v>
      </c>
      <c r="FA969" s="67">
        <v>21395.5</v>
      </c>
      <c r="FB969" s="67" t="s">
        <v>7775</v>
      </c>
      <c r="FC969" s="67" t="s">
        <v>7776</v>
      </c>
      <c r="FD969" s="67" t="s">
        <v>7777</v>
      </c>
      <c r="FE969" s="68" t="s">
        <v>7778</v>
      </c>
      <c r="FF969" s="68" t="s">
        <v>7779</v>
      </c>
    </row>
    <row r="970" spans="151:162" x14ac:dyDescent="0.2">
      <c r="EU970" s="67">
        <v>594.21</v>
      </c>
      <c r="EV970" s="67" t="s">
        <v>7780</v>
      </c>
      <c r="EW970" s="67">
        <v>521.15</v>
      </c>
      <c r="EX970" s="67" t="s">
        <v>7781</v>
      </c>
      <c r="EY970" s="67">
        <v>5954</v>
      </c>
      <c r="EZ970" s="67" t="s">
        <v>7782</v>
      </c>
      <c r="FA970" s="67">
        <v>21395.75</v>
      </c>
      <c r="FB970" s="67" t="s">
        <v>7783</v>
      </c>
      <c r="FC970" s="67" t="s">
        <v>7784</v>
      </c>
      <c r="FD970" s="67" t="s">
        <v>7785</v>
      </c>
      <c r="FE970" s="68" t="s">
        <v>7786</v>
      </c>
      <c r="FF970" s="68" t="s">
        <v>7787</v>
      </c>
    </row>
    <row r="971" spans="151:162" x14ac:dyDescent="0.2">
      <c r="EU971" s="67">
        <v>594.07500000000005</v>
      </c>
      <c r="EV971" s="67" t="s">
        <v>7788</v>
      </c>
      <c r="EW971" s="67">
        <v>520.91999999999996</v>
      </c>
      <c r="EX971" s="67" t="s">
        <v>7789</v>
      </c>
      <c r="EY971" s="67">
        <v>5952.25</v>
      </c>
      <c r="EZ971" s="67" t="s">
        <v>7790</v>
      </c>
      <c r="FA971" s="67">
        <v>21388</v>
      </c>
      <c r="FB971" s="67" t="s">
        <v>7791</v>
      </c>
      <c r="FC971" s="67" t="s">
        <v>7792</v>
      </c>
      <c r="FD971" s="67" t="s">
        <v>7793</v>
      </c>
      <c r="FE971" s="68" t="s">
        <v>7794</v>
      </c>
      <c r="FF971" s="68" t="s">
        <v>7795</v>
      </c>
    </row>
    <row r="972" spans="151:162" x14ac:dyDescent="0.2">
      <c r="EU972" s="67">
        <v>594.1</v>
      </c>
      <c r="EV972" s="67" t="s">
        <v>7796</v>
      </c>
      <c r="EW972" s="67">
        <v>520.97</v>
      </c>
      <c r="EX972" s="67" t="s">
        <v>7797</v>
      </c>
      <c r="EY972" s="67">
        <v>5952.75</v>
      </c>
      <c r="EZ972" s="67" t="s">
        <v>7798</v>
      </c>
      <c r="FA972" s="67">
        <v>21389</v>
      </c>
      <c r="FB972" s="67" t="s">
        <v>7799</v>
      </c>
      <c r="FC972" s="67" t="s">
        <v>7800</v>
      </c>
      <c r="FD972" s="67" t="s">
        <v>7801</v>
      </c>
      <c r="FE972" s="68" t="s">
        <v>7802</v>
      </c>
      <c r="FF972" s="68" t="s">
        <v>7803</v>
      </c>
    </row>
    <row r="973" spans="151:162" x14ac:dyDescent="0.2">
      <c r="EU973" s="67">
        <v>594.04</v>
      </c>
      <c r="EV973" s="67" t="s">
        <v>7804</v>
      </c>
      <c r="EW973" s="67">
        <v>520.92999999999995</v>
      </c>
      <c r="EX973" s="67" t="s">
        <v>7805</v>
      </c>
      <c r="EY973" s="67">
        <v>5952.5</v>
      </c>
      <c r="EZ973" s="67" t="s">
        <v>7806</v>
      </c>
      <c r="FA973" s="67">
        <v>21385.75</v>
      </c>
      <c r="FB973" s="67" t="s">
        <v>7807</v>
      </c>
      <c r="FC973" s="67" t="s">
        <v>7808</v>
      </c>
      <c r="FD973" s="67" t="s">
        <v>7809</v>
      </c>
      <c r="FE973" s="68" t="s">
        <v>7810</v>
      </c>
      <c r="FF973" s="68" t="s">
        <v>7811</v>
      </c>
    </row>
    <row r="974" spans="151:162" x14ac:dyDescent="0.2">
      <c r="EU974" s="67">
        <v>593.95000000000005</v>
      </c>
      <c r="EV974" s="67" t="s">
        <v>7812</v>
      </c>
      <c r="EW974" s="67">
        <v>520.86</v>
      </c>
      <c r="EX974" s="67" t="s">
        <v>7813</v>
      </c>
      <c r="EY974" s="67">
        <v>5951.5</v>
      </c>
      <c r="EZ974" s="67" t="s">
        <v>7814</v>
      </c>
      <c r="FA974" s="67">
        <v>21385</v>
      </c>
      <c r="FB974" s="67" t="s">
        <v>7815</v>
      </c>
      <c r="FC974" s="67" t="s">
        <v>7816</v>
      </c>
      <c r="FD974" s="67" t="s">
        <v>7817</v>
      </c>
      <c r="FE974" s="68" t="s">
        <v>7818</v>
      </c>
      <c r="FF974" s="68" t="s">
        <v>7819</v>
      </c>
    </row>
    <row r="975" spans="151:162" x14ac:dyDescent="0.2">
      <c r="EU975" s="67">
        <v>593.84</v>
      </c>
      <c r="EV975" s="67" t="s">
        <v>7820</v>
      </c>
      <c r="EW975" s="67">
        <v>520.73</v>
      </c>
      <c r="EX975" s="67" t="s">
        <v>7821</v>
      </c>
      <c r="EY975" s="67">
        <v>5950.25</v>
      </c>
      <c r="EZ975" s="67" t="s">
        <v>7822</v>
      </c>
      <c r="FA975" s="67">
        <v>21380.5</v>
      </c>
      <c r="FB975" s="67" t="s">
        <v>7823</v>
      </c>
      <c r="FC975" s="67" t="s">
        <v>7824</v>
      </c>
      <c r="FD975" s="67" t="s">
        <v>7825</v>
      </c>
      <c r="FE975" s="68" t="s">
        <v>7826</v>
      </c>
      <c r="FF975" s="68" t="s">
        <v>7827</v>
      </c>
    </row>
    <row r="976" spans="151:162" x14ac:dyDescent="0.2">
      <c r="EU976" s="67">
        <v>593.78200000000004</v>
      </c>
      <c r="EV976" s="67" t="s">
        <v>7828</v>
      </c>
      <c r="EW976" s="67">
        <v>520.73500000000001</v>
      </c>
      <c r="EX976" s="67" t="s">
        <v>7829</v>
      </c>
      <c r="EY976" s="67">
        <v>5949.75</v>
      </c>
      <c r="EZ976" s="67" t="s">
        <v>7830</v>
      </c>
      <c r="FA976" s="67">
        <v>21379.75</v>
      </c>
      <c r="FB976" s="67" t="s">
        <v>7831</v>
      </c>
      <c r="FC976" s="67" t="s">
        <v>7832</v>
      </c>
      <c r="FD976" s="67" t="s">
        <v>7833</v>
      </c>
      <c r="FE976" s="68" t="s">
        <v>7834</v>
      </c>
      <c r="FF976" s="68" t="s">
        <v>7835</v>
      </c>
    </row>
    <row r="977" spans="151:162" x14ac:dyDescent="0.2">
      <c r="EU977" s="67">
        <v>593.51</v>
      </c>
      <c r="EV977" s="67" t="s">
        <v>7836</v>
      </c>
      <c r="EW977" s="67">
        <v>520.41</v>
      </c>
      <c r="EX977" s="67" t="s">
        <v>7837</v>
      </c>
      <c r="EY977" s="67">
        <v>5946.5</v>
      </c>
      <c r="EZ977" s="67" t="s">
        <v>7838</v>
      </c>
      <c r="FA977" s="67">
        <v>21367.5</v>
      </c>
      <c r="FB977" s="67" t="s">
        <v>7839</v>
      </c>
      <c r="FC977" s="67" t="s">
        <v>7840</v>
      </c>
      <c r="FD977" s="67" t="s">
        <v>7841</v>
      </c>
      <c r="FE977" s="68" t="s">
        <v>7842</v>
      </c>
      <c r="FF977" s="68" t="s">
        <v>7843</v>
      </c>
    </row>
    <row r="978" spans="151:162" x14ac:dyDescent="0.2">
      <c r="EU978" s="67">
        <v>593.59</v>
      </c>
      <c r="EV978" s="67" t="s">
        <v>7844</v>
      </c>
      <c r="EW978" s="67">
        <v>520.49</v>
      </c>
      <c r="EX978" s="67" t="s">
        <v>7845</v>
      </c>
      <c r="EY978" s="67">
        <v>5947.5</v>
      </c>
      <c r="EZ978" s="67" t="s">
        <v>7846</v>
      </c>
      <c r="FA978" s="67">
        <v>21369.75</v>
      </c>
      <c r="FB978" s="67" t="s">
        <v>7847</v>
      </c>
      <c r="FC978" s="67" t="s">
        <v>7848</v>
      </c>
      <c r="FD978" s="67" t="s">
        <v>7849</v>
      </c>
      <c r="FE978" s="68" t="s">
        <v>7850</v>
      </c>
      <c r="FF978" s="68" t="s">
        <v>7851</v>
      </c>
    </row>
    <row r="979" spans="151:162" x14ac:dyDescent="0.2">
      <c r="EU979" s="67">
        <v>593.62</v>
      </c>
      <c r="EV979" s="67" t="s">
        <v>7852</v>
      </c>
      <c r="EW979" s="67">
        <v>520.57000000000005</v>
      </c>
      <c r="EX979" s="67" t="s">
        <v>7853</v>
      </c>
      <c r="EY979" s="67">
        <v>5948</v>
      </c>
      <c r="EZ979" s="67" t="s">
        <v>7854</v>
      </c>
      <c r="FA979" s="67">
        <v>21372.75</v>
      </c>
      <c r="FB979" s="67" t="s">
        <v>7855</v>
      </c>
      <c r="FC979" s="67" t="s">
        <v>7856</v>
      </c>
      <c r="FD979" s="67" t="s">
        <v>7857</v>
      </c>
      <c r="FE979" s="68" t="s">
        <v>7858</v>
      </c>
      <c r="FF979" s="68" t="s">
        <v>7859</v>
      </c>
    </row>
    <row r="980" spans="151:162" x14ac:dyDescent="0.2">
      <c r="EU980" s="67">
        <v>593.495</v>
      </c>
      <c r="EV980" s="67" t="s">
        <v>7860</v>
      </c>
      <c r="EW980" s="67">
        <v>520.41</v>
      </c>
      <c r="EX980" s="67" t="s">
        <v>7861</v>
      </c>
      <c r="EY980" s="67">
        <v>5946.75</v>
      </c>
      <c r="EZ980" s="67" t="s">
        <v>7862</v>
      </c>
      <c r="FA980" s="67">
        <v>21365.75</v>
      </c>
      <c r="FB980" s="67" t="s">
        <v>7863</v>
      </c>
      <c r="FC980" s="67" t="s">
        <v>7864</v>
      </c>
      <c r="FD980" s="67" t="s">
        <v>7865</v>
      </c>
      <c r="FE980" s="68" t="s">
        <v>7866</v>
      </c>
      <c r="FF980" s="68" t="s">
        <v>7867</v>
      </c>
    </row>
    <row r="981" spans="151:162" x14ac:dyDescent="0.2">
      <c r="EU981" s="67">
        <v>593.63</v>
      </c>
      <c r="EV981" s="67" t="s">
        <v>7868</v>
      </c>
      <c r="EW981" s="67">
        <v>520.529</v>
      </c>
      <c r="EX981" s="67" t="s">
        <v>7869</v>
      </c>
      <c r="EY981" s="67">
        <v>5948.25</v>
      </c>
      <c r="EZ981" s="67" t="s">
        <v>7870</v>
      </c>
      <c r="FA981" s="67">
        <v>21370</v>
      </c>
      <c r="FB981" s="67" t="s">
        <v>7871</v>
      </c>
      <c r="FC981" s="67" t="s">
        <v>7872</v>
      </c>
      <c r="FD981" s="67" t="s">
        <v>7873</v>
      </c>
      <c r="FE981" s="68" t="s">
        <v>7874</v>
      </c>
      <c r="FF981" s="68" t="s">
        <v>7875</v>
      </c>
    </row>
    <row r="982" spans="151:162" x14ac:dyDescent="0.2">
      <c r="EU982" s="67">
        <v>593.67999999999995</v>
      </c>
      <c r="EV982" s="67" t="s">
        <v>7876</v>
      </c>
      <c r="EW982" s="67">
        <v>520.6</v>
      </c>
      <c r="EX982" s="67" t="s">
        <v>7877</v>
      </c>
      <c r="EY982" s="67">
        <v>5948.5</v>
      </c>
      <c r="EZ982" s="67" t="s">
        <v>7878</v>
      </c>
      <c r="FA982" s="67">
        <v>21373.5</v>
      </c>
      <c r="FB982" s="67" t="s">
        <v>7879</v>
      </c>
      <c r="FC982" s="67" t="s">
        <v>7880</v>
      </c>
      <c r="FD982" s="67" t="s">
        <v>7881</v>
      </c>
      <c r="FE982" s="68" t="s">
        <v>7882</v>
      </c>
      <c r="FF982" s="68" t="s">
        <v>7883</v>
      </c>
    </row>
    <row r="983" spans="151:162" x14ac:dyDescent="0.2">
      <c r="EU983" s="67">
        <v>593.79</v>
      </c>
      <c r="EV983" s="67" t="s">
        <v>7884</v>
      </c>
      <c r="EW983" s="67">
        <v>520.69000000000005</v>
      </c>
      <c r="EX983" s="67" t="s">
        <v>7885</v>
      </c>
      <c r="EY983" s="67">
        <v>5949.5</v>
      </c>
      <c r="EZ983" s="67" t="s">
        <v>7886</v>
      </c>
      <c r="FA983" s="67">
        <v>21377.25</v>
      </c>
      <c r="FB983" s="67" t="s">
        <v>7887</v>
      </c>
      <c r="FC983" s="67" t="s">
        <v>7888</v>
      </c>
      <c r="FD983" s="67" t="s">
        <v>7889</v>
      </c>
      <c r="FE983" s="68" t="s">
        <v>7890</v>
      </c>
      <c r="FF983" s="68" t="s">
        <v>7891</v>
      </c>
    </row>
    <row r="984" spans="151:162" x14ac:dyDescent="0.2">
      <c r="EU984" s="67">
        <v>594.03</v>
      </c>
      <c r="EV984" s="67" t="s">
        <v>7892</v>
      </c>
      <c r="EW984" s="67">
        <v>520.98</v>
      </c>
      <c r="EX984" s="67" t="s">
        <v>7893</v>
      </c>
      <c r="EY984" s="67">
        <v>5952.75</v>
      </c>
      <c r="EZ984" s="67" t="s">
        <v>7894</v>
      </c>
      <c r="FA984" s="67">
        <v>21389.5</v>
      </c>
      <c r="FB984" s="67" t="s">
        <v>7895</v>
      </c>
      <c r="FC984" s="67" t="s">
        <v>7896</v>
      </c>
      <c r="FD984" s="67" t="s">
        <v>7897</v>
      </c>
      <c r="FE984" s="68" t="s">
        <v>7898</v>
      </c>
      <c r="FF984" s="68" t="s">
        <v>7899</v>
      </c>
    </row>
    <row r="985" spans="151:162" x14ac:dyDescent="0.2">
      <c r="EU985" s="67">
        <v>593.81100000000004</v>
      </c>
      <c r="EV985" s="67" t="s">
        <v>7900</v>
      </c>
      <c r="EW985" s="67">
        <v>520.66999999999996</v>
      </c>
      <c r="EX985" s="67" t="s">
        <v>7901</v>
      </c>
      <c r="EY985" s="67">
        <v>5949.75</v>
      </c>
      <c r="EZ985" s="67" t="s">
        <v>7902</v>
      </c>
      <c r="FA985" s="67">
        <v>21376.5</v>
      </c>
      <c r="FB985" s="67" t="s">
        <v>7903</v>
      </c>
      <c r="FC985" s="67" t="s">
        <v>7904</v>
      </c>
      <c r="FD985" s="67" t="s">
        <v>7905</v>
      </c>
      <c r="FE985" s="68" t="s">
        <v>7906</v>
      </c>
      <c r="FF985" s="68" t="s">
        <v>7907</v>
      </c>
    </row>
    <row r="986" spans="151:162" x14ac:dyDescent="0.2">
      <c r="EU986" s="67">
        <v>593.89499999999998</v>
      </c>
      <c r="EV986" s="67" t="s">
        <v>7908</v>
      </c>
      <c r="EW986" s="67">
        <v>520.69000000000005</v>
      </c>
      <c r="EX986" s="67" t="s">
        <v>7909</v>
      </c>
      <c r="EY986" s="67">
        <v>5950.5</v>
      </c>
      <c r="EZ986" s="67" t="s">
        <v>7910</v>
      </c>
      <c r="FA986" s="67">
        <v>21379.25</v>
      </c>
      <c r="FB986" s="67" t="s">
        <v>7911</v>
      </c>
      <c r="FC986" s="67" t="s">
        <v>7912</v>
      </c>
      <c r="FD986" s="67" t="s">
        <v>7913</v>
      </c>
      <c r="FE986" s="68" t="s">
        <v>7914</v>
      </c>
      <c r="FF986" s="68" t="s">
        <v>7915</v>
      </c>
    </row>
    <row r="987" spans="151:162" x14ac:dyDescent="0.2">
      <c r="EU987" s="67">
        <v>593.77</v>
      </c>
      <c r="EV987" s="67" t="s">
        <v>7916</v>
      </c>
      <c r="EW987" s="67">
        <v>520.54999999999995</v>
      </c>
      <c r="EX987" s="67" t="s">
        <v>7917</v>
      </c>
      <c r="EY987" s="67">
        <v>5949.5</v>
      </c>
      <c r="EZ987" s="67" t="s">
        <v>7918</v>
      </c>
      <c r="FA987" s="67">
        <v>21371.75</v>
      </c>
      <c r="FB987" s="67" t="s">
        <v>7919</v>
      </c>
      <c r="FC987" s="67" t="s">
        <v>7920</v>
      </c>
      <c r="FD987" s="67" t="s">
        <v>7921</v>
      </c>
      <c r="FE987" s="68" t="s">
        <v>7922</v>
      </c>
      <c r="FF987" s="68" t="s">
        <v>7923</v>
      </c>
    </row>
    <row r="988" spans="151:162" x14ac:dyDescent="0.2">
      <c r="EU988" s="67">
        <v>593.79999999999995</v>
      </c>
      <c r="EV988" s="67" t="s">
        <v>7924</v>
      </c>
      <c r="EW988" s="67">
        <v>520.54999999999995</v>
      </c>
      <c r="EX988" s="67" t="s">
        <v>7925</v>
      </c>
      <c r="EY988" s="67">
        <v>5949.5</v>
      </c>
      <c r="EZ988" s="67" t="s">
        <v>7926</v>
      </c>
      <c r="FA988" s="67">
        <v>21371.5</v>
      </c>
      <c r="FB988" s="67" t="s">
        <v>7927</v>
      </c>
      <c r="FC988" s="67" t="s">
        <v>7928</v>
      </c>
      <c r="FD988" s="67" t="s">
        <v>7929</v>
      </c>
      <c r="FE988" s="68" t="s">
        <v>7930</v>
      </c>
      <c r="FF988" s="68" t="s">
        <v>7931</v>
      </c>
    </row>
    <row r="989" spans="151:162" x14ac:dyDescent="0.2">
      <c r="EU989" s="67">
        <v>593.721</v>
      </c>
      <c r="EV989" s="67" t="s">
        <v>7932</v>
      </c>
      <c r="EW989" s="67">
        <v>520.54999999999995</v>
      </c>
      <c r="EX989" s="67" t="s">
        <v>7933</v>
      </c>
      <c r="EY989" s="67">
        <v>5949</v>
      </c>
      <c r="EZ989" s="67" t="s">
        <v>7934</v>
      </c>
      <c r="FA989" s="67">
        <v>21372</v>
      </c>
      <c r="FB989" s="67" t="s">
        <v>7935</v>
      </c>
      <c r="FC989" s="67" t="s">
        <v>7936</v>
      </c>
      <c r="FD989" s="67" t="s">
        <v>7937</v>
      </c>
      <c r="FE989" s="68" t="s">
        <v>7938</v>
      </c>
      <c r="FF989" s="68" t="s">
        <v>7939</v>
      </c>
    </row>
    <row r="990" spans="151:162" x14ac:dyDescent="0.2">
      <c r="EU990" s="67">
        <v>594.02</v>
      </c>
      <c r="EV990" s="67" t="s">
        <v>7940</v>
      </c>
      <c r="EW990" s="67">
        <v>520.80999999999995</v>
      </c>
      <c r="EX990" s="67" t="s">
        <v>7941</v>
      </c>
      <c r="EY990" s="67">
        <v>5952</v>
      </c>
      <c r="EZ990" s="67" t="s">
        <v>7942</v>
      </c>
      <c r="FA990" s="67">
        <v>21382.75</v>
      </c>
      <c r="FB990" s="67" t="s">
        <v>7943</v>
      </c>
      <c r="FC990" s="67" t="s">
        <v>7944</v>
      </c>
      <c r="FD990" s="67" t="s">
        <v>7945</v>
      </c>
      <c r="FE990" s="68" t="s">
        <v>7946</v>
      </c>
      <c r="FF990" s="68" t="s">
        <v>7947</v>
      </c>
    </row>
    <row r="991" spans="151:162" x14ac:dyDescent="0.2">
      <c r="EU991" s="67">
        <v>594.04999999999995</v>
      </c>
      <c r="EV991" s="67" t="s">
        <v>7948</v>
      </c>
      <c r="EW991" s="67">
        <v>520.91</v>
      </c>
      <c r="EX991" s="67" t="s">
        <v>7949</v>
      </c>
      <c r="EY991" s="67">
        <v>5952.25</v>
      </c>
      <c r="EZ991" s="67" t="s">
        <v>7950</v>
      </c>
      <c r="FA991" s="67">
        <v>21386</v>
      </c>
      <c r="FB991" s="67" t="s">
        <v>7951</v>
      </c>
      <c r="FC991" s="67" t="s">
        <v>7952</v>
      </c>
      <c r="FD991" s="67" t="s">
        <v>7953</v>
      </c>
      <c r="FE991" s="68" t="s">
        <v>7954</v>
      </c>
      <c r="FF991" s="68" t="s">
        <v>7955</v>
      </c>
    </row>
    <row r="992" spans="151:162" x14ac:dyDescent="0.2">
      <c r="EU992" s="67">
        <v>594.1</v>
      </c>
      <c r="EV992" s="67" t="s">
        <v>7956</v>
      </c>
      <c r="EW992" s="67">
        <v>520.97</v>
      </c>
      <c r="EX992" s="67" t="s">
        <v>7957</v>
      </c>
      <c r="EY992" s="67">
        <v>5952.75</v>
      </c>
      <c r="EZ992" s="67" t="s">
        <v>7958</v>
      </c>
      <c r="FA992" s="67">
        <v>21389.25</v>
      </c>
      <c r="FB992" s="67" t="s">
        <v>7959</v>
      </c>
      <c r="FC992" s="67" t="s">
        <v>7960</v>
      </c>
      <c r="FD992" s="67" t="s">
        <v>7961</v>
      </c>
      <c r="FE992" s="68" t="s">
        <v>7962</v>
      </c>
      <c r="FF992" s="68" t="s">
        <v>7963</v>
      </c>
    </row>
    <row r="993" spans="151:162" x14ac:dyDescent="0.2">
      <c r="EU993" s="67">
        <v>594.25</v>
      </c>
      <c r="EV993" s="67" t="s">
        <v>7964</v>
      </c>
      <c r="EW993" s="67">
        <v>521.12</v>
      </c>
      <c r="EX993" s="67" t="s">
        <v>7965</v>
      </c>
      <c r="EY993" s="67">
        <v>5954.25</v>
      </c>
      <c r="EZ993" s="67" t="s">
        <v>7966</v>
      </c>
      <c r="FA993" s="67">
        <v>21394.5</v>
      </c>
      <c r="FB993" s="67" t="s">
        <v>7967</v>
      </c>
      <c r="FC993" s="67" t="s">
        <v>7968</v>
      </c>
      <c r="FD993" s="67" t="s">
        <v>7969</v>
      </c>
      <c r="FE993" s="68" t="s">
        <v>7970</v>
      </c>
      <c r="FF993" s="68" t="s">
        <v>7971</v>
      </c>
    </row>
    <row r="994" spans="151:162" x14ac:dyDescent="0.2">
      <c r="EU994" s="67">
        <v>594.48</v>
      </c>
      <c r="EV994" s="67" t="s">
        <v>7972</v>
      </c>
      <c r="EW994" s="67">
        <v>521.37</v>
      </c>
      <c r="EX994" s="67" t="s">
        <v>7973</v>
      </c>
      <c r="EY994" s="67">
        <v>5956.75</v>
      </c>
      <c r="EZ994" s="67" t="s">
        <v>7974</v>
      </c>
      <c r="FA994" s="67">
        <v>21405</v>
      </c>
      <c r="FB994" s="67" t="s">
        <v>7975</v>
      </c>
      <c r="FC994" s="67" t="s">
        <v>7976</v>
      </c>
      <c r="FD994" s="67" t="s">
        <v>7977</v>
      </c>
      <c r="FE994" s="68" t="s">
        <v>7978</v>
      </c>
      <c r="FF994" s="68" t="s">
        <v>7979</v>
      </c>
    </row>
    <row r="995" spans="151:162" x14ac:dyDescent="0.2">
      <c r="EU995" s="67">
        <v>594.29999999999995</v>
      </c>
      <c r="EV995" s="67" t="s">
        <v>7980</v>
      </c>
      <c r="EW995" s="67">
        <v>521.24</v>
      </c>
      <c r="EX995" s="67" t="s">
        <v>7981</v>
      </c>
      <c r="EY995" s="67">
        <v>5954.75</v>
      </c>
      <c r="EZ995" s="67" t="s">
        <v>7982</v>
      </c>
      <c r="FA995" s="67">
        <v>21400</v>
      </c>
      <c r="FB995" s="67" t="s">
        <v>7983</v>
      </c>
      <c r="FC995" s="67" t="s">
        <v>7984</v>
      </c>
      <c r="FD995" s="67" t="s">
        <v>7985</v>
      </c>
      <c r="FE995" s="68" t="s">
        <v>7986</v>
      </c>
      <c r="FF995" s="68" t="s">
        <v>7987</v>
      </c>
    </row>
    <row r="996" spans="151:162" x14ac:dyDescent="0.2">
      <c r="EU996" s="67">
        <v>594.4</v>
      </c>
      <c r="EV996" s="67" t="s">
        <v>7988</v>
      </c>
      <c r="EW996" s="67">
        <v>521.35</v>
      </c>
      <c r="EX996" s="67" t="s">
        <v>7989</v>
      </c>
      <c r="EY996" s="67">
        <v>5955.75</v>
      </c>
      <c r="EZ996" s="67" t="s">
        <v>7990</v>
      </c>
      <c r="FA996" s="67">
        <v>21404</v>
      </c>
      <c r="FB996" s="67" t="s">
        <v>7991</v>
      </c>
      <c r="FC996" s="67" t="s">
        <v>7992</v>
      </c>
      <c r="FD996" s="67" t="s">
        <v>7993</v>
      </c>
      <c r="FE996" s="68" t="s">
        <v>7994</v>
      </c>
      <c r="FF996" s="68" t="s">
        <v>7995</v>
      </c>
    </row>
    <row r="997" spans="151:162" x14ac:dyDescent="0.2">
      <c r="EU997" s="67">
        <v>594.40499999999997</v>
      </c>
      <c r="EV997" s="67" t="s">
        <v>7996</v>
      </c>
      <c r="EW997" s="67">
        <v>521.26</v>
      </c>
      <c r="EX997" s="67" t="s">
        <v>7997</v>
      </c>
      <c r="EY997" s="67">
        <v>5956</v>
      </c>
      <c r="EZ997" s="67" t="s">
        <v>7998</v>
      </c>
      <c r="FA997" s="67">
        <v>21401</v>
      </c>
      <c r="FB997" s="67" t="s">
        <v>7999</v>
      </c>
      <c r="FC997" s="67" t="s">
        <v>8000</v>
      </c>
      <c r="FD997" s="67" t="s">
        <v>8001</v>
      </c>
      <c r="FE997" s="68" t="s">
        <v>8002</v>
      </c>
      <c r="FF997" s="68" t="s">
        <v>8003</v>
      </c>
    </row>
    <row r="998" spans="151:162" x14ac:dyDescent="0.2">
      <c r="EU998" s="67">
        <v>594.44000000000005</v>
      </c>
      <c r="EV998" s="67" t="s">
        <v>8004</v>
      </c>
      <c r="EW998" s="67">
        <v>521.28</v>
      </c>
      <c r="EX998" s="67" t="s">
        <v>8005</v>
      </c>
      <c r="EY998" s="67">
        <v>5956.25</v>
      </c>
      <c r="EZ998" s="67" t="s">
        <v>8006</v>
      </c>
      <c r="FA998" s="67">
        <v>21402.25</v>
      </c>
      <c r="FB998" s="67" t="s">
        <v>8007</v>
      </c>
      <c r="FC998" s="67" t="s">
        <v>8008</v>
      </c>
      <c r="FD998" s="67" t="s">
        <v>8009</v>
      </c>
      <c r="FE998" s="68" t="s">
        <v>8010</v>
      </c>
      <c r="FF998" s="68" t="s">
        <v>8011</v>
      </c>
    </row>
    <row r="999" spans="151:162" x14ac:dyDescent="0.2">
      <c r="EU999" s="67">
        <v>594.40499999999997</v>
      </c>
      <c r="EV999" s="67" t="s">
        <v>8012</v>
      </c>
      <c r="EW999" s="67">
        <v>521.20000000000005</v>
      </c>
      <c r="EX999" s="67" t="s">
        <v>8013</v>
      </c>
      <c r="EY999" s="67">
        <v>5956</v>
      </c>
      <c r="EZ999" s="67" t="s">
        <v>8014</v>
      </c>
      <c r="FA999" s="67">
        <v>21398.75</v>
      </c>
      <c r="FB999" s="67" t="s">
        <v>8015</v>
      </c>
      <c r="FC999" s="67" t="s">
        <v>8016</v>
      </c>
      <c r="FD999" s="67" t="s">
        <v>8017</v>
      </c>
      <c r="FE999" s="68" t="s">
        <v>8018</v>
      </c>
      <c r="FF999" s="68" t="s">
        <v>8019</v>
      </c>
    </row>
    <row r="1000" spans="151:162" x14ac:dyDescent="0.2">
      <c r="EU1000" s="67">
        <v>594.13</v>
      </c>
      <c r="EV1000" s="67" t="s">
        <v>8020</v>
      </c>
      <c r="EW1000" s="67">
        <v>520.91</v>
      </c>
      <c r="EX1000" s="67" t="s">
        <v>8021</v>
      </c>
      <c r="EY1000" s="67">
        <v>5953.25</v>
      </c>
      <c r="EZ1000" s="67" t="s">
        <v>8022</v>
      </c>
      <c r="FA1000" s="67">
        <v>21386</v>
      </c>
      <c r="FB1000" s="67" t="s">
        <v>8023</v>
      </c>
      <c r="FC1000" s="67" t="s">
        <v>8024</v>
      </c>
      <c r="FD1000" s="67" t="s">
        <v>8025</v>
      </c>
      <c r="FE1000" s="68" t="s">
        <v>8026</v>
      </c>
      <c r="FF1000" s="68" t="s">
        <v>8027</v>
      </c>
    </row>
    <row r="1001" spans="151:162" x14ac:dyDescent="0.2">
      <c r="EU1001" s="67">
        <v>594.24</v>
      </c>
      <c r="EV1001" s="67" t="s">
        <v>8028</v>
      </c>
      <c r="EW1001" s="67">
        <v>521.01</v>
      </c>
      <c r="EX1001" s="67" t="s">
        <v>8029</v>
      </c>
      <c r="EY1001" s="67">
        <v>5954.25</v>
      </c>
      <c r="EZ1001" s="67" t="s">
        <v>8030</v>
      </c>
      <c r="FA1001" s="67">
        <v>21390.25</v>
      </c>
      <c r="FB1001" s="67" t="s">
        <v>8031</v>
      </c>
      <c r="FC1001" s="67" t="s">
        <v>8032</v>
      </c>
      <c r="FD1001" s="67" t="s">
        <v>8033</v>
      </c>
      <c r="FE1001" s="68" t="s">
        <v>8034</v>
      </c>
      <c r="FF1001" s="68" t="s">
        <v>8035</v>
      </c>
    </row>
    <row r="1002" spans="151:162" x14ac:dyDescent="0.2">
      <c r="EU1002" s="67">
        <v>594.11</v>
      </c>
      <c r="EV1002" s="67" t="s">
        <v>8036</v>
      </c>
      <c r="EW1002" s="67">
        <v>520.95000000000005</v>
      </c>
      <c r="EX1002" s="67" t="s">
        <v>8037</v>
      </c>
      <c r="EY1002" s="67">
        <v>5953</v>
      </c>
      <c r="EZ1002" s="67" t="s">
        <v>8038</v>
      </c>
      <c r="FA1002" s="67">
        <v>21387.75</v>
      </c>
      <c r="FB1002" s="67" t="s">
        <v>8039</v>
      </c>
      <c r="FC1002" s="67" t="s">
        <v>8040</v>
      </c>
      <c r="FD1002" s="67" t="s">
        <v>8041</v>
      </c>
      <c r="FE1002" s="68" t="s">
        <v>8042</v>
      </c>
      <c r="FF1002" s="68" t="s">
        <v>8043</v>
      </c>
    </row>
    <row r="1003" spans="151:162" x14ac:dyDescent="0.2">
      <c r="EU1003" s="67">
        <v>594.05999999999995</v>
      </c>
      <c r="EV1003" s="67" t="s">
        <v>8044</v>
      </c>
      <c r="EW1003" s="67">
        <v>520.94000000000005</v>
      </c>
      <c r="EX1003" s="67" t="s">
        <v>8045</v>
      </c>
      <c r="EY1003" s="67">
        <v>5952.25</v>
      </c>
      <c r="EZ1003" s="67" t="s">
        <v>8046</v>
      </c>
      <c r="FA1003" s="67">
        <v>21387.5</v>
      </c>
      <c r="FB1003" s="67" t="s">
        <v>8047</v>
      </c>
      <c r="FC1003" s="67" t="s">
        <v>8048</v>
      </c>
      <c r="FD1003" s="67" t="s">
        <v>8049</v>
      </c>
      <c r="FE1003" s="68" t="s">
        <v>8050</v>
      </c>
      <c r="FF1003" s="68" t="s">
        <v>8051</v>
      </c>
    </row>
    <row r="1004" spans="151:162" x14ac:dyDescent="0.2">
      <c r="EU1004" s="67">
        <v>593.92999999999995</v>
      </c>
      <c r="EV1004" s="67" t="s">
        <v>8052</v>
      </c>
      <c r="EW1004" s="67">
        <v>520.77499999999998</v>
      </c>
      <c r="EX1004" s="67" t="s">
        <v>8053</v>
      </c>
      <c r="EY1004" s="67">
        <v>5951</v>
      </c>
      <c r="EZ1004" s="67" t="s">
        <v>8054</v>
      </c>
      <c r="FA1004" s="67">
        <v>21382</v>
      </c>
      <c r="FB1004" s="67" t="s">
        <v>8055</v>
      </c>
      <c r="FC1004" s="67" t="s">
        <v>8056</v>
      </c>
      <c r="FD1004" s="67" t="s">
        <v>8057</v>
      </c>
      <c r="FE1004" s="68" t="s">
        <v>8058</v>
      </c>
      <c r="FF1004" s="68" t="s">
        <v>8059</v>
      </c>
    </row>
    <row r="1005" spans="151:162" x14ac:dyDescent="0.2">
      <c r="EU1005" s="67">
        <v>593.92999999999995</v>
      </c>
      <c r="EV1005" s="67" t="s">
        <v>8060</v>
      </c>
      <c r="EW1005" s="67">
        <v>520.79999999999995</v>
      </c>
      <c r="EX1005" s="67" t="s">
        <v>8061</v>
      </c>
      <c r="EY1005" s="67">
        <v>5951.25</v>
      </c>
      <c r="EZ1005" s="67" t="s">
        <v>8062</v>
      </c>
      <c r="FA1005" s="67">
        <v>21382.25</v>
      </c>
      <c r="FB1005" s="67" t="s">
        <v>8063</v>
      </c>
      <c r="FC1005" s="67" t="s">
        <v>8064</v>
      </c>
      <c r="FD1005" s="67" t="s">
        <v>8065</v>
      </c>
      <c r="FE1005" s="68" t="s">
        <v>8066</v>
      </c>
      <c r="FF1005" s="68" t="s">
        <v>8067</v>
      </c>
    </row>
    <row r="1006" spans="151:162" x14ac:dyDescent="0.2">
      <c r="EU1006" s="67">
        <v>594.08000000000004</v>
      </c>
      <c r="EV1006" s="67" t="s">
        <v>8068</v>
      </c>
      <c r="EW1006" s="67">
        <v>520.93499999999995</v>
      </c>
      <c r="EX1006" s="67" t="s">
        <v>8069</v>
      </c>
      <c r="EY1006" s="67">
        <v>5952.75</v>
      </c>
      <c r="EZ1006" s="67" t="s">
        <v>8070</v>
      </c>
      <c r="FA1006" s="67">
        <v>21391.25</v>
      </c>
      <c r="FB1006" s="67" t="s">
        <v>8071</v>
      </c>
      <c r="FC1006" s="67" t="s">
        <v>8072</v>
      </c>
      <c r="FD1006" s="67" t="s">
        <v>8073</v>
      </c>
      <c r="FE1006" s="68" t="s">
        <v>8074</v>
      </c>
      <c r="FF1006" s="68" t="s">
        <v>8075</v>
      </c>
    </row>
    <row r="1007" spans="151:162" x14ac:dyDescent="0.2">
      <c r="EU1007" s="67">
        <v>594.04999999999995</v>
      </c>
      <c r="EV1007" s="67" t="s">
        <v>8076</v>
      </c>
      <c r="EW1007" s="67">
        <v>521.03</v>
      </c>
      <c r="EX1007" s="67" t="s">
        <v>8077</v>
      </c>
      <c r="EY1007" s="67">
        <v>5952.5</v>
      </c>
      <c r="EZ1007" s="67" t="s">
        <v>8078</v>
      </c>
      <c r="FA1007" s="67">
        <v>21392</v>
      </c>
      <c r="FB1007" s="67" t="s">
        <v>8079</v>
      </c>
      <c r="FC1007" s="67" t="s">
        <v>8080</v>
      </c>
      <c r="FD1007" s="67" t="s">
        <v>8081</v>
      </c>
      <c r="FE1007" s="68" t="s">
        <v>8082</v>
      </c>
      <c r="FF1007" s="68" t="s">
        <v>8083</v>
      </c>
    </row>
    <row r="1008" spans="151:162" x14ac:dyDescent="0.2">
      <c r="EU1008" s="67">
        <v>594.10500000000002</v>
      </c>
      <c r="EV1008" s="67" t="s">
        <v>8084</v>
      </c>
      <c r="EW1008" s="67">
        <v>521.16</v>
      </c>
      <c r="EX1008" s="67" t="s">
        <v>8085</v>
      </c>
      <c r="EY1008" s="67">
        <v>5953</v>
      </c>
      <c r="EZ1008" s="67" t="s">
        <v>8086</v>
      </c>
      <c r="FA1008" s="67">
        <v>21396.5</v>
      </c>
      <c r="FB1008" s="67" t="s">
        <v>8087</v>
      </c>
      <c r="FC1008" s="67" t="s">
        <v>8088</v>
      </c>
      <c r="FD1008" s="67" t="s">
        <v>8089</v>
      </c>
      <c r="FE1008" s="68" t="s">
        <v>8090</v>
      </c>
      <c r="FF1008" s="68" t="s">
        <v>8091</v>
      </c>
    </row>
    <row r="1009" spans="151:162" x14ac:dyDescent="0.2">
      <c r="EU1009" s="67">
        <v>594.13</v>
      </c>
      <c r="EV1009" s="67" t="s">
        <v>8092</v>
      </c>
      <c r="EW1009" s="67">
        <v>521.19000000000005</v>
      </c>
      <c r="EX1009" s="67" t="s">
        <v>8093</v>
      </c>
      <c r="EY1009" s="67">
        <v>5953.25</v>
      </c>
      <c r="EZ1009" s="67" t="s">
        <v>8094</v>
      </c>
      <c r="FA1009" s="67">
        <v>21398.25</v>
      </c>
      <c r="FB1009" s="67" t="s">
        <v>8095</v>
      </c>
      <c r="FC1009" s="67" t="s">
        <v>8096</v>
      </c>
      <c r="FD1009" s="67" t="s">
        <v>8097</v>
      </c>
      <c r="FE1009" s="68" t="s">
        <v>8098</v>
      </c>
      <c r="FF1009" s="68" t="s">
        <v>8099</v>
      </c>
    </row>
    <row r="1010" spans="151:162" x14ac:dyDescent="0.2">
      <c r="EU1010" s="67">
        <v>594.20500000000004</v>
      </c>
      <c r="EV1010" s="67" t="s">
        <v>8100</v>
      </c>
      <c r="EW1010" s="67">
        <v>521.22</v>
      </c>
      <c r="EX1010" s="67" t="s">
        <v>8101</v>
      </c>
      <c r="EY1010" s="67">
        <v>5953.75</v>
      </c>
      <c r="EZ1010" s="67" t="s">
        <v>8102</v>
      </c>
      <c r="FA1010" s="67">
        <v>21401.25</v>
      </c>
      <c r="FB1010" s="67" t="s">
        <v>8103</v>
      </c>
      <c r="FC1010" s="67" t="s">
        <v>8104</v>
      </c>
      <c r="FD1010" s="67" t="s">
        <v>8105</v>
      </c>
      <c r="FE1010" s="68" t="s">
        <v>8106</v>
      </c>
      <c r="FF1010" s="68" t="s">
        <v>8107</v>
      </c>
    </row>
    <row r="1011" spans="151:162" x14ac:dyDescent="0.2">
      <c r="EU1011" s="67">
        <v>594.19000000000005</v>
      </c>
      <c r="EV1011" s="67" t="s">
        <v>8108</v>
      </c>
      <c r="EW1011" s="67">
        <v>521.29</v>
      </c>
      <c r="EX1011" s="67" t="s">
        <v>8109</v>
      </c>
      <c r="EY1011" s="67">
        <v>5954</v>
      </c>
      <c r="EZ1011" s="67" t="s">
        <v>8110</v>
      </c>
      <c r="FA1011" s="67">
        <v>21402.75</v>
      </c>
      <c r="FB1011" s="67" t="s">
        <v>8111</v>
      </c>
      <c r="FC1011" s="67" t="s">
        <v>8112</v>
      </c>
      <c r="FD1011" s="67" t="s">
        <v>8113</v>
      </c>
      <c r="FE1011" s="68" t="s">
        <v>8114</v>
      </c>
      <c r="FF1011" s="68" t="s">
        <v>8115</v>
      </c>
    </row>
    <row r="1012" spans="151:162" x14ac:dyDescent="0.2">
      <c r="EU1012" s="67">
        <v>594.34</v>
      </c>
      <c r="EV1012" s="67" t="s">
        <v>8116</v>
      </c>
      <c r="EW1012" s="67">
        <v>521.4</v>
      </c>
      <c r="EX1012" s="67" t="s">
        <v>8117</v>
      </c>
      <c r="EY1012" s="67">
        <v>5955</v>
      </c>
      <c r="EZ1012" s="67" t="s">
        <v>8118</v>
      </c>
      <c r="FA1012" s="67">
        <v>21408.5</v>
      </c>
      <c r="FB1012" s="67" t="s">
        <v>8119</v>
      </c>
      <c r="FC1012" s="67" t="s">
        <v>8120</v>
      </c>
      <c r="FD1012" s="67" t="s">
        <v>8121</v>
      </c>
      <c r="FE1012" s="68" t="s">
        <v>8122</v>
      </c>
      <c r="FF1012" s="68" t="s">
        <v>8123</v>
      </c>
    </row>
    <row r="1013" spans="151:162" x14ac:dyDescent="0.2">
      <c r="EU1013" s="67">
        <v>594.34</v>
      </c>
      <c r="EV1013" s="67" t="s">
        <v>8124</v>
      </c>
      <c r="EW1013" s="67">
        <v>521.37</v>
      </c>
      <c r="EX1013" s="67" t="s">
        <v>8125</v>
      </c>
      <c r="EY1013" s="67">
        <v>5955.25</v>
      </c>
      <c r="EZ1013" s="67" t="s">
        <v>8126</v>
      </c>
      <c r="FA1013" s="67">
        <v>21406</v>
      </c>
      <c r="FB1013" s="67" t="s">
        <v>8127</v>
      </c>
      <c r="FC1013" s="67" t="s">
        <v>8128</v>
      </c>
      <c r="FD1013" s="67" t="s">
        <v>8129</v>
      </c>
      <c r="FE1013" s="68" t="s">
        <v>8130</v>
      </c>
      <c r="FF1013" s="68" t="s">
        <v>8131</v>
      </c>
    </row>
    <row r="1014" spans="151:162" x14ac:dyDescent="0.2">
      <c r="EU1014" s="67">
        <v>594.29</v>
      </c>
      <c r="EV1014" s="67" t="s">
        <v>8132</v>
      </c>
      <c r="EW1014" s="67">
        <v>521.29</v>
      </c>
      <c r="EX1014" s="67" t="s">
        <v>8133</v>
      </c>
      <c r="EY1014" s="67">
        <v>5954.75</v>
      </c>
      <c r="EZ1014" s="67" t="s">
        <v>8134</v>
      </c>
      <c r="FA1014" s="67">
        <v>21403</v>
      </c>
      <c r="FB1014" s="67" t="s">
        <v>8135</v>
      </c>
      <c r="FC1014" s="67" t="s">
        <v>8136</v>
      </c>
      <c r="FD1014" s="67" t="s">
        <v>8137</v>
      </c>
      <c r="FE1014" s="68" t="s">
        <v>8138</v>
      </c>
      <c r="FF1014" s="68" t="s">
        <v>8139</v>
      </c>
    </row>
    <row r="1015" spans="151:162" x14ac:dyDescent="0.2">
      <c r="EU1015" s="67">
        <v>594.4</v>
      </c>
      <c r="EV1015" s="67" t="s">
        <v>8140</v>
      </c>
      <c r="EW1015" s="67">
        <v>521.41</v>
      </c>
      <c r="EX1015" s="67" t="s">
        <v>8141</v>
      </c>
      <c r="EY1015" s="67">
        <v>5956</v>
      </c>
      <c r="EZ1015" s="67" t="s">
        <v>8142</v>
      </c>
      <c r="FA1015" s="67">
        <v>21408.25</v>
      </c>
      <c r="FB1015" s="67" t="s">
        <v>8143</v>
      </c>
      <c r="FC1015" s="67" t="s">
        <v>8144</v>
      </c>
      <c r="FD1015" s="67" t="s">
        <v>8145</v>
      </c>
      <c r="FE1015" s="68" t="s">
        <v>8146</v>
      </c>
      <c r="FF1015" s="68" t="s">
        <v>8147</v>
      </c>
    </row>
    <row r="1016" spans="151:162" x14ac:dyDescent="0.2">
      <c r="EU1016" s="67">
        <v>594.54</v>
      </c>
      <c r="EV1016" s="67" t="s">
        <v>8148</v>
      </c>
      <c r="EW1016" s="67">
        <v>521.51</v>
      </c>
      <c r="EX1016" s="67" t="s">
        <v>8149</v>
      </c>
      <c r="EY1016" s="67">
        <v>5957.25</v>
      </c>
      <c r="EZ1016" s="67" t="s">
        <v>8150</v>
      </c>
      <c r="FA1016" s="67">
        <v>21411.25</v>
      </c>
      <c r="FB1016" s="67" t="s">
        <v>8151</v>
      </c>
      <c r="FC1016" s="67" t="s">
        <v>8152</v>
      </c>
      <c r="FD1016" s="67" t="s">
        <v>8153</v>
      </c>
      <c r="FE1016" s="68" t="s">
        <v>8154</v>
      </c>
      <c r="FF1016" s="68" t="s">
        <v>8155</v>
      </c>
    </row>
    <row r="1017" spans="151:162" x14ac:dyDescent="0.2">
      <c r="EU1017" s="67">
        <v>594.48</v>
      </c>
      <c r="EV1017" s="67" t="s">
        <v>8156</v>
      </c>
      <c r="EW1017" s="67">
        <v>521.49</v>
      </c>
      <c r="EX1017" s="67" t="s">
        <v>8157</v>
      </c>
      <c r="EY1017" s="67">
        <v>5956.75</v>
      </c>
      <c r="EZ1017" s="67" t="s">
        <v>8158</v>
      </c>
      <c r="FA1017" s="67">
        <v>21410.5</v>
      </c>
      <c r="FB1017" s="67" t="s">
        <v>8159</v>
      </c>
      <c r="FC1017" s="67" t="s">
        <v>8160</v>
      </c>
      <c r="FD1017" s="67" t="s">
        <v>8161</v>
      </c>
      <c r="FE1017" s="68" t="s">
        <v>8162</v>
      </c>
      <c r="FF1017" s="68" t="s">
        <v>8163</v>
      </c>
    </row>
    <row r="1018" spans="151:162" x14ac:dyDescent="0.2">
      <c r="EU1018" s="67">
        <v>594.36500000000001</v>
      </c>
      <c r="EV1018" s="67" t="s">
        <v>8164</v>
      </c>
      <c r="EW1018" s="67">
        <v>521.375</v>
      </c>
      <c r="EX1018" s="67" t="s">
        <v>8165</v>
      </c>
      <c r="EY1018" s="67">
        <v>5955.75</v>
      </c>
      <c r="EZ1018" s="67" t="s">
        <v>8166</v>
      </c>
      <c r="FA1018" s="67">
        <v>21406.25</v>
      </c>
      <c r="FB1018" s="67" t="s">
        <v>8167</v>
      </c>
      <c r="FC1018" s="67" t="s">
        <v>8168</v>
      </c>
      <c r="FD1018" s="67" t="s">
        <v>8169</v>
      </c>
      <c r="FE1018" s="68" t="s">
        <v>8170</v>
      </c>
      <c r="FF1018" s="68" t="s">
        <v>8171</v>
      </c>
    </row>
    <row r="1019" spans="151:162" x14ac:dyDescent="0.2">
      <c r="EU1019" s="67">
        <v>594.20500000000004</v>
      </c>
      <c r="EV1019" s="67" t="s">
        <v>8172</v>
      </c>
      <c r="EW1019" s="67">
        <v>521.14</v>
      </c>
      <c r="EX1019" s="67" t="s">
        <v>8173</v>
      </c>
      <c r="EY1019" s="67">
        <v>5953.75</v>
      </c>
      <c r="EZ1019" s="67" t="s">
        <v>8174</v>
      </c>
      <c r="FA1019" s="67">
        <v>21397</v>
      </c>
      <c r="FB1019" s="67" t="s">
        <v>8175</v>
      </c>
      <c r="FC1019" s="67" t="s">
        <v>8176</v>
      </c>
      <c r="FD1019" s="67" t="s">
        <v>8177</v>
      </c>
      <c r="FE1019" s="68" t="s">
        <v>8178</v>
      </c>
      <c r="FF1019" s="68" t="s">
        <v>8179</v>
      </c>
    </row>
    <row r="1020" spans="151:162" x14ac:dyDescent="0.2">
      <c r="EU1020" s="67">
        <v>594.23500000000001</v>
      </c>
      <c r="EV1020" s="67" t="s">
        <v>8180</v>
      </c>
      <c r="EW1020" s="67">
        <v>521.22</v>
      </c>
      <c r="EX1020" s="67" t="s">
        <v>8181</v>
      </c>
      <c r="EY1020" s="67">
        <v>5954</v>
      </c>
      <c r="EZ1020" s="67" t="s">
        <v>8182</v>
      </c>
      <c r="FA1020" s="67">
        <v>21399.75</v>
      </c>
      <c r="FB1020" s="67" t="s">
        <v>8183</v>
      </c>
      <c r="FC1020" s="67" t="s">
        <v>8184</v>
      </c>
      <c r="FD1020" s="67" t="s">
        <v>8185</v>
      </c>
      <c r="FE1020" s="68" t="s">
        <v>8186</v>
      </c>
      <c r="FF1020" s="68" t="s">
        <v>8187</v>
      </c>
    </row>
    <row r="1021" spans="151:162" x14ac:dyDescent="0.2">
      <c r="EU1021" s="67">
        <v>594.16</v>
      </c>
      <c r="EV1021" s="67" t="s">
        <v>8188</v>
      </c>
      <c r="EW1021" s="67">
        <v>521.14499999999998</v>
      </c>
      <c r="EX1021" s="67" t="s">
        <v>8189</v>
      </c>
      <c r="EY1021" s="67">
        <v>5953.5</v>
      </c>
      <c r="EZ1021" s="67" t="s">
        <v>8190</v>
      </c>
      <c r="FA1021" s="67">
        <v>21396.25</v>
      </c>
      <c r="FB1021" s="67" t="s">
        <v>8191</v>
      </c>
      <c r="FC1021" s="67" t="s">
        <v>8192</v>
      </c>
      <c r="FD1021" s="67" t="s">
        <v>8193</v>
      </c>
      <c r="FE1021" s="68" t="s">
        <v>8194</v>
      </c>
      <c r="FF1021" s="68" t="s">
        <v>8195</v>
      </c>
    </row>
    <row r="1022" spans="151:162" x14ac:dyDescent="0.2">
      <c r="EU1022" s="67">
        <v>594.39</v>
      </c>
      <c r="EV1022" s="67" t="s">
        <v>8196</v>
      </c>
      <c r="EW1022" s="67">
        <v>521.41999999999996</v>
      </c>
      <c r="EX1022" s="67" t="s">
        <v>8197</v>
      </c>
      <c r="EY1022" s="67">
        <v>5955.5</v>
      </c>
      <c r="EZ1022" s="67" t="s">
        <v>8198</v>
      </c>
      <c r="FA1022" s="67">
        <v>21407.5</v>
      </c>
      <c r="FB1022" s="67" t="s">
        <v>8199</v>
      </c>
      <c r="FC1022" s="67" t="s">
        <v>8200</v>
      </c>
      <c r="FD1022" s="67" t="s">
        <v>8201</v>
      </c>
      <c r="FE1022" s="68" t="s">
        <v>8202</v>
      </c>
      <c r="FF1022" s="68" t="s">
        <v>8203</v>
      </c>
    </row>
    <row r="1023" spans="151:162" x14ac:dyDescent="0.2">
      <c r="EU1023" s="67">
        <v>594.26</v>
      </c>
      <c r="EV1023" s="67" t="s">
        <v>8204</v>
      </c>
      <c r="EW1023" s="67">
        <v>521.29</v>
      </c>
      <c r="EX1023" s="67" t="s">
        <v>8205</v>
      </c>
      <c r="EY1023" s="67">
        <v>5954.5</v>
      </c>
      <c r="EZ1023" s="67" t="s">
        <v>8206</v>
      </c>
      <c r="FA1023" s="67">
        <v>21402</v>
      </c>
      <c r="FB1023" s="67" t="s">
        <v>8207</v>
      </c>
      <c r="FC1023" s="67" t="s">
        <v>8208</v>
      </c>
      <c r="FD1023" s="67" t="s">
        <v>8209</v>
      </c>
      <c r="FE1023" s="68" t="s">
        <v>8210</v>
      </c>
      <c r="FF1023" s="68" t="s">
        <v>8211</v>
      </c>
    </row>
    <row r="1024" spans="151:162" x14ac:dyDescent="0.2">
      <c r="EU1024" s="67">
        <v>594.07500000000005</v>
      </c>
      <c r="EV1024" s="67" t="s">
        <v>8212</v>
      </c>
      <c r="EW1024" s="67">
        <v>521.08000000000004</v>
      </c>
      <c r="EX1024" s="67" t="s">
        <v>8213</v>
      </c>
      <c r="EY1024" s="67">
        <v>5952.5</v>
      </c>
      <c r="EZ1024" s="67" t="s">
        <v>8214</v>
      </c>
      <c r="FA1024" s="67">
        <v>21393.25</v>
      </c>
      <c r="FB1024" s="67" t="s">
        <v>8215</v>
      </c>
      <c r="FC1024" s="67" t="s">
        <v>8216</v>
      </c>
      <c r="FD1024" s="67" t="s">
        <v>8217</v>
      </c>
      <c r="FE1024" s="68" t="s">
        <v>8218</v>
      </c>
      <c r="FF1024" s="68" t="s">
        <v>8219</v>
      </c>
    </row>
    <row r="1025" spans="151:162" x14ac:dyDescent="0.2">
      <c r="EU1025" s="67">
        <v>594.1</v>
      </c>
      <c r="EV1025" s="67" t="s">
        <v>8220</v>
      </c>
      <c r="EW1025" s="67">
        <v>521.05999999999995</v>
      </c>
      <c r="EX1025" s="67" t="s">
        <v>8221</v>
      </c>
      <c r="EY1025" s="67">
        <v>5952.75</v>
      </c>
      <c r="EZ1025" s="67" t="s">
        <v>8222</v>
      </c>
      <c r="FA1025" s="67">
        <v>21393.5</v>
      </c>
      <c r="FB1025" s="67" t="s">
        <v>8223</v>
      </c>
      <c r="FC1025" s="67" t="s">
        <v>8224</v>
      </c>
      <c r="FD1025" s="67" t="s">
        <v>8225</v>
      </c>
      <c r="FE1025" s="68" t="s">
        <v>8226</v>
      </c>
      <c r="FF1025" s="68" t="s">
        <v>8227</v>
      </c>
    </row>
    <row r="1026" spans="151:162" x14ac:dyDescent="0.2">
      <c r="EU1026" s="67">
        <v>593.95000000000005</v>
      </c>
      <c r="EV1026" s="67" t="s">
        <v>8228</v>
      </c>
      <c r="EW1026" s="67">
        <v>520.86</v>
      </c>
      <c r="EX1026" s="67" t="s">
        <v>8229</v>
      </c>
      <c r="EY1026" s="67">
        <v>5951.25</v>
      </c>
      <c r="EZ1026" s="67" t="s">
        <v>8230</v>
      </c>
      <c r="FA1026" s="67">
        <v>21385</v>
      </c>
      <c r="FB1026" s="67" t="s">
        <v>8231</v>
      </c>
      <c r="FC1026" s="67" t="s">
        <v>8232</v>
      </c>
      <c r="FD1026" s="67" t="s">
        <v>8233</v>
      </c>
      <c r="FE1026" s="68" t="s">
        <v>8234</v>
      </c>
      <c r="FF1026" s="68" t="s">
        <v>8235</v>
      </c>
    </row>
    <row r="1027" spans="151:162" x14ac:dyDescent="0.2">
      <c r="EU1027" s="67">
        <v>594.1</v>
      </c>
      <c r="EV1027" s="67" t="s">
        <v>8236</v>
      </c>
      <c r="EW1027" s="67">
        <v>521</v>
      </c>
      <c r="EX1027" s="67" t="s">
        <v>8237</v>
      </c>
      <c r="EY1027" s="67">
        <v>5952.75</v>
      </c>
      <c r="EZ1027" s="67" t="s">
        <v>8238</v>
      </c>
      <c r="FA1027" s="67">
        <v>21391</v>
      </c>
      <c r="FB1027" s="67" t="s">
        <v>8239</v>
      </c>
      <c r="FC1027" s="67" t="s">
        <v>8240</v>
      </c>
      <c r="FD1027" s="67" t="s">
        <v>8241</v>
      </c>
      <c r="FE1027" s="68" t="s">
        <v>8242</v>
      </c>
      <c r="FF1027" s="68" t="s">
        <v>8243</v>
      </c>
    </row>
    <row r="1028" spans="151:162" x14ac:dyDescent="0.2">
      <c r="EU1028" s="67">
        <v>593.96</v>
      </c>
      <c r="EV1028" s="67" t="s">
        <v>8244</v>
      </c>
      <c r="EW1028" s="67">
        <v>520.89499999999998</v>
      </c>
      <c r="EX1028" s="67" t="s">
        <v>8245</v>
      </c>
      <c r="EY1028" s="67">
        <v>5951.5</v>
      </c>
      <c r="EZ1028" s="67" t="s">
        <v>8246</v>
      </c>
      <c r="FA1028" s="67">
        <v>21386.25</v>
      </c>
      <c r="FB1028" s="67" t="s">
        <v>8247</v>
      </c>
      <c r="FC1028" s="67" t="s">
        <v>8248</v>
      </c>
      <c r="FD1028" s="67" t="s">
        <v>8249</v>
      </c>
      <c r="FE1028" s="68" t="s">
        <v>8250</v>
      </c>
      <c r="FF1028" s="68" t="s">
        <v>8251</v>
      </c>
    </row>
    <row r="1029" spans="151:162" x14ac:dyDescent="0.2">
      <c r="EU1029" s="67">
        <v>593.89</v>
      </c>
      <c r="EV1029" s="67" t="s">
        <v>8252</v>
      </c>
      <c r="EW1029" s="67">
        <v>520.83000000000004</v>
      </c>
      <c r="EX1029" s="67" t="s">
        <v>8253</v>
      </c>
      <c r="EY1029" s="67">
        <v>5950.25</v>
      </c>
      <c r="EZ1029" s="67" t="s">
        <v>8254</v>
      </c>
      <c r="FA1029" s="67">
        <v>21384.75</v>
      </c>
      <c r="FB1029" s="67" t="s">
        <v>8255</v>
      </c>
      <c r="FC1029" s="67" t="s">
        <v>8256</v>
      </c>
      <c r="FD1029" s="67" t="s">
        <v>8257</v>
      </c>
      <c r="FE1029" s="68" t="s">
        <v>8258</v>
      </c>
      <c r="FF1029" s="68" t="s">
        <v>8259</v>
      </c>
    </row>
    <row r="1030" spans="151:162" x14ac:dyDescent="0.2">
      <c r="EU1030" s="67">
        <v>593.85</v>
      </c>
      <c r="EV1030" s="67" t="s">
        <v>8260</v>
      </c>
      <c r="EW1030" s="67">
        <v>520.82000000000005</v>
      </c>
      <c r="EX1030" s="67" t="s">
        <v>8261</v>
      </c>
      <c r="EY1030" s="67">
        <v>5950.25</v>
      </c>
      <c r="EZ1030" s="67" t="s">
        <v>8262</v>
      </c>
      <c r="FA1030" s="67">
        <v>21382.75</v>
      </c>
      <c r="FB1030" s="67" t="s">
        <v>8263</v>
      </c>
      <c r="FC1030" s="67" t="s">
        <v>8264</v>
      </c>
      <c r="FD1030" s="67" t="s">
        <v>8265</v>
      </c>
      <c r="FE1030" s="68" t="s">
        <v>8266</v>
      </c>
      <c r="FF1030" s="68" t="s">
        <v>8267</v>
      </c>
    </row>
    <row r="1031" spans="151:162" x14ac:dyDescent="0.2">
      <c r="EU1031" s="67">
        <v>593.76</v>
      </c>
      <c r="EV1031" s="67" t="s">
        <v>8268</v>
      </c>
      <c r="EW1031" s="67">
        <v>520.72</v>
      </c>
      <c r="EX1031" s="67" t="s">
        <v>8269</v>
      </c>
      <c r="EY1031" s="67">
        <v>5949.5</v>
      </c>
      <c r="EZ1031" s="67" t="s">
        <v>8270</v>
      </c>
      <c r="FA1031" s="67">
        <v>21378.25</v>
      </c>
      <c r="FB1031" s="67" t="s">
        <v>8271</v>
      </c>
      <c r="FC1031" s="67" t="s">
        <v>8272</v>
      </c>
      <c r="FD1031" s="67" t="s">
        <v>8273</v>
      </c>
      <c r="FE1031" s="68" t="s">
        <v>8274</v>
      </c>
      <c r="FF1031" s="68" t="s">
        <v>8275</v>
      </c>
    </row>
    <row r="1032" spans="151:162" x14ac:dyDescent="0.2">
      <c r="EU1032" s="67">
        <v>593.79499999999996</v>
      </c>
      <c r="EV1032" s="67" t="s">
        <v>8276</v>
      </c>
      <c r="EW1032" s="67">
        <v>520.76</v>
      </c>
      <c r="EX1032" s="67" t="s">
        <v>8277</v>
      </c>
      <c r="EY1032" s="67">
        <v>5949.5</v>
      </c>
      <c r="EZ1032" s="67" t="s">
        <v>8278</v>
      </c>
      <c r="FA1032" s="67">
        <v>21380.75</v>
      </c>
      <c r="FB1032" s="67" t="s">
        <v>8279</v>
      </c>
      <c r="FC1032" s="67" t="s">
        <v>8280</v>
      </c>
      <c r="FD1032" s="67" t="s">
        <v>8281</v>
      </c>
      <c r="FE1032" s="68" t="s">
        <v>8282</v>
      </c>
      <c r="FF1032" s="68" t="s">
        <v>8283</v>
      </c>
    </row>
    <row r="1033" spans="151:162" x14ac:dyDescent="0.2">
      <c r="EU1033" s="67">
        <v>593.70000000000005</v>
      </c>
      <c r="EV1033" s="67" t="s">
        <v>8284</v>
      </c>
      <c r="EW1033" s="67">
        <v>520.73</v>
      </c>
      <c r="EX1033" s="67" t="s">
        <v>8285</v>
      </c>
      <c r="EY1033" s="67">
        <v>5949</v>
      </c>
      <c r="EZ1033" s="67" t="s">
        <v>8286</v>
      </c>
      <c r="FA1033" s="67">
        <v>21379</v>
      </c>
      <c r="FB1033" s="67" t="s">
        <v>8287</v>
      </c>
      <c r="FC1033" s="67" t="s">
        <v>8288</v>
      </c>
      <c r="FD1033" s="67" t="s">
        <v>8289</v>
      </c>
      <c r="FE1033" s="68" t="s">
        <v>8290</v>
      </c>
      <c r="FF1033" s="68" t="s">
        <v>8291</v>
      </c>
    </row>
    <row r="1034" spans="151:162" x14ac:dyDescent="0.2">
      <c r="EU1034" s="67">
        <v>593.78899999999999</v>
      </c>
      <c r="EV1034" s="67" t="s">
        <v>8292</v>
      </c>
      <c r="EW1034" s="67">
        <v>520.73</v>
      </c>
      <c r="EX1034" s="67" t="s">
        <v>8293</v>
      </c>
      <c r="EY1034" s="67">
        <v>5949.75</v>
      </c>
      <c r="EZ1034" s="67" t="s">
        <v>8294</v>
      </c>
      <c r="FA1034" s="67">
        <v>21378.75</v>
      </c>
      <c r="FB1034" s="67" t="s">
        <v>8295</v>
      </c>
      <c r="FC1034" s="67" t="s">
        <v>8296</v>
      </c>
      <c r="FD1034" s="67" t="s">
        <v>8297</v>
      </c>
      <c r="FE1034" s="68" t="s">
        <v>8298</v>
      </c>
      <c r="FF1034" s="68" t="s">
        <v>8299</v>
      </c>
    </row>
    <row r="1035" spans="151:162" x14ac:dyDescent="0.2">
      <c r="EU1035" s="67">
        <v>593.62</v>
      </c>
      <c r="EV1035" s="67" t="s">
        <v>8300</v>
      </c>
      <c r="EW1035" s="67">
        <v>520.59</v>
      </c>
      <c r="EX1035" s="67" t="s">
        <v>8301</v>
      </c>
      <c r="EY1035" s="67">
        <v>5948</v>
      </c>
      <c r="EZ1035" s="67" t="s">
        <v>8302</v>
      </c>
      <c r="FA1035" s="67">
        <v>21372.75</v>
      </c>
      <c r="FB1035" s="67" t="s">
        <v>8303</v>
      </c>
      <c r="FC1035" s="67" t="s">
        <v>8304</v>
      </c>
      <c r="FD1035" s="67" t="s">
        <v>8305</v>
      </c>
      <c r="FE1035" s="68" t="s">
        <v>8306</v>
      </c>
      <c r="FF1035" s="68" t="s">
        <v>8307</v>
      </c>
    </row>
    <row r="1036" spans="151:162" x14ac:dyDescent="0.2">
      <c r="EU1036" s="67">
        <v>593.72900000000004</v>
      </c>
      <c r="EV1036" s="67" t="s">
        <v>8308</v>
      </c>
      <c r="EW1036" s="67">
        <v>520.69000000000005</v>
      </c>
      <c r="EX1036" s="67" t="s">
        <v>8309</v>
      </c>
      <c r="EY1036" s="67">
        <v>5949</v>
      </c>
      <c r="EZ1036" s="67" t="s">
        <v>8310</v>
      </c>
      <c r="FA1036" s="67">
        <v>21377.25</v>
      </c>
      <c r="FB1036" s="67" t="s">
        <v>8311</v>
      </c>
      <c r="FC1036" s="67" t="s">
        <v>8312</v>
      </c>
      <c r="FD1036" s="67" t="s">
        <v>8313</v>
      </c>
      <c r="FE1036" s="68" t="s">
        <v>8314</v>
      </c>
      <c r="FF1036" s="68" t="s">
        <v>8315</v>
      </c>
    </row>
    <row r="1037" spans="151:162" x14ac:dyDescent="0.2">
      <c r="EU1037" s="67">
        <v>593.70000000000005</v>
      </c>
      <c r="EV1037" s="67" t="s">
        <v>8316</v>
      </c>
      <c r="EW1037" s="67">
        <v>520.69000000000005</v>
      </c>
      <c r="EX1037" s="67" t="s">
        <v>8317</v>
      </c>
      <c r="EY1037" s="67">
        <v>5948.75</v>
      </c>
      <c r="EZ1037" s="67" t="s">
        <v>8318</v>
      </c>
      <c r="FA1037" s="67">
        <v>21376.5</v>
      </c>
      <c r="FB1037" s="67" t="s">
        <v>8319</v>
      </c>
      <c r="FC1037" s="67" t="s">
        <v>8320</v>
      </c>
      <c r="FD1037" s="67" t="s">
        <v>8321</v>
      </c>
      <c r="FE1037" s="68" t="s">
        <v>8322</v>
      </c>
      <c r="FF1037" s="68" t="s">
        <v>8323</v>
      </c>
    </row>
    <row r="1038" spans="151:162" x14ac:dyDescent="0.2">
      <c r="EU1038" s="67">
        <v>593.91</v>
      </c>
      <c r="EV1038" s="67" t="s">
        <v>8324</v>
      </c>
      <c r="EW1038" s="67">
        <v>520.83000000000004</v>
      </c>
      <c r="EX1038" s="67" t="s">
        <v>8325</v>
      </c>
      <c r="EY1038" s="67">
        <v>5950.75</v>
      </c>
      <c r="EZ1038" s="67" t="s">
        <v>8326</v>
      </c>
      <c r="FA1038" s="67">
        <v>21383</v>
      </c>
      <c r="FB1038" s="67" t="s">
        <v>8327</v>
      </c>
      <c r="FC1038" s="67" t="s">
        <v>8328</v>
      </c>
      <c r="FD1038" s="67" t="s">
        <v>8329</v>
      </c>
      <c r="FE1038" s="68" t="s">
        <v>8330</v>
      </c>
      <c r="FF1038" s="68" t="s">
        <v>8331</v>
      </c>
    </row>
    <row r="1039" spans="151:162" x14ac:dyDescent="0.2">
      <c r="EU1039" s="67">
        <v>593.67499999999995</v>
      </c>
      <c r="EV1039" s="67" t="s">
        <v>8332</v>
      </c>
      <c r="EW1039" s="67">
        <v>520.62</v>
      </c>
      <c r="EX1039" s="67" t="s">
        <v>8333</v>
      </c>
      <c r="EY1039" s="67">
        <v>5948.25</v>
      </c>
      <c r="EZ1039" s="67" t="s">
        <v>8334</v>
      </c>
      <c r="FA1039" s="67">
        <v>21373.75</v>
      </c>
      <c r="FB1039" s="67" t="s">
        <v>8335</v>
      </c>
      <c r="FC1039" s="67" t="s">
        <v>8336</v>
      </c>
      <c r="FD1039" s="67" t="s">
        <v>8337</v>
      </c>
      <c r="FE1039" s="68" t="s">
        <v>8338</v>
      </c>
      <c r="FF1039" s="68" t="s">
        <v>8339</v>
      </c>
    </row>
    <row r="1040" spans="151:162" x14ac:dyDescent="0.2">
      <c r="EU1040" s="67">
        <v>593.65</v>
      </c>
      <c r="EV1040" s="67" t="s">
        <v>8340</v>
      </c>
      <c r="EW1040" s="67">
        <v>520.58000000000004</v>
      </c>
      <c r="EX1040" s="67" t="s">
        <v>8341</v>
      </c>
      <c r="EY1040" s="67">
        <v>5948.25</v>
      </c>
      <c r="EZ1040" s="67" t="s">
        <v>8342</v>
      </c>
      <c r="FA1040" s="67">
        <v>21372.5</v>
      </c>
      <c r="FB1040" s="67" t="s">
        <v>8343</v>
      </c>
      <c r="FC1040" s="67" t="s">
        <v>8344</v>
      </c>
      <c r="FD1040" s="67" t="s">
        <v>8345</v>
      </c>
      <c r="FE1040" s="68" t="s">
        <v>8346</v>
      </c>
      <c r="FF1040" s="68" t="s">
        <v>8347</v>
      </c>
    </row>
    <row r="1041" spans="151:162" x14ac:dyDescent="0.2">
      <c r="EU1041" s="67">
        <v>593.57000000000005</v>
      </c>
      <c r="EV1041" s="67" t="s">
        <v>8348</v>
      </c>
      <c r="EW1041" s="67">
        <v>520.45000000000005</v>
      </c>
      <c r="EX1041" s="67" t="s">
        <v>8349</v>
      </c>
      <c r="EY1041" s="67">
        <v>5947</v>
      </c>
      <c r="EZ1041" s="67" t="s">
        <v>8350</v>
      </c>
      <c r="FA1041" s="67">
        <v>21368.25</v>
      </c>
      <c r="FB1041" s="67" t="s">
        <v>8351</v>
      </c>
      <c r="FC1041" s="67" t="s">
        <v>8352</v>
      </c>
      <c r="FD1041" s="67" t="s">
        <v>8353</v>
      </c>
      <c r="FE1041" s="68" t="s">
        <v>8354</v>
      </c>
      <c r="FF1041" s="68" t="s">
        <v>8355</v>
      </c>
    </row>
    <row r="1042" spans="151:162" x14ac:dyDescent="0.2">
      <c r="EU1042" s="67">
        <v>593.45000000000005</v>
      </c>
      <c r="EV1042" s="67" t="s">
        <v>8356</v>
      </c>
      <c r="EW1042" s="67">
        <v>520.35</v>
      </c>
      <c r="EX1042" s="67" t="s">
        <v>8357</v>
      </c>
      <c r="EY1042" s="67">
        <v>5946</v>
      </c>
      <c r="EZ1042" s="67" t="s">
        <v>8358</v>
      </c>
      <c r="FA1042" s="67">
        <v>21363</v>
      </c>
      <c r="FB1042" s="67" t="s">
        <v>8359</v>
      </c>
      <c r="FC1042" s="67" t="s">
        <v>8360</v>
      </c>
      <c r="FD1042" s="67" t="s">
        <v>8361</v>
      </c>
      <c r="FE1042" s="68" t="s">
        <v>8362</v>
      </c>
      <c r="FF1042" s="68" t="s">
        <v>8363</v>
      </c>
    </row>
    <row r="1043" spans="151:162" x14ac:dyDescent="0.2">
      <c r="EU1043" s="67">
        <v>593.39</v>
      </c>
      <c r="EV1043" s="67" t="s">
        <v>8364</v>
      </c>
      <c r="EW1043" s="67">
        <v>520.25</v>
      </c>
      <c r="EX1043" s="67" t="s">
        <v>8365</v>
      </c>
      <c r="EY1043" s="67">
        <v>5945</v>
      </c>
      <c r="EZ1043" s="67" t="s">
        <v>8366</v>
      </c>
      <c r="FA1043" s="67">
        <v>21361</v>
      </c>
      <c r="FB1043" s="67" t="s">
        <v>8367</v>
      </c>
      <c r="FC1043" s="67" t="s">
        <v>8368</v>
      </c>
      <c r="FD1043" s="67" t="s">
        <v>8369</v>
      </c>
      <c r="FE1043" s="68" t="s">
        <v>8370</v>
      </c>
      <c r="FF1043" s="68" t="s">
        <v>8371</v>
      </c>
    </row>
    <row r="1044" spans="151:162" x14ac:dyDescent="0.2">
      <c r="EU1044" s="67">
        <v>593.42499999999995</v>
      </c>
      <c r="EV1044" s="67" t="s">
        <v>8372</v>
      </c>
      <c r="EW1044" s="67">
        <v>520.37</v>
      </c>
      <c r="EX1044" s="67" t="s">
        <v>8373</v>
      </c>
      <c r="EY1044" s="67">
        <v>5946</v>
      </c>
      <c r="EZ1044" s="67" t="s">
        <v>8374</v>
      </c>
      <c r="FA1044" s="67">
        <v>21364.25</v>
      </c>
      <c r="FB1044" s="67" t="s">
        <v>8375</v>
      </c>
      <c r="FC1044" s="67" t="s">
        <v>8376</v>
      </c>
      <c r="FD1044" s="67" t="s">
        <v>8377</v>
      </c>
      <c r="FE1044" s="68" t="s">
        <v>8378</v>
      </c>
      <c r="FF1044" s="68" t="s">
        <v>8379</v>
      </c>
    </row>
    <row r="1045" spans="151:162" x14ac:dyDescent="0.2">
      <c r="EU1045" s="67">
        <v>593.61</v>
      </c>
      <c r="EV1045" s="67" t="s">
        <v>8380</v>
      </c>
      <c r="EW1045" s="67">
        <v>520.5</v>
      </c>
      <c r="EX1045" s="67" t="s">
        <v>8381</v>
      </c>
      <c r="EY1045" s="67">
        <v>5947.75</v>
      </c>
      <c r="EZ1045" s="67" t="s">
        <v>8382</v>
      </c>
      <c r="FA1045" s="67">
        <v>21370.25</v>
      </c>
      <c r="FB1045" s="67" t="s">
        <v>8383</v>
      </c>
      <c r="FC1045" s="67" t="s">
        <v>8384</v>
      </c>
      <c r="FD1045" s="67" t="s">
        <v>8385</v>
      </c>
      <c r="FE1045" s="68" t="s">
        <v>8386</v>
      </c>
      <c r="FF1045" s="68" t="s">
        <v>8387</v>
      </c>
    </row>
    <row r="1046" spans="151:162" x14ac:dyDescent="0.2">
      <c r="EU1046" s="67">
        <v>593.66</v>
      </c>
      <c r="EV1046" s="67" t="s">
        <v>8388</v>
      </c>
      <c r="EW1046" s="67">
        <v>520.55999999999995</v>
      </c>
      <c r="EX1046" s="67" t="s">
        <v>8389</v>
      </c>
      <c r="EY1046" s="67">
        <v>5948.25</v>
      </c>
      <c r="EZ1046" s="67" t="s">
        <v>8390</v>
      </c>
      <c r="FA1046" s="67">
        <v>21371.5</v>
      </c>
      <c r="FB1046" s="67" t="s">
        <v>8391</v>
      </c>
      <c r="FC1046" s="67" t="s">
        <v>8392</v>
      </c>
      <c r="FD1046" s="67" t="s">
        <v>8393</v>
      </c>
      <c r="FE1046" s="68" t="s">
        <v>8394</v>
      </c>
      <c r="FF1046" s="68" t="s">
        <v>8395</v>
      </c>
    </row>
    <row r="1047" spans="151:162" x14ac:dyDescent="0.2">
      <c r="EU1047" s="67">
        <v>593.74</v>
      </c>
      <c r="EV1047" s="67" t="s">
        <v>8396</v>
      </c>
      <c r="EW1047" s="67">
        <v>520.67999999999995</v>
      </c>
      <c r="EX1047" s="67" t="s">
        <v>8397</v>
      </c>
      <c r="EY1047" s="67">
        <v>5949</v>
      </c>
      <c r="EZ1047" s="67" t="s">
        <v>8398</v>
      </c>
      <c r="FA1047" s="67">
        <v>21375.5</v>
      </c>
      <c r="FB1047" s="67" t="s">
        <v>8399</v>
      </c>
      <c r="FC1047" s="67" t="s">
        <v>8400</v>
      </c>
      <c r="FD1047" s="67" t="s">
        <v>8401</v>
      </c>
      <c r="FE1047" s="68" t="s">
        <v>8402</v>
      </c>
      <c r="FF1047" s="68" t="s">
        <v>8403</v>
      </c>
    </row>
    <row r="1048" spans="151:162" x14ac:dyDescent="0.2">
      <c r="EU1048" s="67">
        <v>593.65</v>
      </c>
      <c r="EV1048" s="67" t="s">
        <v>8404</v>
      </c>
      <c r="EW1048" s="67">
        <v>520.62</v>
      </c>
      <c r="EX1048" s="67" t="s">
        <v>8405</v>
      </c>
      <c r="EY1048" s="67">
        <v>5948</v>
      </c>
      <c r="EZ1048" s="67" t="s">
        <v>8406</v>
      </c>
      <c r="FA1048" s="67">
        <v>21374</v>
      </c>
      <c r="FB1048" s="67" t="s">
        <v>8407</v>
      </c>
      <c r="FC1048" s="67" t="s">
        <v>8408</v>
      </c>
      <c r="FD1048" s="67" t="s">
        <v>8409</v>
      </c>
      <c r="FE1048" s="68" t="s">
        <v>8410</v>
      </c>
      <c r="FF1048" s="68" t="s">
        <v>8411</v>
      </c>
    </row>
    <row r="1049" spans="151:162" x14ac:dyDescent="0.2">
      <c r="EU1049" s="67">
        <v>593.82000000000005</v>
      </c>
      <c r="EV1049" s="67" t="s">
        <v>8412</v>
      </c>
      <c r="EW1049" s="67">
        <v>520.74</v>
      </c>
      <c r="EX1049" s="67" t="s">
        <v>8413</v>
      </c>
      <c r="EY1049" s="67">
        <v>5949.75</v>
      </c>
      <c r="EZ1049" s="67" t="s">
        <v>8414</v>
      </c>
      <c r="FA1049" s="67">
        <v>21380.25</v>
      </c>
      <c r="FB1049" s="67" t="s">
        <v>8415</v>
      </c>
      <c r="FC1049" s="67" t="s">
        <v>8416</v>
      </c>
      <c r="FD1049" s="67" t="s">
        <v>8417</v>
      </c>
      <c r="FE1049" s="68" t="s">
        <v>8418</v>
      </c>
      <c r="FF1049" s="68" t="s">
        <v>8419</v>
      </c>
    </row>
    <row r="1050" spans="151:162" x14ac:dyDescent="0.2">
      <c r="EU1050" s="67">
        <v>593.72500000000002</v>
      </c>
      <c r="EV1050" s="67" t="s">
        <v>8420</v>
      </c>
      <c r="EW1050" s="67">
        <v>520.71500000000003</v>
      </c>
      <c r="EX1050" s="67" t="s">
        <v>8421</v>
      </c>
      <c r="EY1050" s="67">
        <v>5949</v>
      </c>
      <c r="EZ1050" s="67" t="s">
        <v>8422</v>
      </c>
      <c r="FA1050" s="67">
        <v>21378</v>
      </c>
      <c r="FB1050" s="67" t="s">
        <v>8423</v>
      </c>
      <c r="FC1050" s="67" t="s">
        <v>8424</v>
      </c>
      <c r="FD1050" s="67" t="s">
        <v>8425</v>
      </c>
      <c r="FE1050" s="68" t="s">
        <v>8426</v>
      </c>
      <c r="FF1050" s="68" t="s">
        <v>8427</v>
      </c>
    </row>
    <row r="1051" spans="151:162" x14ac:dyDescent="0.2">
      <c r="EU1051" s="67">
        <v>593.95000000000005</v>
      </c>
      <c r="EV1051" s="67" t="s">
        <v>8428</v>
      </c>
      <c r="EW1051" s="67">
        <v>521</v>
      </c>
      <c r="EX1051" s="67" t="s">
        <v>8429</v>
      </c>
      <c r="EY1051" s="67">
        <v>5951.5</v>
      </c>
      <c r="EZ1051" s="67" t="s">
        <v>8430</v>
      </c>
      <c r="FA1051" s="67">
        <v>21388.75</v>
      </c>
      <c r="FB1051" s="67" t="s">
        <v>8431</v>
      </c>
      <c r="FC1051" s="67" t="s">
        <v>8432</v>
      </c>
      <c r="FD1051" s="67" t="s">
        <v>8433</v>
      </c>
      <c r="FE1051" s="68" t="s">
        <v>8434</v>
      </c>
      <c r="FF1051" s="68" t="s">
        <v>8435</v>
      </c>
    </row>
    <row r="1052" spans="151:162" x14ac:dyDescent="0.2">
      <c r="EU1052" s="67">
        <v>593.82000000000005</v>
      </c>
      <c r="EV1052" s="67" t="s">
        <v>8436</v>
      </c>
      <c r="EW1052" s="67">
        <v>520.86</v>
      </c>
      <c r="EX1052" s="67" t="s">
        <v>8437</v>
      </c>
      <c r="EY1052" s="67">
        <v>5949.75</v>
      </c>
      <c r="EZ1052" s="67" t="s">
        <v>8438</v>
      </c>
      <c r="FA1052" s="67">
        <v>21384</v>
      </c>
      <c r="FB1052" s="67" t="s">
        <v>8439</v>
      </c>
      <c r="FC1052" s="67" t="s">
        <v>8440</v>
      </c>
      <c r="FD1052" s="67" t="s">
        <v>8441</v>
      </c>
      <c r="FE1052" s="68" t="s">
        <v>8442</v>
      </c>
      <c r="FF1052" s="68" t="s">
        <v>8443</v>
      </c>
    </row>
    <row r="1053" spans="151:162" x14ac:dyDescent="0.2">
      <c r="EU1053" s="67">
        <v>593.83000000000004</v>
      </c>
      <c r="EV1053" s="67" t="s">
        <v>8444</v>
      </c>
      <c r="EW1053" s="67">
        <v>520.79</v>
      </c>
      <c r="EX1053" s="67" t="s">
        <v>8445</v>
      </c>
      <c r="EY1053" s="67">
        <v>5950</v>
      </c>
      <c r="EZ1053" s="67" t="s">
        <v>8446</v>
      </c>
      <c r="FA1053" s="67">
        <v>21381.25</v>
      </c>
      <c r="FB1053" s="67" t="s">
        <v>8447</v>
      </c>
      <c r="FC1053" s="67" t="s">
        <v>8448</v>
      </c>
      <c r="FD1053" s="67" t="s">
        <v>8449</v>
      </c>
      <c r="FE1053" s="68" t="s">
        <v>8450</v>
      </c>
      <c r="FF1053" s="68" t="s">
        <v>8451</v>
      </c>
    </row>
    <row r="1054" spans="151:162" x14ac:dyDescent="0.2">
      <c r="EU1054" s="67">
        <v>593.96500000000003</v>
      </c>
      <c r="EV1054" s="67" t="s">
        <v>8452</v>
      </c>
      <c r="EW1054" s="67">
        <v>520.96</v>
      </c>
      <c r="EX1054" s="67" t="s">
        <v>8453</v>
      </c>
      <c r="EY1054" s="67">
        <v>5951.5</v>
      </c>
      <c r="EZ1054" s="67" t="s">
        <v>8454</v>
      </c>
      <c r="FA1054" s="67">
        <v>21388</v>
      </c>
      <c r="FB1054" s="67" t="s">
        <v>8455</v>
      </c>
      <c r="FC1054" s="67" t="s">
        <v>8456</v>
      </c>
      <c r="FD1054" s="67" t="s">
        <v>8457</v>
      </c>
      <c r="FE1054" s="68" t="s">
        <v>8458</v>
      </c>
      <c r="FF1054" s="68" t="s">
        <v>8459</v>
      </c>
    </row>
    <row r="1055" spans="151:162" x14ac:dyDescent="0.2">
      <c r="EU1055" s="67">
        <v>593.91999999999996</v>
      </c>
      <c r="EV1055" s="67" t="s">
        <v>8460</v>
      </c>
      <c r="EW1055" s="67">
        <v>520.88</v>
      </c>
      <c r="EX1055" s="67" t="s">
        <v>8461</v>
      </c>
      <c r="EY1055" s="67">
        <v>5951</v>
      </c>
      <c r="EZ1055" s="67" t="s">
        <v>8462</v>
      </c>
      <c r="FA1055" s="67">
        <v>21384.75</v>
      </c>
      <c r="FB1055" s="67" t="s">
        <v>8463</v>
      </c>
      <c r="FC1055" s="67" t="s">
        <v>8464</v>
      </c>
      <c r="FD1055" s="67" t="s">
        <v>8465</v>
      </c>
      <c r="FE1055" s="68" t="s">
        <v>8466</v>
      </c>
      <c r="FF1055" s="68" t="s">
        <v>8467</v>
      </c>
    </row>
    <row r="1056" spans="151:162" x14ac:dyDescent="0.2">
      <c r="EU1056" s="67">
        <v>593.71</v>
      </c>
      <c r="EV1056" s="67" t="s">
        <v>8468</v>
      </c>
      <c r="EW1056" s="67">
        <v>520.65</v>
      </c>
      <c r="EX1056" s="67" t="s">
        <v>8469</v>
      </c>
      <c r="EY1056" s="67">
        <v>5948.75</v>
      </c>
      <c r="EZ1056" s="67" t="s">
        <v>8470</v>
      </c>
      <c r="FA1056" s="67">
        <v>21375</v>
      </c>
      <c r="FB1056" s="67" t="s">
        <v>8471</v>
      </c>
      <c r="FC1056" s="67" t="s">
        <v>8472</v>
      </c>
      <c r="FD1056" s="67" t="s">
        <v>8473</v>
      </c>
      <c r="FE1056" s="68" t="s">
        <v>8474</v>
      </c>
      <c r="FF1056" s="68" t="s">
        <v>8475</v>
      </c>
    </row>
    <row r="1057" spans="151:162" x14ac:dyDescent="0.2">
      <c r="EU1057" s="67">
        <v>593.76</v>
      </c>
      <c r="EV1057" s="67" t="s">
        <v>8476</v>
      </c>
      <c r="EW1057" s="67">
        <v>520.67999999999995</v>
      </c>
      <c r="EX1057" s="67" t="s">
        <v>8477</v>
      </c>
      <c r="EY1057" s="67">
        <v>5949.25</v>
      </c>
      <c r="EZ1057" s="67" t="s">
        <v>8478</v>
      </c>
      <c r="FA1057" s="67">
        <v>21376.75</v>
      </c>
      <c r="FB1057" s="67" t="s">
        <v>8479</v>
      </c>
      <c r="FC1057" s="67" t="s">
        <v>8480</v>
      </c>
      <c r="FD1057" s="67" t="s">
        <v>8481</v>
      </c>
      <c r="FE1057" s="68" t="s">
        <v>8482</v>
      </c>
      <c r="FF1057" s="68" t="s">
        <v>8483</v>
      </c>
    </row>
    <row r="1058" spans="151:162" x14ac:dyDescent="0.2">
      <c r="EU1058" s="67">
        <v>593.72</v>
      </c>
      <c r="EV1058" s="67" t="s">
        <v>8484</v>
      </c>
      <c r="EW1058" s="67">
        <v>520.56100000000004</v>
      </c>
      <c r="EX1058" s="67" t="s">
        <v>8485</v>
      </c>
      <c r="EY1058" s="67">
        <v>5948.75</v>
      </c>
      <c r="EZ1058" s="67" t="s">
        <v>8486</v>
      </c>
      <c r="FA1058" s="67">
        <v>21372</v>
      </c>
      <c r="FB1058" s="67" t="s">
        <v>8487</v>
      </c>
      <c r="FC1058" s="67" t="s">
        <v>8488</v>
      </c>
      <c r="FD1058" s="67" t="s">
        <v>8489</v>
      </c>
      <c r="FE1058" s="68" t="s">
        <v>8490</v>
      </c>
      <c r="FF1058" s="68" t="s">
        <v>8491</v>
      </c>
    </row>
    <row r="1059" spans="151:162" x14ac:dyDescent="0.2">
      <c r="EU1059" s="67">
        <v>593.72</v>
      </c>
      <c r="EV1059" s="67" t="s">
        <v>8492</v>
      </c>
      <c r="EW1059" s="67">
        <v>520.54999999999995</v>
      </c>
      <c r="EX1059" s="67" t="s">
        <v>8493</v>
      </c>
      <c r="EY1059" s="67">
        <v>5948.75</v>
      </c>
      <c r="EZ1059" s="67" t="s">
        <v>8494</v>
      </c>
      <c r="FA1059" s="67">
        <v>21371.25</v>
      </c>
      <c r="FB1059" s="67" t="s">
        <v>8495</v>
      </c>
      <c r="FC1059" s="67" t="s">
        <v>8496</v>
      </c>
      <c r="FD1059" s="67" t="s">
        <v>8497</v>
      </c>
      <c r="FE1059" s="68" t="s">
        <v>8498</v>
      </c>
      <c r="FF1059" s="68" t="s">
        <v>8499</v>
      </c>
    </row>
    <row r="1060" spans="151:162" x14ac:dyDescent="0.2">
      <c r="EU1060" s="67">
        <v>593.97</v>
      </c>
      <c r="EV1060" s="67" t="s">
        <v>8500</v>
      </c>
      <c r="EW1060" s="67">
        <v>520.79</v>
      </c>
      <c r="EX1060" s="67" t="s">
        <v>8501</v>
      </c>
      <c r="EY1060" s="67">
        <v>5951</v>
      </c>
      <c r="EZ1060" s="67" t="s">
        <v>8502</v>
      </c>
      <c r="FA1060" s="67">
        <v>21382</v>
      </c>
      <c r="FB1060" s="67" t="s">
        <v>8503</v>
      </c>
      <c r="FC1060" s="67" t="s">
        <v>8504</v>
      </c>
      <c r="FD1060" s="67" t="s">
        <v>8505</v>
      </c>
      <c r="FE1060" s="68" t="s">
        <v>8506</v>
      </c>
      <c r="FF1060" s="68" t="s">
        <v>8507</v>
      </c>
    </row>
    <row r="1061" spans="151:162" x14ac:dyDescent="0.2">
      <c r="EU1061" s="67">
        <v>593.82899999999995</v>
      </c>
      <c r="EV1061" s="67" t="s">
        <v>8508</v>
      </c>
      <c r="EW1061" s="67">
        <v>520.66</v>
      </c>
      <c r="EX1061" s="67" t="s">
        <v>8509</v>
      </c>
      <c r="EY1061" s="67">
        <v>5950</v>
      </c>
      <c r="EZ1061" s="67" t="s">
        <v>8510</v>
      </c>
      <c r="FA1061" s="67">
        <v>21375.5</v>
      </c>
      <c r="FB1061" s="67" t="s">
        <v>8511</v>
      </c>
      <c r="FC1061" s="67" t="s">
        <v>8512</v>
      </c>
      <c r="FD1061" s="67" t="s">
        <v>8513</v>
      </c>
      <c r="FE1061" s="68" t="s">
        <v>8514</v>
      </c>
      <c r="FF1061" s="68" t="s">
        <v>8515</v>
      </c>
    </row>
    <row r="1062" spans="151:162" x14ac:dyDescent="0.2">
      <c r="EU1062" s="67">
        <v>593.99</v>
      </c>
      <c r="EV1062" s="67" t="s">
        <v>8516</v>
      </c>
      <c r="EW1062" s="67">
        <v>520.85</v>
      </c>
      <c r="EX1062" s="67" t="s">
        <v>8517</v>
      </c>
      <c r="EY1062" s="67">
        <v>5951.5</v>
      </c>
      <c r="EZ1062" s="67" t="s">
        <v>8518</v>
      </c>
      <c r="FA1062" s="67">
        <v>21383.75</v>
      </c>
      <c r="FB1062" s="67" t="s">
        <v>8519</v>
      </c>
      <c r="FC1062" s="67" t="s">
        <v>8520</v>
      </c>
      <c r="FD1062" s="67" t="s">
        <v>8521</v>
      </c>
      <c r="FE1062" s="68" t="s">
        <v>8522</v>
      </c>
      <c r="FF1062" s="68" t="s">
        <v>8523</v>
      </c>
    </row>
    <row r="1063" spans="151:162" x14ac:dyDescent="0.2">
      <c r="EU1063" s="67">
        <v>594.25</v>
      </c>
      <c r="EV1063" s="67" t="s">
        <v>8524</v>
      </c>
      <c r="EW1063" s="67">
        <v>521.15</v>
      </c>
      <c r="EX1063" s="67" t="s">
        <v>8525</v>
      </c>
      <c r="EY1063" s="67">
        <v>5954.25</v>
      </c>
      <c r="EZ1063" s="67" t="s">
        <v>8526</v>
      </c>
      <c r="FA1063" s="67">
        <v>21395.75</v>
      </c>
      <c r="FB1063" s="67" t="s">
        <v>8527</v>
      </c>
      <c r="FC1063" s="67" t="s">
        <v>8528</v>
      </c>
      <c r="FD1063" s="67" t="s">
        <v>8529</v>
      </c>
      <c r="FE1063" s="68" t="s">
        <v>8530</v>
      </c>
      <c r="FF1063" s="68" t="s">
        <v>8531</v>
      </c>
    </row>
    <row r="1064" spans="151:162" x14ac:dyDescent="0.2">
      <c r="EU1064" s="67">
        <v>594.36</v>
      </c>
      <c r="EV1064" s="67" t="s">
        <v>8532</v>
      </c>
      <c r="EW1064" s="67">
        <v>521.28499999999997</v>
      </c>
      <c r="EX1064" s="67" t="s">
        <v>8533</v>
      </c>
      <c r="EY1064" s="67">
        <v>5955.25</v>
      </c>
      <c r="EZ1064" s="67" t="s">
        <v>8534</v>
      </c>
      <c r="FA1064" s="67">
        <v>21402</v>
      </c>
      <c r="FB1064" s="67" t="s">
        <v>8535</v>
      </c>
      <c r="FC1064" s="67" t="s">
        <v>8536</v>
      </c>
      <c r="FD1064" s="67" t="s">
        <v>8537</v>
      </c>
      <c r="FE1064" s="68" t="s">
        <v>8538</v>
      </c>
      <c r="FF1064" s="68" t="s">
        <v>8539</v>
      </c>
    </row>
    <row r="1065" spans="151:162" x14ac:dyDescent="0.2">
      <c r="EU1065" s="67">
        <v>594.63</v>
      </c>
      <c r="EV1065" s="67" t="s">
        <v>8540</v>
      </c>
      <c r="EW1065" s="67">
        <v>521.64</v>
      </c>
      <c r="EX1065" s="67" t="s">
        <v>8541</v>
      </c>
      <c r="EY1065" s="67">
        <v>5958</v>
      </c>
      <c r="EZ1065" s="67" t="s">
        <v>8542</v>
      </c>
      <c r="FA1065" s="67">
        <v>21417.25</v>
      </c>
      <c r="FB1065" s="67" t="s">
        <v>8543</v>
      </c>
      <c r="FC1065" s="67" t="s">
        <v>8544</v>
      </c>
      <c r="FD1065" s="67" t="s">
        <v>8545</v>
      </c>
      <c r="FE1065" s="68" t="s">
        <v>8546</v>
      </c>
      <c r="FF1065" s="68" t="s">
        <v>8547</v>
      </c>
    </row>
    <row r="1066" spans="151:162" x14ac:dyDescent="0.2">
      <c r="EU1066" s="67">
        <v>594.60500000000002</v>
      </c>
      <c r="EV1066" s="67" t="s">
        <v>8548</v>
      </c>
      <c r="EW1066" s="67">
        <v>521.5</v>
      </c>
      <c r="EX1066" s="67" t="s">
        <v>8549</v>
      </c>
      <c r="EY1066" s="67">
        <v>5957.5</v>
      </c>
      <c r="EZ1066" s="67" t="s">
        <v>8550</v>
      </c>
      <c r="FA1066" s="67">
        <v>21411.25</v>
      </c>
      <c r="FB1066" s="67" t="s">
        <v>8551</v>
      </c>
      <c r="FC1066" s="67" t="s">
        <v>8552</v>
      </c>
      <c r="FD1066" s="67" t="s">
        <v>8553</v>
      </c>
      <c r="FE1066" s="68" t="s">
        <v>8554</v>
      </c>
      <c r="FF1066" s="68" t="s">
        <v>8555</v>
      </c>
    </row>
    <row r="1067" spans="151:162" x14ac:dyDescent="0.2">
      <c r="EU1067" s="67">
        <v>594.57000000000005</v>
      </c>
      <c r="EV1067" s="67" t="s">
        <v>8556</v>
      </c>
      <c r="EW1067" s="67">
        <v>521.5</v>
      </c>
      <c r="EX1067" s="67" t="s">
        <v>8557</v>
      </c>
      <c r="EY1067" s="67">
        <v>5957.25</v>
      </c>
      <c r="EZ1067" s="67" t="s">
        <v>8558</v>
      </c>
      <c r="FA1067" s="67">
        <v>21411</v>
      </c>
      <c r="FB1067" s="67" t="s">
        <v>8559</v>
      </c>
      <c r="FC1067" s="67" t="s">
        <v>8560</v>
      </c>
      <c r="FD1067" s="67" t="s">
        <v>8561</v>
      </c>
      <c r="FE1067" s="68" t="s">
        <v>8562</v>
      </c>
      <c r="FF1067" s="68" t="s">
        <v>8563</v>
      </c>
    </row>
    <row r="1068" spans="151:162" x14ac:dyDescent="0.2">
      <c r="EU1068" s="67">
        <v>594.58000000000004</v>
      </c>
      <c r="EV1068" s="67" t="s">
        <v>8564</v>
      </c>
      <c r="EW1068" s="67">
        <v>521.42999999999995</v>
      </c>
      <c r="EX1068" s="67" t="s">
        <v>8565</v>
      </c>
      <c r="EY1068" s="67">
        <v>5957.5</v>
      </c>
      <c r="EZ1068" s="67" t="s">
        <v>8566</v>
      </c>
      <c r="FA1068" s="67">
        <v>21409.25</v>
      </c>
      <c r="FB1068" s="67" t="s">
        <v>8567</v>
      </c>
      <c r="FC1068" s="67" t="s">
        <v>8568</v>
      </c>
      <c r="FD1068" s="67" t="s">
        <v>8569</v>
      </c>
      <c r="FE1068" s="68" t="s">
        <v>8570</v>
      </c>
      <c r="FF1068" s="68" t="s">
        <v>8571</v>
      </c>
    </row>
    <row r="1069" spans="151:162" x14ac:dyDescent="0.2">
      <c r="EU1069" s="67">
        <v>594.62</v>
      </c>
      <c r="EV1069" s="67" t="s">
        <v>8572</v>
      </c>
      <c r="EW1069" s="67">
        <v>521.70000000000005</v>
      </c>
      <c r="EX1069" s="67" t="s">
        <v>8573</v>
      </c>
      <c r="EY1069" s="67">
        <v>5957.75</v>
      </c>
      <c r="EZ1069" s="67" t="s">
        <v>8574</v>
      </c>
      <c r="FA1069" s="67">
        <v>21419.5</v>
      </c>
      <c r="FB1069" s="67" t="s">
        <v>8575</v>
      </c>
      <c r="FC1069" s="67" t="s">
        <v>8576</v>
      </c>
      <c r="FD1069" s="67" t="s">
        <v>8577</v>
      </c>
      <c r="FE1069" s="68" t="s">
        <v>8578</v>
      </c>
      <c r="FF1069" s="68" t="s">
        <v>8579</v>
      </c>
    </row>
    <row r="1070" spans="151:162" x14ac:dyDescent="0.2">
      <c r="EU1070" s="67">
        <v>594.70000000000005</v>
      </c>
      <c r="EV1070" s="67" t="s">
        <v>8580</v>
      </c>
      <c r="EW1070" s="67">
        <v>521.75</v>
      </c>
      <c r="EX1070" s="67" t="s">
        <v>8581</v>
      </c>
      <c r="EY1070" s="67">
        <v>5959.5</v>
      </c>
      <c r="EZ1070" s="67" t="s">
        <v>8582</v>
      </c>
      <c r="FA1070" s="67">
        <v>21418</v>
      </c>
      <c r="FB1070" s="67" t="s">
        <v>8583</v>
      </c>
      <c r="FC1070" s="67" t="s">
        <v>8584</v>
      </c>
      <c r="FD1070" s="67" t="s">
        <v>8585</v>
      </c>
      <c r="FE1070" s="68" t="s">
        <v>8586</v>
      </c>
      <c r="FF1070" s="68" t="s">
        <v>8587</v>
      </c>
    </row>
    <row r="1071" spans="151:162" x14ac:dyDescent="0.2">
      <c r="EU1071" s="67">
        <v>594.70000000000005</v>
      </c>
      <c r="EV1071" s="67" t="s">
        <v>8588</v>
      </c>
      <c r="EW1071" s="67">
        <v>521.70000000000005</v>
      </c>
      <c r="EX1071" s="67" t="s">
        <v>8589</v>
      </c>
      <c r="EY1071" s="67">
        <v>5958.5</v>
      </c>
      <c r="EZ1071" s="67" t="s">
        <v>8590</v>
      </c>
      <c r="FA1071" s="67">
        <v>21419.75</v>
      </c>
      <c r="FB1071" s="67" t="s">
        <v>8591</v>
      </c>
      <c r="FC1071" s="67" t="s">
        <v>8592</v>
      </c>
      <c r="FD1071" s="67" t="s">
        <v>8593</v>
      </c>
      <c r="FE1071" s="68" t="s">
        <v>8594</v>
      </c>
      <c r="FF1071" s="68" t="s">
        <v>8595</v>
      </c>
    </row>
    <row r="1072" spans="151:162" x14ac:dyDescent="0.2">
      <c r="EU1072" s="67">
        <v>594.86</v>
      </c>
      <c r="EV1072" s="67" t="s">
        <v>8596</v>
      </c>
      <c r="EW1072" s="67">
        <v>521.88</v>
      </c>
      <c r="EX1072" s="67" t="s">
        <v>8597</v>
      </c>
      <c r="EY1072" s="67">
        <v>5960.25</v>
      </c>
      <c r="EZ1072" s="67" t="s">
        <v>8598</v>
      </c>
      <c r="FA1072" s="67">
        <v>21426.5</v>
      </c>
      <c r="FB1072" s="67" t="s">
        <v>8599</v>
      </c>
      <c r="FC1072" s="67" t="s">
        <v>8600</v>
      </c>
      <c r="FD1072" s="67" t="s">
        <v>8601</v>
      </c>
      <c r="FE1072" s="68" t="s">
        <v>8602</v>
      </c>
      <c r="FF1072" s="68" t="s">
        <v>8603</v>
      </c>
    </row>
    <row r="1073" spans="151:162" x14ac:dyDescent="0.2">
      <c r="EU1073" s="67">
        <v>594.63499999999999</v>
      </c>
      <c r="EV1073" s="67" t="s">
        <v>8604</v>
      </c>
      <c r="EW1073" s="67">
        <v>521.75</v>
      </c>
      <c r="EX1073" s="67" t="s">
        <v>8605</v>
      </c>
      <c r="EY1073" s="67">
        <v>5957.75</v>
      </c>
      <c r="EZ1073" s="67" t="s">
        <v>8606</v>
      </c>
      <c r="FA1073" s="67">
        <v>21421.5</v>
      </c>
      <c r="FB1073" s="67" t="s">
        <v>8607</v>
      </c>
      <c r="FC1073" s="67" t="s">
        <v>8608</v>
      </c>
      <c r="FD1073" s="67" t="s">
        <v>8609</v>
      </c>
      <c r="FE1073" s="68" t="s">
        <v>8610</v>
      </c>
      <c r="FF1073" s="68" t="s">
        <v>8611</v>
      </c>
    </row>
    <row r="1074" spans="151:162" x14ac:dyDescent="0.2">
      <c r="EU1074" s="67">
        <v>595.03</v>
      </c>
      <c r="EV1074" s="67" t="s">
        <v>8612</v>
      </c>
      <c r="EW1074" s="67">
        <v>522.19000000000005</v>
      </c>
      <c r="EX1074" s="67" t="s">
        <v>8613</v>
      </c>
      <c r="EY1074" s="67">
        <v>5963.5</v>
      </c>
      <c r="EZ1074" s="67" t="s">
        <v>8614</v>
      </c>
      <c r="FA1074" s="67">
        <v>21435.5</v>
      </c>
      <c r="FB1074" s="67" t="s">
        <v>8615</v>
      </c>
      <c r="FC1074" s="67" t="s">
        <v>8616</v>
      </c>
      <c r="FD1074" s="67" t="s">
        <v>8617</v>
      </c>
      <c r="FE1074" s="68" t="s">
        <v>8618</v>
      </c>
      <c r="FF1074" s="68" t="s">
        <v>8619</v>
      </c>
    </row>
    <row r="1075" spans="151:162" x14ac:dyDescent="0.2">
      <c r="EU1075" s="67">
        <v>594.47</v>
      </c>
      <c r="EV1075" s="67" t="s">
        <v>8620</v>
      </c>
      <c r="EW1075" s="67">
        <v>521.54</v>
      </c>
      <c r="EX1075" s="67" t="s">
        <v>8621</v>
      </c>
      <c r="EY1075" s="67">
        <v>5956.25</v>
      </c>
      <c r="EZ1075" s="67" t="s">
        <v>8622</v>
      </c>
      <c r="FA1075" s="67">
        <v>21412.75</v>
      </c>
      <c r="FB1075" s="67" t="s">
        <v>8623</v>
      </c>
      <c r="FC1075" s="67" t="s">
        <v>8624</v>
      </c>
      <c r="FD1075" s="67" t="s">
        <v>8625</v>
      </c>
      <c r="FE1075" s="68" t="s">
        <v>8626</v>
      </c>
      <c r="FF1075" s="68" t="s">
        <v>8627</v>
      </c>
    </row>
    <row r="1076" spans="151:162" x14ac:dyDescent="0.2">
      <c r="EU1076" s="67">
        <v>594.29</v>
      </c>
      <c r="EV1076" s="67" t="s">
        <v>8628</v>
      </c>
      <c r="EW1076" s="67">
        <v>521.36</v>
      </c>
      <c r="EX1076" s="67" t="s">
        <v>8629</v>
      </c>
      <c r="EY1076" s="67">
        <v>5955</v>
      </c>
      <c r="EZ1076" s="67" t="s">
        <v>8630</v>
      </c>
      <c r="FA1076" s="67">
        <v>21404</v>
      </c>
      <c r="FB1076" s="67" t="s">
        <v>8631</v>
      </c>
      <c r="FC1076" s="67" t="s">
        <v>8632</v>
      </c>
      <c r="FD1076" s="67" t="s">
        <v>8633</v>
      </c>
      <c r="FE1076" s="68" t="s">
        <v>8634</v>
      </c>
      <c r="FF1076" s="68" t="s">
        <v>8635</v>
      </c>
    </row>
    <row r="1077" spans="151:162" x14ac:dyDescent="0.2">
      <c r="EU1077" s="67">
        <v>594.4</v>
      </c>
      <c r="EV1077" s="67" t="s">
        <v>8636</v>
      </c>
      <c r="EW1077" s="67">
        <v>521.42999999999995</v>
      </c>
      <c r="EX1077" s="67" t="s">
        <v>8637</v>
      </c>
      <c r="EY1077" s="67">
        <v>5955.75</v>
      </c>
      <c r="EZ1077" s="67" t="s">
        <v>8638</v>
      </c>
      <c r="FA1077" s="67">
        <v>21407.5</v>
      </c>
      <c r="FB1077" s="67" t="s">
        <v>8639</v>
      </c>
      <c r="FC1077" s="67" t="s">
        <v>8640</v>
      </c>
      <c r="FD1077" s="67" t="s">
        <v>8641</v>
      </c>
      <c r="FE1077" s="68" t="s">
        <v>8642</v>
      </c>
      <c r="FF1077" s="68" t="s">
        <v>8643</v>
      </c>
    </row>
    <row r="1078" spans="151:162" x14ac:dyDescent="0.2">
      <c r="EU1078" s="67">
        <v>594.39</v>
      </c>
      <c r="EV1078" s="67" t="s">
        <v>8644</v>
      </c>
      <c r="EW1078" s="67">
        <v>521.36</v>
      </c>
      <c r="EX1078" s="67" t="s">
        <v>8645</v>
      </c>
      <c r="EY1078" s="67">
        <v>5955.5</v>
      </c>
      <c r="EZ1078" s="67" t="s">
        <v>8646</v>
      </c>
      <c r="FA1078" s="67">
        <v>21405.5</v>
      </c>
      <c r="FB1078" s="67" t="s">
        <v>8647</v>
      </c>
      <c r="FC1078" s="67" t="s">
        <v>8648</v>
      </c>
      <c r="FD1078" s="67" t="s">
        <v>8649</v>
      </c>
      <c r="FE1078" s="68" t="s">
        <v>8650</v>
      </c>
      <c r="FF1078" s="68" t="s">
        <v>8651</v>
      </c>
    </row>
    <row r="1079" spans="151:162" x14ac:dyDescent="0.2">
      <c r="EU1079" s="67">
        <v>594.35</v>
      </c>
      <c r="EV1079" s="67" t="s">
        <v>8652</v>
      </c>
      <c r="EW1079" s="67">
        <v>521.29999999999995</v>
      </c>
      <c r="EX1079" s="67" t="s">
        <v>8653</v>
      </c>
      <c r="EY1079" s="67">
        <v>5955.25</v>
      </c>
      <c r="EZ1079" s="67" t="s">
        <v>8654</v>
      </c>
      <c r="FA1079" s="67">
        <v>21402.25</v>
      </c>
      <c r="FB1079" s="67" t="s">
        <v>8655</v>
      </c>
      <c r="FC1079" s="67" t="s">
        <v>8656</v>
      </c>
      <c r="FD1079" s="67" t="s">
        <v>8657</v>
      </c>
      <c r="FE1079" s="68" t="s">
        <v>8658</v>
      </c>
      <c r="FF1079" s="68" t="s">
        <v>8659</v>
      </c>
    </row>
    <row r="1080" spans="151:162" x14ac:dyDescent="0.2">
      <c r="EU1080" s="67">
        <v>594.48</v>
      </c>
      <c r="EV1080" s="67" t="s">
        <v>8660</v>
      </c>
      <c r="EW1080" s="67">
        <v>521.48</v>
      </c>
      <c r="EX1080" s="67" t="s">
        <v>8661</v>
      </c>
      <c r="EY1080" s="67">
        <v>5956.25</v>
      </c>
      <c r="EZ1080" s="67" t="s">
        <v>8662</v>
      </c>
      <c r="FA1080" s="67">
        <v>21409.75</v>
      </c>
      <c r="FB1080" s="67" t="s">
        <v>8663</v>
      </c>
      <c r="FC1080" s="67" t="s">
        <v>8664</v>
      </c>
      <c r="FD1080" s="67" t="s">
        <v>8665</v>
      </c>
      <c r="FE1080" s="68" t="s">
        <v>8666</v>
      </c>
      <c r="FF1080" s="68" t="s">
        <v>8667</v>
      </c>
    </row>
    <row r="1081" spans="151:162" x14ac:dyDescent="0.2">
      <c r="EU1081" s="67">
        <v>594.29999999999995</v>
      </c>
      <c r="EV1081" s="67" t="s">
        <v>8668</v>
      </c>
      <c r="EW1081" s="67">
        <v>521.30999999999995</v>
      </c>
      <c r="EX1081" s="67" t="s">
        <v>8669</v>
      </c>
      <c r="EY1081" s="67">
        <v>5954.75</v>
      </c>
      <c r="EZ1081" s="67" t="s">
        <v>8670</v>
      </c>
      <c r="FA1081" s="67">
        <v>21402.25</v>
      </c>
      <c r="FB1081" s="67" t="s">
        <v>8671</v>
      </c>
      <c r="FC1081" s="67" t="s">
        <v>8672</v>
      </c>
      <c r="FD1081" s="67" t="s">
        <v>8673</v>
      </c>
      <c r="FE1081" s="68" t="s">
        <v>8674</v>
      </c>
      <c r="FF1081" s="68" t="s">
        <v>8675</v>
      </c>
    </row>
    <row r="1082" spans="151:162" x14ac:dyDescent="0.2">
      <c r="EU1082" s="67">
        <v>594.19000000000005</v>
      </c>
      <c r="EV1082" s="67" t="s">
        <v>8676</v>
      </c>
      <c r="EW1082" s="67">
        <v>521.17999999999995</v>
      </c>
      <c r="EX1082" s="67" t="s">
        <v>8677</v>
      </c>
      <c r="EY1082" s="67">
        <v>5953.5</v>
      </c>
      <c r="EZ1082" s="67" t="s">
        <v>8678</v>
      </c>
      <c r="FA1082" s="67">
        <v>21397.75</v>
      </c>
      <c r="FB1082" s="67" t="s">
        <v>8679</v>
      </c>
      <c r="FC1082" s="67" t="s">
        <v>8680</v>
      </c>
      <c r="FD1082" s="67" t="s">
        <v>8681</v>
      </c>
      <c r="FE1082" s="68" t="s">
        <v>8682</v>
      </c>
      <c r="FF1082" s="68" t="s">
        <v>8683</v>
      </c>
    </row>
    <row r="1083" spans="151:162" x14ac:dyDescent="0.2">
      <c r="EU1083" s="67">
        <v>594.15</v>
      </c>
      <c r="EV1083" s="67" t="s">
        <v>8684</v>
      </c>
      <c r="EW1083" s="67">
        <v>521.16999999999996</v>
      </c>
      <c r="EX1083" s="67" t="s">
        <v>8685</v>
      </c>
      <c r="EY1083" s="67">
        <v>5953</v>
      </c>
      <c r="EZ1083" s="67" t="s">
        <v>8686</v>
      </c>
      <c r="FA1083" s="67">
        <v>21397</v>
      </c>
      <c r="FB1083" s="67" t="s">
        <v>8687</v>
      </c>
      <c r="FC1083" s="67" t="s">
        <v>8688</v>
      </c>
      <c r="FD1083" s="67" t="s">
        <v>8689</v>
      </c>
      <c r="FE1083" s="68" t="s">
        <v>8690</v>
      </c>
      <c r="FF1083" s="68" t="s">
        <v>8691</v>
      </c>
    </row>
    <row r="1084" spans="151:162" x14ac:dyDescent="0.2">
      <c r="EU1084" s="67">
        <v>594.07000000000005</v>
      </c>
      <c r="EV1084" s="67" t="s">
        <v>8692</v>
      </c>
      <c r="EW1084" s="67">
        <v>521.16999999999996</v>
      </c>
      <c r="EX1084" s="67" t="s">
        <v>8693</v>
      </c>
      <c r="EY1084" s="67">
        <v>5952.5</v>
      </c>
      <c r="EZ1084" s="67" t="s">
        <v>8694</v>
      </c>
      <c r="FA1084" s="67">
        <v>21397</v>
      </c>
      <c r="FB1084" s="67" t="s">
        <v>8695</v>
      </c>
      <c r="FC1084" s="67" t="s">
        <v>8696</v>
      </c>
      <c r="FD1084" s="67" t="s">
        <v>8697</v>
      </c>
      <c r="FE1084" s="68" t="s">
        <v>8698</v>
      </c>
      <c r="FF1084" s="68" t="s">
        <v>8699</v>
      </c>
    </row>
    <row r="1085" spans="151:162" x14ac:dyDescent="0.2">
      <c r="EU1085" s="67">
        <v>593.96</v>
      </c>
      <c r="EV1085" s="67" t="s">
        <v>8700</v>
      </c>
      <c r="EW1085" s="67">
        <v>521.09</v>
      </c>
      <c r="EX1085" s="67" t="s">
        <v>8701</v>
      </c>
      <c r="EY1085" s="67">
        <v>5951.25</v>
      </c>
      <c r="EZ1085" s="67" t="s">
        <v>8702</v>
      </c>
      <c r="FA1085" s="67">
        <v>21393.5</v>
      </c>
      <c r="FB1085" s="67" t="s">
        <v>8703</v>
      </c>
      <c r="FC1085" s="67" t="s">
        <v>8704</v>
      </c>
      <c r="FD1085" s="67" t="s">
        <v>8705</v>
      </c>
      <c r="FE1085" s="68" t="s">
        <v>8706</v>
      </c>
      <c r="FF1085" s="68" t="s">
        <v>8707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"GEX-OI,GEX-VOL,DEX,VOLPRESS,TRUGEX"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zoomScale="80" zoomScaleNormal="80" workbookViewId="0">
      <selection activeCell="N23" sqref="N23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customWidth="1" outlineLevel="1"/>
    <col min="3" max="3" width="8.42578125" style="93" customWidth="1" outlineLevel="1"/>
    <col min="4" max="10" width="7.7109375" style="93" customWidth="1" outlineLevel="1"/>
    <col min="11" max="11" width="8.42578125" style="93" customWidth="1" outlineLevel="1"/>
    <col min="12" max="24" width="7.7109375" style="93" customWidth="1" outlineLevel="1"/>
    <col min="25" max="25" width="20.42578125" style="93" customWidth="1"/>
    <col min="26" max="16384" width="7.28515625" style="93"/>
  </cols>
  <sheetData>
    <row r="1" spans="1:25" x14ac:dyDescent="0.25">
      <c r="A1" s="92" t="str">
        <f ca="1">TEXT(IF(HOUR(NOW())&gt;=17,NOW()+1,NOW()),"YYMMDD")</f>
        <v>250519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>250520</v>
      </c>
      <c r="D1" s="92" t="str">
        <f ca="1">IF(AND(TEXT(D3,"YYMMDD")&gt;$A$1,TEXT(D3,"YYMMDD")&lt;&gt;Hoja1!$C$2,TEXT(D3,"YYMMDD")&lt;&gt;Hoja1!$D$2),TEXT(D3,"YYMMDD"),"")</f>
        <v>250521</v>
      </c>
      <c r="E1" s="92" t="str">
        <f ca="1">IF(AND(TEXT(E3,"YYMMDD")&gt;$A$1,TEXT(E3,"YYMMDD")&lt;&gt;Hoja1!$C$2,TEXT(E3,"YYMMDD")&lt;&gt;Hoja1!$D$2),TEXT(E3,"YYMMDD"),"")</f>
        <v>250522</v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>250530</v>
      </c>
      <c r="H1" s="92" t="str">
        <f ca="1">IF(AND(TEXT(H3,"YYMMDD")&gt;$A$1,TEXT(H3,"YYMMDD")&lt;&gt;Hoja1!$C$2,TEXT(H3,"YYMMDD")&lt;&gt;Hoja1!$D$2),TEXT(H3,"YYMMDD"),"")</f>
        <v>250606</v>
      </c>
      <c r="I1" s="92" t="str">
        <f ca="1">IF(AND(TEXT(I3,"YYMMDD")&gt;$A$1,TEXT(I3,"YYMMDD")&lt;&gt;Hoja1!$C$2,TEXT(I3,"YYMMDD")&lt;&gt;Hoja1!$D$2),TEXT(I3,"YYMMDD"),"")</f>
        <v>250613</v>
      </c>
      <c r="J1" s="92" t="str">
        <f ca="1">IF(AND(TEXT(J3,"YYMMDD")&gt;$A$1,TEXT(J3,"YYMMDD")&lt;&gt;Hoja1!$C$2,TEXT(J3,"YYMMDD")&lt;&gt;Hoja1!$D$2),TEXT(J3,"YYMMDD"),"")</f>
        <v/>
      </c>
      <c r="K1" s="92" t="str">
        <f ca="1">IF(AND(TEXT(K3,"YYMMDD")&gt;$A$1,TEXT(K3,"YYMMDD")&lt;&gt;Hoja1!$C$2,TEXT(K3,"YYMMDD")&lt;&gt;Hoja1!$D$2),TEXT(K3,"YYMMDD"),"")</f>
        <v>250627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250725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250822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250926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251024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251128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251226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>+K2</f>
        <v>SPY</v>
      </c>
      <c r="M2" s="92" t="str">
        <f t="shared" ref="M2:X2" si="1">+K2</f>
        <v>SPY</v>
      </c>
      <c r="N2" s="92" t="str">
        <f t="shared" si="1"/>
        <v>SPY</v>
      </c>
      <c r="O2" s="92" t="str">
        <f t="shared" si="1"/>
        <v>SPY</v>
      </c>
      <c r="P2" s="92" t="str">
        <f t="shared" si="1"/>
        <v>SPY</v>
      </c>
      <c r="Q2" s="92" t="str">
        <f t="shared" si="1"/>
        <v>SPY</v>
      </c>
      <c r="R2" s="92" t="str">
        <f t="shared" si="1"/>
        <v>SPY</v>
      </c>
      <c r="S2" s="92" t="str">
        <f t="shared" si="1"/>
        <v>SPY</v>
      </c>
      <c r="T2" s="92" t="str">
        <f t="shared" si="1"/>
        <v>SPY</v>
      </c>
      <c r="U2" s="92" t="str">
        <f t="shared" si="1"/>
        <v>SPY</v>
      </c>
      <c r="V2" s="92" t="str">
        <f t="shared" si="1"/>
        <v>SPY</v>
      </c>
      <c r="W2" s="92" t="str">
        <f t="shared" si="1"/>
        <v>SPY</v>
      </c>
      <c r="X2" s="92" t="str">
        <f t="shared" si="1"/>
        <v>SPY</v>
      </c>
    </row>
    <row r="3" spans="1:25" x14ac:dyDescent="0.25">
      <c r="A3" s="92" t="str">
        <f>+Hoja1!A2</f>
        <v>SPY</v>
      </c>
      <c r="B3" s="94">
        <v>45796</v>
      </c>
      <c r="C3" s="94">
        <f>+B3+1</f>
        <v>45797</v>
      </c>
      <c r="D3" s="94">
        <f>+C3+1</f>
        <v>45798</v>
      </c>
      <c r="E3" s="94">
        <f>+D3+1</f>
        <v>45799</v>
      </c>
      <c r="F3" s="94">
        <f>+E3+1</f>
        <v>45800</v>
      </c>
      <c r="G3" s="94">
        <f>+F3+7</f>
        <v>45807</v>
      </c>
      <c r="H3" s="94">
        <f>+G3+7</f>
        <v>45814</v>
      </c>
      <c r="I3" s="94">
        <f>+H3+7</f>
        <v>45821</v>
      </c>
      <c r="J3" s="94">
        <f>+I3+7</f>
        <v>45828</v>
      </c>
      <c r="K3" s="94">
        <f>+J3+7</f>
        <v>45835</v>
      </c>
      <c r="L3" s="94">
        <v>45838</v>
      </c>
      <c r="M3" s="94">
        <f>+K3+7+7+7+7</f>
        <v>45863</v>
      </c>
      <c r="N3" s="94">
        <v>45869</v>
      </c>
      <c r="O3" s="94">
        <f>+M3+7+7+7+7</f>
        <v>45891</v>
      </c>
      <c r="P3" s="94">
        <v>45898</v>
      </c>
      <c r="Q3" s="94">
        <f>+O3+7+7+7+7+7</f>
        <v>45926</v>
      </c>
      <c r="R3" s="94">
        <v>45930</v>
      </c>
      <c r="S3" s="94">
        <f>+Q3+7+7+7+7</f>
        <v>45954</v>
      </c>
      <c r="T3" s="94">
        <v>45961</v>
      </c>
      <c r="U3" s="94">
        <f>+S3+7+7+7+7+7</f>
        <v>45989</v>
      </c>
      <c r="V3" s="94">
        <v>45989</v>
      </c>
      <c r="W3" s="94">
        <f>+U3+7+7+7+7</f>
        <v>46017</v>
      </c>
      <c r="X3" s="94">
        <v>46022</v>
      </c>
    </row>
    <row r="4" spans="1:25" x14ac:dyDescent="0.25">
      <c r="A4" s="92">
        <f>+Hoja1!A3</f>
        <v>593.97</v>
      </c>
      <c r="B4" s="92"/>
      <c r="C4" s="92"/>
      <c r="D4" s="92"/>
    </row>
    <row r="5" spans="1:25" x14ac:dyDescent="0.25">
      <c r="A5" s="92">
        <f>+Hoja1!A4</f>
        <v>602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14982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10347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1464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1111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210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0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0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0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73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37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429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0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4</v>
      </c>
      <c r="Y5" s="98">
        <f ca="1">SUM(B5:X5)</f>
        <v>28657</v>
      </c>
    </row>
    <row r="6" spans="1:25" x14ac:dyDescent="0.25">
      <c r="A6" s="92">
        <f>+Hoja1!A5</f>
        <v>601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13679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6017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1781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1170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400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680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0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46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17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-9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1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-1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0</v>
      </c>
      <c r="Y6" s="98">
        <f t="shared" ref="Y6:Y39" ca="1" si="2">SUM(B6:X6)</f>
        <v>23781</v>
      </c>
    </row>
    <row r="7" spans="1:25" x14ac:dyDescent="0.25">
      <c r="A7" s="92">
        <f>+Hoja1!A6</f>
        <v>600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66267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19352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5875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9197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3399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1245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0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193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569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0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324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0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37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0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-7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-27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0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-99</v>
      </c>
      <c r="Y7" s="98">
        <f t="shared" ca="1" si="2"/>
        <v>106325</v>
      </c>
    </row>
    <row r="8" spans="1:25" x14ac:dyDescent="0.25">
      <c r="A8" s="92">
        <f>+Hoja1!A7</f>
        <v>599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22683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4036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2297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20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169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-126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0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74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43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38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0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-429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1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11</v>
      </c>
      <c r="Y8" s="98">
        <f t="shared" ca="1" si="2"/>
        <v>28817</v>
      </c>
    </row>
    <row r="9" spans="1:25" x14ac:dyDescent="0.25">
      <c r="A9" s="93">
        <f>+Hoja1!A8</f>
        <v>598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35021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6735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1207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823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533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176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0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87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80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35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0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-2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17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10</v>
      </c>
      <c r="Y9" s="98">
        <f t="shared" ca="1" si="2"/>
        <v>44722</v>
      </c>
    </row>
    <row r="10" spans="1:25" x14ac:dyDescent="0.25">
      <c r="A10" s="93">
        <f>+Hoja1!A9</f>
        <v>597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31591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7285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1860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336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169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93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0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24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792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2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0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11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7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5</v>
      </c>
      <c r="Y10" s="98">
        <f t="shared" ca="1" si="2"/>
        <v>42175</v>
      </c>
    </row>
    <row r="11" spans="1:25" x14ac:dyDescent="0.25">
      <c r="A11" s="93">
        <f>+Hoja1!A10</f>
        <v>596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38965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5583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1734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732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750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148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0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53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-108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5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0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-8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-3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3</v>
      </c>
      <c r="Y11" s="98">
        <f t="shared" ca="1" si="2"/>
        <v>47854</v>
      </c>
    </row>
    <row r="12" spans="1:25" x14ac:dyDescent="0.25">
      <c r="A12" s="93">
        <f>+Hoja1!A11</f>
        <v>595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53793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20434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4865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5060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2421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1416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0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-187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-325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0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69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0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134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0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-23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35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0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-22</v>
      </c>
      <c r="Y12" s="98">
        <f t="shared" ca="1" si="2"/>
        <v>87670</v>
      </c>
    </row>
    <row r="13" spans="1:25" x14ac:dyDescent="0.25">
      <c r="A13" s="93">
        <f>+Hoja1!A12</f>
        <v>594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26472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5101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5047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1146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1500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-143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0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-4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-258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-23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0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12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-1021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-2</v>
      </c>
      <c r="Y13" s="98">
        <f t="shared" ca="1" si="2"/>
        <v>37827</v>
      </c>
    </row>
    <row r="14" spans="1:25" x14ac:dyDescent="0.25">
      <c r="A14" s="93">
        <f>+Hoja1!A13</f>
        <v>593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-17412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3750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212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-262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480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-897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0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-26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-497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-188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0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-3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-1163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-67</v>
      </c>
      <c r="Y14" s="98">
        <f t="shared" ca="1" si="2"/>
        <v>-16073</v>
      </c>
    </row>
    <row r="15" spans="1:25" x14ac:dyDescent="0.25">
      <c r="A15" s="93">
        <f>+Hoja1!A14</f>
        <v>592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-19020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-1888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795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-507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990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-383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0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-50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-237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-12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0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27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-36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0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-3</v>
      </c>
      <c r="Y15" s="98">
        <f t="shared" ca="1" si="2"/>
        <v>-20324</v>
      </c>
    </row>
    <row r="16" spans="1:25" x14ac:dyDescent="0.25">
      <c r="A16" s="93">
        <f>+Hoja1!A15</f>
        <v>591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-13581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389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-1060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-563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210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-106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0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-59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-35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-33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0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-4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-10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0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-1</v>
      </c>
      <c r="Y16" s="98">
        <f t="shared" ca="1" si="2"/>
        <v>-14853</v>
      </c>
    </row>
    <row r="17" spans="1:25" x14ac:dyDescent="0.25">
      <c r="A17" s="93">
        <f>+Hoja1!A16</f>
        <v>590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-47382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-7325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-2685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-3265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-1535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41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0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-80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-784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0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-188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0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-18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0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-233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-3376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0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-182</v>
      </c>
      <c r="Y17" s="98">
        <f t="shared" ca="1" si="2"/>
        <v>-67012</v>
      </c>
    </row>
    <row r="18" spans="1:25" x14ac:dyDescent="0.25">
      <c r="A18" s="93">
        <f>+Hoja1!A17</f>
        <v>589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-22730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-2053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-680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-635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-5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-124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0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141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-205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7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0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42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-194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0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-27</v>
      </c>
      <c r="Y18" s="98">
        <f t="shared" ca="1" si="2"/>
        <v>-26463</v>
      </c>
    </row>
    <row r="19" spans="1:25" x14ac:dyDescent="0.25">
      <c r="A19" s="93">
        <f>+Hoja1!A18</f>
        <v>588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-24344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-5320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-4734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-1157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-236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-941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0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-30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-183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-31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0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-171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-57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0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0</v>
      </c>
      <c r="Y19" s="98">
        <f t="shared" ca="1" si="2"/>
        <v>-37204</v>
      </c>
    </row>
    <row r="20" spans="1:25" x14ac:dyDescent="0.25">
      <c r="A20" s="93">
        <f>+Hoja1!A19</f>
        <v>587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-17902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-3333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-1903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-2922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-61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-62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0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-146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-32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21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0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13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1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0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1</v>
      </c>
      <c r="Y20" s="98">
        <f t="shared" ca="1" si="2"/>
        <v>-26325</v>
      </c>
    </row>
    <row r="21" spans="1:25" x14ac:dyDescent="0.25">
      <c r="A21" s="93">
        <f>+Hoja1!A20</f>
        <v>586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-10070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-3390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-1469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-2299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-137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25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0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-165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-77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-17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0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82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-7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0</v>
      </c>
      <c r="Y21" s="98">
        <f t="shared" ca="1" si="2"/>
        <v>-17524</v>
      </c>
    </row>
    <row r="22" spans="1:25" x14ac:dyDescent="0.25">
      <c r="A22" s="93">
        <f>+Hoja1!A21</f>
        <v>585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-30108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-11219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-7990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-6100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-2699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-1019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0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-245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-2461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0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299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0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-27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0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-177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-29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0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-27</v>
      </c>
      <c r="Y22" s="98">
        <f t="shared" ca="1" si="2"/>
        <v>-61802</v>
      </c>
    </row>
    <row r="23" spans="1:25" x14ac:dyDescent="0.25">
      <c r="A23" s="93">
        <f>+Hoja1!A22</f>
        <v>584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-11605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-1304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-1253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-1008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-640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-72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0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-3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-400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-5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0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0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1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0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-1</v>
      </c>
      <c r="Y23" s="98">
        <f t="shared" ca="1" si="2"/>
        <v>-16290</v>
      </c>
    </row>
    <row r="24" spans="1:25" x14ac:dyDescent="0.25">
      <c r="A24" s="93">
        <f>+Hoja1!A23</f>
        <v>583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-8088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-2659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-1239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-660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-417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-165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0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8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-111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-1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0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-6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2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0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-1</v>
      </c>
      <c r="Y24" s="98">
        <f t="shared" ca="1" si="2"/>
        <v>-13337</v>
      </c>
    </row>
    <row r="25" spans="1:25" x14ac:dyDescent="0.25">
      <c r="A25" s="93">
        <f>+Hoja1!A24</f>
        <v>582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-7478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-1721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-1196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-3069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-72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-390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0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-7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-41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-2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3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-100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0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0</v>
      </c>
      <c r="Y25" s="98">
        <f t="shared" ca="1" si="2"/>
        <v>-14073</v>
      </c>
    </row>
    <row r="26" spans="1:25" x14ac:dyDescent="0.25">
      <c r="A26" s="93">
        <f>+Hoja1!A25</f>
        <v>581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-4560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-1920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-117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21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-83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-241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0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6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-137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-1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0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0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2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0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0</v>
      </c>
      <c r="Y26" s="98">
        <f t="shared" ca="1" si="2"/>
        <v>-7030</v>
      </c>
    </row>
    <row r="27" spans="1:25" x14ac:dyDescent="0.25">
      <c r="A27" s="93">
        <f>+Hoja1!A26</f>
        <v>580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-17570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-12434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-7791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-23364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-2471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-7486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0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-436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-3148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0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-351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0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23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0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-6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-180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0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-36</v>
      </c>
      <c r="Y27" s="98">
        <f t="shared" ca="1" si="2"/>
        <v>-75250</v>
      </c>
    </row>
    <row r="28" spans="1:25" x14ac:dyDescent="0.25">
      <c r="A28" s="93">
        <f>+Hoja1!A27</f>
        <v>579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-6753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-1554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-473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-318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-580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-125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0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-3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2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-20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0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0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-2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0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2</v>
      </c>
      <c r="Y28" s="98">
        <f t="shared" ca="1" si="2"/>
        <v>-9824</v>
      </c>
    </row>
    <row r="29" spans="1:25" x14ac:dyDescent="0.25">
      <c r="A29" s="93">
        <f>+Hoja1!A28</f>
        <v>578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-2592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-1685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-478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-216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-236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-26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0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-33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-44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6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0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2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69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0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1</v>
      </c>
      <c r="Y29" s="98">
        <f t="shared" ca="1" si="2"/>
        <v>-5232</v>
      </c>
    </row>
    <row r="30" spans="1:25" x14ac:dyDescent="0.25">
      <c r="A30" s="93">
        <f>+Hoja1!A29</f>
        <v>577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-2420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-1481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-603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-4685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-66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-31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0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-33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-55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-19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0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0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0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0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1</v>
      </c>
      <c r="Y30" s="98">
        <f t="shared" ca="1" si="2"/>
        <v>-9392</v>
      </c>
    </row>
    <row r="31" spans="1:25" x14ac:dyDescent="0.25">
      <c r="A31" s="93">
        <f>+Hoja1!A30</f>
        <v>576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-3589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-1069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-456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-506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-22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-61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0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-1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-161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111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0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-5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-9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0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2"/>
        <v>-5768</v>
      </c>
    </row>
    <row r="32" spans="1:25" x14ac:dyDescent="0.25">
      <c r="A32" s="93">
        <f>+Hoja1!A31</f>
        <v>575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-5400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-3670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-2213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-9890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-1222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-592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0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-133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-1313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0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168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0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-96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0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-616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-29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0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10</v>
      </c>
      <c r="Y32" s="98">
        <f t="shared" ca="1" si="2"/>
        <v>-24996</v>
      </c>
    </row>
    <row r="33" spans="1:25" x14ac:dyDescent="0.25">
      <c r="A33" s="93">
        <f>+Hoja1!A32</f>
        <v>574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-3887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-772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-774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-54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-38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-18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0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-59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-52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-24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0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-1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-10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0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0</v>
      </c>
      <c r="Y33" s="98">
        <f t="shared" ca="1" si="2"/>
        <v>-5689</v>
      </c>
    </row>
    <row r="34" spans="1:25" x14ac:dyDescent="0.25">
      <c r="A34" s="93">
        <f>+Hoja1!A33</f>
        <v>573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-987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-1356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-865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-345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-131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-19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0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-10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-417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-20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0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0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-12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0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2</v>
      </c>
      <c r="Y34" s="98">
        <f t="shared" ca="1" si="2"/>
        <v>-4160</v>
      </c>
    </row>
    <row r="35" spans="1:25" x14ac:dyDescent="0.25">
      <c r="A35" s="93">
        <f>+Hoja1!A34</f>
        <v>572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-1465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-1134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-302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203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-112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-53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0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-37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-3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-18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0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128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0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-2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1</v>
      </c>
      <c r="Y35" s="98">
        <f t="shared" ca="1" si="2"/>
        <v>-2794</v>
      </c>
    </row>
    <row r="36" spans="1:25" x14ac:dyDescent="0.25">
      <c r="A36" s="93">
        <f>+Hoja1!A35</f>
        <v>571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-728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-590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-552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-738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-90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-62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0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-7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-41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-28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0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0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-1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5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0</v>
      </c>
      <c r="Y36" s="98">
        <f t="shared" ca="1" si="2"/>
        <v>-2832</v>
      </c>
    </row>
    <row r="37" spans="1:25" x14ac:dyDescent="0.25">
      <c r="A37" s="93">
        <f>+Hoja1!A36</f>
        <v>570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-5197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-2738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-2693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-6185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-2999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-1505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0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-123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-1338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-445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0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-74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0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-21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-66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0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-2</v>
      </c>
      <c r="Y37" s="98">
        <f t="shared" ca="1" si="2"/>
        <v>-23386</v>
      </c>
    </row>
    <row r="38" spans="1:25" x14ac:dyDescent="0.25">
      <c r="A38" s="93">
        <f>+Hoja1!A37</f>
        <v>569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-10705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-232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-55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-1545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-627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-61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0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-8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-288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-40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15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3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-24</v>
      </c>
      <c r="Y38" s="98">
        <f t="shared" ca="1" si="2"/>
        <v>-13567</v>
      </c>
    </row>
    <row r="39" spans="1:25" x14ac:dyDescent="0.25">
      <c r="A39" s="93">
        <f>+Hoja1!A38</f>
        <v>568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-9924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-73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-84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-4676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-92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-529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0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13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-267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-1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0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-5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-3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2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-81</v>
      </c>
      <c r="Y39" s="98">
        <f t="shared" ca="1" si="2"/>
        <v>-15720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3">+C1</f>
        <v>250520</v>
      </c>
      <c r="D42" s="92" t="str">
        <f t="shared" ca="1" si="3"/>
        <v>250521</v>
      </c>
      <c r="E42" s="92" t="str">
        <f t="shared" ca="1" si="3"/>
        <v>250522</v>
      </c>
      <c r="F42" s="92" t="str">
        <f t="shared" ca="1" si="3"/>
        <v/>
      </c>
      <c r="G42" s="92" t="str">
        <f t="shared" ca="1" si="3"/>
        <v>250530</v>
      </c>
      <c r="H42" s="92" t="str">
        <f t="shared" ca="1" si="3"/>
        <v>250606</v>
      </c>
      <c r="I42" s="92" t="str">
        <f t="shared" ca="1" si="3"/>
        <v>250613</v>
      </c>
      <c r="J42" s="92" t="str">
        <f t="shared" ca="1" si="3"/>
        <v/>
      </c>
      <c r="K42" s="92" t="str">
        <f t="shared" ca="1" si="3"/>
        <v>250627</v>
      </c>
      <c r="L42" s="92" t="str">
        <f t="shared" ca="1" si="3"/>
        <v>250630</v>
      </c>
      <c r="M42" s="92" t="str">
        <f t="shared" ca="1" si="3"/>
        <v>250725</v>
      </c>
      <c r="N42" s="92" t="str">
        <f t="shared" ca="1" si="3"/>
        <v>250731</v>
      </c>
      <c r="O42" s="92" t="str">
        <f t="shared" ca="1" si="3"/>
        <v>250822</v>
      </c>
      <c r="P42" s="92" t="str">
        <f t="shared" ca="1" si="3"/>
        <v>250829</v>
      </c>
      <c r="Q42" s="92" t="str">
        <f t="shared" ca="1" si="3"/>
        <v>250926</v>
      </c>
      <c r="R42" s="92" t="str">
        <f t="shared" ca="1" si="3"/>
        <v>250930</v>
      </c>
      <c r="S42" s="92" t="str">
        <f t="shared" ca="1" si="3"/>
        <v>251024</v>
      </c>
      <c r="T42" s="92" t="str">
        <f t="shared" ca="1" si="3"/>
        <v>251031</v>
      </c>
      <c r="U42" s="92" t="str">
        <f t="shared" ca="1" si="3"/>
        <v>251128</v>
      </c>
      <c r="V42" s="92" t="str">
        <f t="shared" ca="1" si="3"/>
        <v>251128</v>
      </c>
      <c r="W42" s="92" t="str">
        <f t="shared" ca="1" si="3"/>
        <v>251226</v>
      </c>
      <c r="X42" s="92" t="str">
        <f t="shared" ca="1" si="3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4">+C43</f>
        <v>QQQ</v>
      </c>
      <c r="E43" s="92" t="str">
        <f t="shared" si="4"/>
        <v>QQQ</v>
      </c>
      <c r="F43" s="92" t="str">
        <f t="shared" si="4"/>
        <v>QQQ</v>
      </c>
      <c r="G43" s="92" t="str">
        <f t="shared" si="4"/>
        <v>QQQ</v>
      </c>
      <c r="H43" s="92" t="str">
        <f t="shared" si="4"/>
        <v>QQQ</v>
      </c>
      <c r="I43" s="92" t="str">
        <f t="shared" si="4"/>
        <v>QQQ</v>
      </c>
      <c r="J43" s="92" t="str">
        <f t="shared" si="4"/>
        <v>QQQ</v>
      </c>
      <c r="K43" s="92" t="str">
        <f t="shared" si="4"/>
        <v>QQQ</v>
      </c>
      <c r="L43" s="92" t="str">
        <f t="shared" si="4"/>
        <v>QQQ</v>
      </c>
      <c r="M43" s="92" t="str">
        <f t="shared" ref="M43:X43" si="5">+K43</f>
        <v>QQQ</v>
      </c>
      <c r="N43" s="92" t="str">
        <f t="shared" si="5"/>
        <v>QQQ</v>
      </c>
      <c r="O43" s="92" t="str">
        <f t="shared" si="5"/>
        <v>QQQ</v>
      </c>
      <c r="P43" s="92" t="str">
        <f t="shared" si="5"/>
        <v>QQQ</v>
      </c>
      <c r="Q43" s="92" t="str">
        <f t="shared" si="5"/>
        <v>QQQ</v>
      </c>
      <c r="R43" s="92" t="str">
        <f t="shared" si="5"/>
        <v>QQQ</v>
      </c>
      <c r="S43" s="92" t="str">
        <f t="shared" si="5"/>
        <v>QQQ</v>
      </c>
      <c r="T43" s="92" t="str">
        <f t="shared" si="5"/>
        <v>QQQ</v>
      </c>
      <c r="U43" s="92" t="str">
        <f t="shared" si="5"/>
        <v>QQQ</v>
      </c>
      <c r="V43" s="92" t="str">
        <f t="shared" si="5"/>
        <v>QQQ</v>
      </c>
      <c r="W43" s="92" t="str">
        <f t="shared" si="5"/>
        <v>QQQ</v>
      </c>
      <c r="X43" s="92" t="str">
        <f t="shared" si="5"/>
        <v>QQQ</v>
      </c>
    </row>
    <row r="44" spans="1:25" x14ac:dyDescent="0.25">
      <c r="A44" s="93" t="str">
        <f>+Hoja1!A43</f>
        <v>QQQ</v>
      </c>
      <c r="B44" s="94">
        <f>+B3</f>
        <v>45796</v>
      </c>
      <c r="C44" s="94">
        <f>+B44+1</f>
        <v>45797</v>
      </c>
      <c r="D44" s="94">
        <f>+C44+1</f>
        <v>45798</v>
      </c>
      <c r="E44" s="94">
        <f>+D44+1</f>
        <v>45799</v>
      </c>
      <c r="F44" s="94">
        <f>+E44+1</f>
        <v>45800</v>
      </c>
      <c r="G44" s="94">
        <f>+F44+7</f>
        <v>45807</v>
      </c>
      <c r="H44" s="94">
        <f>+G44+7</f>
        <v>45814</v>
      </c>
      <c r="I44" s="94">
        <f>+H44+7</f>
        <v>45821</v>
      </c>
      <c r="J44" s="94">
        <f>+I44+7</f>
        <v>45828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521.09</v>
      </c>
      <c r="B45" s="92"/>
      <c r="C45" s="92"/>
      <c r="D45" s="92"/>
    </row>
    <row r="46" spans="1:25" x14ac:dyDescent="0.25">
      <c r="A46" s="93">
        <f>+Hoja1!A45</f>
        <v>532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1715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448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149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4255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-53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154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31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0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0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22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6721</v>
      </c>
    </row>
    <row r="47" spans="1:25" x14ac:dyDescent="0.25">
      <c r="A47" s="93">
        <f>+Hoja1!A46</f>
        <v>531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2680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601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1074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50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224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117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8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0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13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6">SUM(B47:X47)</f>
        <v>4767</v>
      </c>
    </row>
    <row r="48" spans="1:25" x14ac:dyDescent="0.25">
      <c r="A48" s="93">
        <f>+Hoja1!A47</f>
        <v>530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5542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2108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794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2703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189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486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0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154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174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0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29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0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-5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0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-10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0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0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-10</v>
      </c>
      <c r="Y48" s="98">
        <f t="shared" ca="1" si="6"/>
        <v>12154</v>
      </c>
    </row>
    <row r="49" spans="1:25" x14ac:dyDescent="0.25">
      <c r="A49" s="93">
        <f>+Hoja1!A48</f>
        <v>529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3921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666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841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161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-21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15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0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87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-26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0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1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6"/>
        <v>5645</v>
      </c>
    </row>
    <row r="50" spans="1:25" x14ac:dyDescent="0.25">
      <c r="A50" s="93">
        <f>+Hoja1!A49</f>
        <v>528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4596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1509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612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174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80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36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0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1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-93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19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1</v>
      </c>
      <c r="Y50" s="98">
        <f t="shared" ca="1" si="6"/>
        <v>6935</v>
      </c>
    </row>
    <row r="51" spans="1:25" x14ac:dyDescent="0.25">
      <c r="A51" s="93">
        <f>+Hoja1!A50</f>
        <v>527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7874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985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1451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-29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43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39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0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198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-218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0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0</v>
      </c>
      <c r="Y51" s="98">
        <f t="shared" ca="1" si="6"/>
        <v>10343</v>
      </c>
    </row>
    <row r="52" spans="1:25" x14ac:dyDescent="0.25">
      <c r="A52" s="93">
        <f>+Hoja1!A51</f>
        <v>526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11427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2051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1012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2154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21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57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0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2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-285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0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2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0</v>
      </c>
      <c r="Y52" s="98">
        <f t="shared" ca="1" si="6"/>
        <v>16441</v>
      </c>
    </row>
    <row r="53" spans="1:25" x14ac:dyDescent="0.25">
      <c r="A53" s="93">
        <f>+Hoja1!A52</f>
        <v>525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15842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11898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2722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1943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214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-100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0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6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239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0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-10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0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9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0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156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0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9</v>
      </c>
      <c r="Y53" s="98">
        <f t="shared" ca="1" si="6"/>
        <v>32928</v>
      </c>
    </row>
    <row r="54" spans="1:25" x14ac:dyDescent="0.25">
      <c r="A54" s="93">
        <f>+Hoja1!A53</f>
        <v>524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11935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2794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708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1014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127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42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0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13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321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0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1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6"/>
        <v>16955</v>
      </c>
    </row>
    <row r="55" spans="1:25" x14ac:dyDescent="0.25">
      <c r="A55" s="93">
        <f>+Hoja1!A54</f>
        <v>523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10137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3330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1598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1216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23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42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0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9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-216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0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6"/>
        <v>16139</v>
      </c>
    </row>
    <row r="56" spans="1:25" x14ac:dyDescent="0.25">
      <c r="A56" s="93">
        <f>+Hoja1!A55</f>
        <v>522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12272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125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3303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861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252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-17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0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44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-20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0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-2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1</v>
      </c>
      <c r="Y56" s="98">
        <f t="shared" ca="1" si="6"/>
        <v>16819</v>
      </c>
    </row>
    <row r="57" spans="1:25" x14ac:dyDescent="0.25">
      <c r="A57" s="93">
        <f>+Hoja1!A56</f>
        <v>521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8368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9298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-1003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-478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191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-100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0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-54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92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0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0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0</v>
      </c>
      <c r="Y57" s="98">
        <f t="shared" ca="1" si="6"/>
        <v>16314</v>
      </c>
    </row>
    <row r="58" spans="1:25" x14ac:dyDescent="0.25">
      <c r="A58" s="93">
        <f>+Hoja1!A57</f>
        <v>520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9198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805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-1595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-7934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-4142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182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0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-69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419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0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-49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0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41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0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-38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0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0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1</v>
      </c>
      <c r="Y58" s="98">
        <f t="shared" ca="1" si="6"/>
        <v>-3181</v>
      </c>
    </row>
    <row r="59" spans="1:25" x14ac:dyDescent="0.25">
      <c r="A59" s="93">
        <f>+Hoja1!A58</f>
        <v>519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-3856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-313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-628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-606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15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-3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0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13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-62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-28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0</v>
      </c>
      <c r="Y59" s="98">
        <f t="shared" ca="1" si="6"/>
        <v>-5468</v>
      </c>
    </row>
    <row r="60" spans="1:25" x14ac:dyDescent="0.25">
      <c r="A60" s="93">
        <f>+Hoja1!A59</f>
        <v>518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-21024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-5787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-3219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-846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-158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16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0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-163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-688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0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-113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-1</v>
      </c>
      <c r="Y60" s="98">
        <f t="shared" ca="1" si="6"/>
        <v>-31983</v>
      </c>
    </row>
    <row r="61" spans="1:25" x14ac:dyDescent="0.25">
      <c r="A61" s="93">
        <f>+Hoja1!A60</f>
        <v>517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-15313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-3297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-8177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-178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-241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-29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0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-76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-22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0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3</v>
      </c>
      <c r="Y61" s="98">
        <f t="shared" ca="1" si="6"/>
        <v>-27326</v>
      </c>
    </row>
    <row r="62" spans="1:25" x14ac:dyDescent="0.25">
      <c r="A62" s="93">
        <f>+Hoja1!A61</f>
        <v>516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-7828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-1090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-782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-462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68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-71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0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53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-105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0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40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-19</v>
      </c>
      <c r="Y62" s="98">
        <f t="shared" ca="1" si="6"/>
        <v>-10196</v>
      </c>
    </row>
    <row r="63" spans="1:25" x14ac:dyDescent="0.25">
      <c r="A63" s="93">
        <f>+Hoja1!A62</f>
        <v>515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-16106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-14076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-6013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-3363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-157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-595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0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-328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-138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0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245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0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-41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0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-24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0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-2</v>
      </c>
      <c r="Y63" s="98">
        <f t="shared" ca="1" si="6"/>
        <v>-40598</v>
      </c>
    </row>
    <row r="64" spans="1:25" x14ac:dyDescent="0.25">
      <c r="A64" s="93">
        <f>+Hoja1!A63</f>
        <v>514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-5284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-2635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-841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-953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-133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-34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0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-8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-49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0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6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0</v>
      </c>
      <c r="Y64" s="98">
        <f t="shared" ca="1" si="6"/>
        <v>-9931</v>
      </c>
    </row>
    <row r="65" spans="1:25" x14ac:dyDescent="0.25">
      <c r="A65" s="93">
        <f>+Hoja1!A64</f>
        <v>513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-7125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-2527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-736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-29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-147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-38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0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-9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-4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0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0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0</v>
      </c>
      <c r="Y65" s="98">
        <f t="shared" ca="1" si="6"/>
        <v>-10615</v>
      </c>
    </row>
    <row r="66" spans="1:25" x14ac:dyDescent="0.25">
      <c r="A66" s="93">
        <f>+Hoja1!A65</f>
        <v>512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-7469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-2106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-666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-2549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-284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-507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0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-11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-4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-1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0</v>
      </c>
      <c r="Y66" s="98">
        <f t="shared" ca="1" si="6"/>
        <v>-13597</v>
      </c>
    </row>
    <row r="67" spans="1:25" x14ac:dyDescent="0.25">
      <c r="A67" s="93">
        <f>+Hoja1!A66</f>
        <v>511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-5681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-1729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-1377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-283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-7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2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0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-50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-12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0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6"/>
        <v>-9137</v>
      </c>
    </row>
    <row r="68" spans="1:25" x14ac:dyDescent="0.25">
      <c r="A68" s="93">
        <f>+Hoja1!A67</f>
        <v>510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-17416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-7458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-6108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-10985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-1209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-1007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0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-86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-620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0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-2073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0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6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0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-45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0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0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-20</v>
      </c>
      <c r="Y68" s="98">
        <f t="shared" ca="1" si="6"/>
        <v>-47021</v>
      </c>
    </row>
    <row r="69" spans="1:25" x14ac:dyDescent="0.25">
      <c r="A69" s="93">
        <f>+Hoja1!A68</f>
        <v>509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-4409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-679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-680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-21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101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-11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0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-4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-30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0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0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-2</v>
      </c>
      <c r="Y69" s="98">
        <f t="shared" ca="1" si="6"/>
        <v>-5735</v>
      </c>
    </row>
    <row r="70" spans="1:25" x14ac:dyDescent="0.25">
      <c r="A70" s="93">
        <f>+Hoja1!A69</f>
        <v>508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-5793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-996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-406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-283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-23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-5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0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1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0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-1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0</v>
      </c>
      <c r="Y70" s="98">
        <f t="shared" ca="1" si="6"/>
        <v>-7509</v>
      </c>
    </row>
    <row r="71" spans="1:25" x14ac:dyDescent="0.25">
      <c r="A71" s="93">
        <f>+Hoja1!A70</f>
        <v>507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-2206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-1272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-200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-2404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-15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-20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0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-5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0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-1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2</v>
      </c>
      <c r="Y71" s="98">
        <f t="shared" ca="1" si="6"/>
        <v>-6121</v>
      </c>
    </row>
    <row r="72" spans="1:25" x14ac:dyDescent="0.25">
      <c r="A72" s="93">
        <f>+Hoja1!A71</f>
        <v>506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-5215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-961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-66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-351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1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-62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0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1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-3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0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-1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6"/>
        <v>-6657</v>
      </c>
    </row>
    <row r="73" spans="1:25" x14ac:dyDescent="0.25">
      <c r="A73" s="93">
        <f>+Hoja1!A72</f>
        <v>505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-4902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-4871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-1288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-4949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-847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-1782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0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-39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-396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0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-15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0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1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0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-2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0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44</v>
      </c>
      <c r="Y73" s="98">
        <f t="shared" ca="1" si="6"/>
        <v>-19046</v>
      </c>
    </row>
    <row r="74" spans="1:25" x14ac:dyDescent="0.25">
      <c r="A74" s="93">
        <f>+Hoja1!A73</f>
        <v>504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-2343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-642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-598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-329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-41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-157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0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-8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0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-2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-1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6"/>
        <v>-4121</v>
      </c>
    </row>
    <row r="75" spans="1:25" x14ac:dyDescent="0.25">
      <c r="A75" s="93">
        <f>+Hoja1!A74</f>
        <v>503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-2325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-712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-344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-104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-20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0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0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0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6"/>
        <v>-3506</v>
      </c>
    </row>
    <row r="76" spans="1:25" x14ac:dyDescent="0.25">
      <c r="A76" s="93">
        <f>+Hoja1!A75</f>
        <v>502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-2553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-4440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-6155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-122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-1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0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-18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2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3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0</v>
      </c>
      <c r="Y76" s="98">
        <f t="shared" ca="1" si="6"/>
        <v>-13284</v>
      </c>
    </row>
    <row r="77" spans="1:25" x14ac:dyDescent="0.25">
      <c r="A77" s="93">
        <f>+Hoja1!A76</f>
        <v>501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-1612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-437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-287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-83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-5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0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0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-33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-3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0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6"/>
        <v>-2460</v>
      </c>
    </row>
    <row r="78" spans="1:25" x14ac:dyDescent="0.25">
      <c r="A78" s="93">
        <f>+Hoja1!A77</f>
        <v>500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-4368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-5972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-2982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-9868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-1751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-2045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0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-563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-1094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0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-78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0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74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0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-164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0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0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36</v>
      </c>
      <c r="Y78" s="98">
        <f t="shared" ca="1" si="6"/>
        <v>-28775</v>
      </c>
    </row>
    <row r="79" spans="1:25" x14ac:dyDescent="0.25">
      <c r="A79" s="93">
        <f>+Hoja1!A78</f>
        <v>499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-833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-172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-144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-190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-76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-115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0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-5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-46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-1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6</v>
      </c>
      <c r="Y79" s="98">
        <f t="shared" ca="1" si="6"/>
        <v>-1576</v>
      </c>
    </row>
    <row r="80" spans="1:25" x14ac:dyDescent="0.25">
      <c r="A80" s="93">
        <f>+Hoja1!A79</f>
        <v>498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-757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-527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-5118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-305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-66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-156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0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-24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-7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10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6"/>
        <v>-6950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7">+C42</f>
        <v>250520</v>
      </c>
      <c r="D82" s="92" t="str">
        <f t="shared" ca="1" si="7"/>
        <v>250521</v>
      </c>
      <c r="E82" s="92" t="str">
        <f t="shared" ca="1" si="7"/>
        <v>250522</v>
      </c>
      <c r="F82" s="92" t="str">
        <f t="shared" ca="1" si="7"/>
        <v/>
      </c>
      <c r="G82" s="92" t="str">
        <f t="shared" ca="1" si="7"/>
        <v>250530</v>
      </c>
      <c r="H82" s="92" t="str">
        <f t="shared" ca="1" si="7"/>
        <v>250606</v>
      </c>
      <c r="I82" s="92" t="str">
        <f t="shared" ca="1" si="7"/>
        <v>250613</v>
      </c>
      <c r="J82" s="92" t="str">
        <f t="shared" ca="1" si="7"/>
        <v/>
      </c>
      <c r="K82" s="92" t="str">
        <f t="shared" ca="1" si="7"/>
        <v>250627</v>
      </c>
      <c r="L82" s="92" t="str">
        <f t="shared" ca="1" si="7"/>
        <v>250630</v>
      </c>
      <c r="M82" s="92" t="str">
        <f t="shared" ca="1" si="7"/>
        <v>250725</v>
      </c>
      <c r="N82" s="92" t="str">
        <f t="shared" ca="1" si="7"/>
        <v>250731</v>
      </c>
      <c r="O82" s="92" t="str">
        <f t="shared" ca="1" si="7"/>
        <v>250822</v>
      </c>
      <c r="P82" s="92" t="str">
        <f t="shared" ca="1" si="7"/>
        <v>250829</v>
      </c>
      <c r="Q82" s="92" t="str">
        <f t="shared" ca="1" si="7"/>
        <v>250926</v>
      </c>
      <c r="R82" s="92" t="str">
        <f t="shared" ca="1" si="7"/>
        <v>250930</v>
      </c>
      <c r="S82" s="92" t="str">
        <f t="shared" ca="1" si="7"/>
        <v>251024</v>
      </c>
      <c r="T82" s="92" t="str">
        <f t="shared" ca="1" si="7"/>
        <v>251031</v>
      </c>
      <c r="U82" s="92" t="str">
        <f t="shared" ca="1" si="7"/>
        <v>251128</v>
      </c>
      <c r="V82" s="92" t="str">
        <f t="shared" ca="1" si="7"/>
        <v>251128</v>
      </c>
      <c r="W82" s="92" t="str">
        <f t="shared" ca="1" si="7"/>
        <v>251226</v>
      </c>
      <c r="X82" s="92" t="str">
        <f t="shared" ca="1" si="7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45796</v>
      </c>
      <c r="C84" s="94">
        <f t="shared" ref="C84:X84" si="8">+C44</f>
        <v>45797</v>
      </c>
      <c r="D84" s="94">
        <f t="shared" si="8"/>
        <v>45798</v>
      </c>
      <c r="E84" s="94">
        <f t="shared" si="8"/>
        <v>45799</v>
      </c>
      <c r="F84" s="94">
        <f t="shared" si="8"/>
        <v>45800</v>
      </c>
      <c r="G84" s="94">
        <f t="shared" si="8"/>
        <v>45807</v>
      </c>
      <c r="H84" s="94">
        <f t="shared" si="8"/>
        <v>45814</v>
      </c>
      <c r="I84" s="94">
        <f t="shared" si="8"/>
        <v>45821</v>
      </c>
      <c r="J84" s="94">
        <f t="shared" si="8"/>
        <v>45828</v>
      </c>
      <c r="K84" s="94">
        <f t="shared" si="8"/>
        <v>45828</v>
      </c>
      <c r="L84" s="94">
        <f t="shared" si="8"/>
        <v>45838</v>
      </c>
      <c r="M84" s="94">
        <f t="shared" si="8"/>
        <v>45856</v>
      </c>
      <c r="N84" s="94">
        <f t="shared" si="8"/>
        <v>45869</v>
      </c>
      <c r="O84" s="94">
        <f t="shared" si="8"/>
        <v>45884</v>
      </c>
      <c r="P84" s="94">
        <f t="shared" si="8"/>
        <v>45898</v>
      </c>
      <c r="Q84" s="94">
        <f t="shared" si="8"/>
        <v>45919</v>
      </c>
      <c r="R84" s="94">
        <f t="shared" si="8"/>
        <v>45930</v>
      </c>
      <c r="S84" s="94">
        <f t="shared" si="8"/>
        <v>45947</v>
      </c>
      <c r="T84" s="94">
        <f t="shared" si="8"/>
        <v>45961</v>
      </c>
      <c r="U84" s="94">
        <f t="shared" si="8"/>
        <v>45982</v>
      </c>
      <c r="V84" s="94">
        <f t="shared" si="8"/>
        <v>45989</v>
      </c>
      <c r="W84" s="94">
        <f t="shared" si="8"/>
        <v>46010</v>
      </c>
      <c r="X84" s="94">
        <f t="shared" si="8"/>
        <v>46022</v>
      </c>
    </row>
    <row r="85" spans="1:25" x14ac:dyDescent="0.25">
      <c r="A85" s="93">
        <f>+Hoja1!A84</f>
        <v>5951.5</v>
      </c>
      <c r="B85" s="92"/>
    </row>
    <row r="86" spans="1:25" x14ac:dyDescent="0.25">
      <c r="A86" s="93">
        <f>+Hoja1!A85</f>
        <v>6070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428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345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85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43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-21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39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0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2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-2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1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3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923</v>
      </c>
    </row>
    <row r="87" spans="1:25" x14ac:dyDescent="0.25">
      <c r="A87" s="93">
        <f>+Hoja1!A86</f>
        <v>6060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943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242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879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179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-8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13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0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1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3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9">SUM(B87:X87)</f>
        <v>2252</v>
      </c>
    </row>
    <row r="88" spans="1:25" x14ac:dyDescent="0.25">
      <c r="A88" s="93">
        <f>+Hoja1!A87</f>
        <v>6050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2809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1924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202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522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103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0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1040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0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4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0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0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-3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1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0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9"/>
        <v>6602</v>
      </c>
    </row>
    <row r="89" spans="1:25" x14ac:dyDescent="0.25">
      <c r="A89" s="93">
        <f>+Hoja1!A88</f>
        <v>6040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1559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269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874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122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18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11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0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1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-8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-2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9"/>
        <v>2844</v>
      </c>
    </row>
    <row r="90" spans="1:25" x14ac:dyDescent="0.25">
      <c r="A90" s="93">
        <f>+Hoja1!A89</f>
        <v>6030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3221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1364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351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151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12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-1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-10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9"/>
        <v>5088</v>
      </c>
    </row>
    <row r="91" spans="1:25" x14ac:dyDescent="0.25">
      <c r="A91" s="93">
        <f>+Hoja1!A90</f>
        <v>6020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4939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488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645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81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0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0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0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-1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0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-5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9"/>
        <v>6147</v>
      </c>
    </row>
    <row r="92" spans="1:25" x14ac:dyDescent="0.25">
      <c r="A92" s="93">
        <f>+Hoja1!A91</f>
        <v>6010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6154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557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915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1315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0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3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9"/>
        <v>8944</v>
      </c>
    </row>
    <row r="93" spans="1:25" x14ac:dyDescent="0.25">
      <c r="A93" s="93">
        <f>+Hoja1!A92</f>
        <v>6000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12817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3820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751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1903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543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0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424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-5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0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11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0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54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0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1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178</v>
      </c>
      <c r="Y93" s="98">
        <f t="shared" ca="1" si="9"/>
        <v>20497</v>
      </c>
    </row>
    <row r="94" spans="1:25" x14ac:dyDescent="0.25">
      <c r="A94" s="93">
        <f>+Hoja1!A93</f>
        <v>5990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4268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656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611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52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-7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0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2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0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-3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2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-2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9"/>
        <v>5579</v>
      </c>
    </row>
    <row r="95" spans="1:25" x14ac:dyDescent="0.25">
      <c r="A95" s="93">
        <f>+Hoja1!A94</f>
        <v>5980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3423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1583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195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-6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0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0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0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2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-1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2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9"/>
        <v>5198</v>
      </c>
    </row>
    <row r="96" spans="1:25" x14ac:dyDescent="0.25">
      <c r="A96" s="93">
        <f>+Hoja1!A95</f>
        <v>5970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2829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198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365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17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15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6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-4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3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9"/>
        <v>3429</v>
      </c>
    </row>
    <row r="97" spans="1:25" x14ac:dyDescent="0.25">
      <c r="A97" s="93">
        <f>+Hoja1!A96</f>
        <v>5960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1893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636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72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281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-45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-1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0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97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10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0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5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9"/>
        <v>2948</v>
      </c>
    </row>
    <row r="98" spans="1:25" x14ac:dyDescent="0.25">
      <c r="A98" s="93">
        <f>+Hoja1!A97</f>
        <v>5950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1317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523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24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361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-11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0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373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0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14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0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0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41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1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0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0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-2</v>
      </c>
      <c r="Y98" s="98">
        <f t="shared" ca="1" si="9"/>
        <v>2641</v>
      </c>
    </row>
    <row r="99" spans="1:25" x14ac:dyDescent="0.25">
      <c r="A99" s="93">
        <f>+Hoja1!A98</f>
        <v>5940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-2535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409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242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58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9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-1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0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-2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-1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9"/>
        <v>-1821</v>
      </c>
    </row>
    <row r="100" spans="1:25" x14ac:dyDescent="0.25">
      <c r="A100" s="93">
        <f>+Hoja1!A99</f>
        <v>5930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-2184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39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-62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2389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-4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0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25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-1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-1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-1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9"/>
        <v>200</v>
      </c>
    </row>
    <row r="101" spans="1:25" x14ac:dyDescent="0.25">
      <c r="A101" s="93">
        <f>+Hoja1!A100</f>
        <v>5920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-2035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-66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-169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-25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0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-23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0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1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0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1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-3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9"/>
        <v>-2319</v>
      </c>
    </row>
    <row r="102" spans="1:25" x14ac:dyDescent="0.25">
      <c r="A102" s="93">
        <f>+Hoja1!A101</f>
        <v>5910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-3440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12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-191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191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-14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9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100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-5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1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9"/>
        <v>-3337</v>
      </c>
    </row>
    <row r="103" spans="1:25" x14ac:dyDescent="0.25">
      <c r="A103" s="93">
        <f>+Hoja1!A102</f>
        <v>5900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-9436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-2632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-728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-675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-594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-239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0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-8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0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-4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0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-6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0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13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0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37</v>
      </c>
      <c r="Y103" s="98">
        <f t="shared" ca="1" si="9"/>
        <v>-14272</v>
      </c>
    </row>
    <row r="104" spans="1:25" x14ac:dyDescent="0.25">
      <c r="A104" s="93">
        <f>+Hoja1!A103</f>
        <v>5890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-2238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-313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-551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-255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-5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-103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0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0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-4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-3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9"/>
        <v>-3472</v>
      </c>
    </row>
    <row r="105" spans="1:25" x14ac:dyDescent="0.25">
      <c r="A105" s="93">
        <f>+Hoja1!A104</f>
        <v>5880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-2472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-293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-175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-263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-15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0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-6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0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5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0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-1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-2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9"/>
        <v>-3222</v>
      </c>
    </row>
    <row r="106" spans="1:25" x14ac:dyDescent="0.25">
      <c r="A106" s="93">
        <f>+Hoja1!A105</f>
        <v>5870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-2116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-550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-1799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-192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-26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0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-2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0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9"/>
        <v>-4685</v>
      </c>
    </row>
    <row r="107" spans="1:25" x14ac:dyDescent="0.25">
      <c r="A107" s="93">
        <f>+Hoja1!A106</f>
        <v>5860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-4120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-238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-140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-157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-13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0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-7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0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-2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0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0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9"/>
        <v>-4677</v>
      </c>
    </row>
    <row r="108" spans="1:25" x14ac:dyDescent="0.25">
      <c r="A108" s="93">
        <f>+Hoja1!A107</f>
        <v>5850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-7343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-1413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-2247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753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-43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0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-139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-15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0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-62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0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-2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183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0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0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185</v>
      </c>
      <c r="Y108" s="98">
        <f t="shared" ca="1" si="9"/>
        <v>-10143</v>
      </c>
    </row>
    <row r="109" spans="1:25" x14ac:dyDescent="0.25">
      <c r="A109" s="93">
        <f>+Hoja1!A108</f>
        <v>5840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-2206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-763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-648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-135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-34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0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-3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-2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-1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-4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9"/>
        <v>-3796</v>
      </c>
    </row>
    <row r="110" spans="1:25" x14ac:dyDescent="0.25">
      <c r="A110" s="93">
        <f>+Hoja1!A109</f>
        <v>5830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-1431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72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-1075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-60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-7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0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-16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0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-2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9"/>
        <v>-2519</v>
      </c>
    </row>
    <row r="111" spans="1:25" x14ac:dyDescent="0.25">
      <c r="A111" s="93">
        <f>+Hoja1!A110</f>
        <v>5820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-1453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-297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-122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-40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-35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-13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0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0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-1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9"/>
        <v>-1961</v>
      </c>
    </row>
    <row r="112" spans="1:25" x14ac:dyDescent="0.25">
      <c r="A112" s="93">
        <f>+Hoja1!A111</f>
        <v>5810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-2133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-626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-401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-61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-11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-8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-2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-2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9"/>
        <v>-3244</v>
      </c>
    </row>
    <row r="113" spans="1:25" x14ac:dyDescent="0.25">
      <c r="A113" s="93">
        <f>+Hoja1!A112</f>
        <v>5800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-4750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-3337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-910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606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0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0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0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-893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0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-702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0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0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-7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0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-4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0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0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1</v>
      </c>
      <c r="Y113" s="98">
        <f t="shared" ca="1" si="9"/>
        <v>-9996</v>
      </c>
    </row>
    <row r="114" spans="1:25" x14ac:dyDescent="0.25">
      <c r="A114" s="93">
        <f>+Hoja1!A113</f>
        <v>5790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-967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-285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-135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-233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-5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0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0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-1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9"/>
        <v>-1626</v>
      </c>
    </row>
    <row r="115" spans="1:25" x14ac:dyDescent="0.25">
      <c r="A115" s="93">
        <f>+Hoja1!A114</f>
        <v>5780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-780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-350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-96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-42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-7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0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-1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0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-1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9"/>
        <v>-1277</v>
      </c>
    </row>
    <row r="116" spans="1:25" x14ac:dyDescent="0.25">
      <c r="A116" s="93">
        <f>+Hoja1!A115</f>
        <v>5770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-481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-197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-71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-1502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-5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0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-5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5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9"/>
        <v>-2256</v>
      </c>
    </row>
    <row r="117" spans="1:25" x14ac:dyDescent="0.25">
      <c r="A117" s="93">
        <f>+Hoja1!A116</f>
        <v>5760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-701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-243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-51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-97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-10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0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-5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9"/>
        <v>-1107</v>
      </c>
    </row>
    <row r="118" spans="1:25" x14ac:dyDescent="0.25">
      <c r="A118" s="93">
        <f>+Hoja1!A117</f>
        <v>5750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-2871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-1408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-201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-670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0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0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-5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0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-103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0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-7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0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4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4</v>
      </c>
      <c r="Y118" s="98">
        <f t="shared" ca="1" si="9"/>
        <v>-5257</v>
      </c>
    </row>
    <row r="119" spans="1:25" x14ac:dyDescent="0.25">
      <c r="A119" s="93">
        <f>+Hoja1!A118</f>
        <v>5740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-459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-80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-218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-17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-10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0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-2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-12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-2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9"/>
        <v>-800</v>
      </c>
    </row>
    <row r="120" spans="1:25" x14ac:dyDescent="0.25">
      <c r="A120" s="93">
        <f>+Hoja1!A119</f>
        <v>5730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-2801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-367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-137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-61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-6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0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-13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1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2</v>
      </c>
      <c r="Y120" s="98">
        <f t="shared" ca="1" si="9"/>
        <v>-3382</v>
      </c>
    </row>
    <row r="121" spans="1:25" x14ac:dyDescent="0.25">
      <c r="A121" s="93">
        <f>+Hoja1!A120</f>
        <v>5720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-1913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-923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-68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-38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-10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-1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-4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9"/>
        <v>-2957</v>
      </c>
    </row>
    <row r="122" spans="1:25" x14ac:dyDescent="0.25">
      <c r="A122" s="93">
        <f>+Hoja1!A121</f>
        <v>5710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-158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-125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-39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-63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-3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0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-1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-2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0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-2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9"/>
        <v>-393</v>
      </c>
    </row>
    <row r="123" spans="1:25" x14ac:dyDescent="0.25">
      <c r="A123" s="93">
        <f>+Hoja1!A122</f>
        <v>5700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-1033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-842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-483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-6585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-38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0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0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-120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0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-99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0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4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0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0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0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-36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0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-2</v>
      </c>
      <c r="Y123" s="98">
        <f t="shared" ca="1" si="9"/>
        <v>-9234</v>
      </c>
    </row>
    <row r="124" spans="1:25" x14ac:dyDescent="0.25">
      <c r="A124" s="93">
        <f>+Hoja1!A123</f>
        <v>5690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-84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-469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-249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-163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-6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-7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-11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-1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2</v>
      </c>
      <c r="Y124" s="98">
        <f t="shared" ca="1" si="9"/>
        <v>-988</v>
      </c>
    </row>
    <row r="125" spans="1:25" x14ac:dyDescent="0.25">
      <c r="A125" s="93">
        <f>+Hoja1!A124</f>
        <v>5680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-82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-1982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-19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-80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-10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-13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9"/>
        <v>-2186</v>
      </c>
    </row>
    <row r="126" spans="1:25" x14ac:dyDescent="0.25">
      <c r="A126" s="93">
        <f>+Hoja1!A125</f>
        <v>5670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-26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-377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-18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-13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0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0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-225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-9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0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9"/>
        <v>-668</v>
      </c>
    </row>
    <row r="127" spans="1:25" x14ac:dyDescent="0.25">
      <c r="A127" s="93">
        <f>+Hoja1!A126</f>
        <v>5660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-20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-19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-2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-34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-2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0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-3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9"/>
        <v>-80</v>
      </c>
    </row>
    <row r="128" spans="1:25" x14ac:dyDescent="0.25">
      <c r="A128" s="93">
        <f>+Hoja1!A127</f>
        <v>5650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-124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-3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-61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-205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-15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0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-92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-2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0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-106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0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-5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-2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0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0</v>
      </c>
      <c r="Y128" s="98">
        <f t="shared" ca="1" si="9"/>
        <v>-615</v>
      </c>
    </row>
    <row r="129" spans="1:27" x14ac:dyDescent="0.25">
      <c r="A129" s="93">
        <f>+Hoja1!A128</f>
        <v>5640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-116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-36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-45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-4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0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0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-124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0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0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9"/>
        <v>-325</v>
      </c>
    </row>
    <row r="130" spans="1:27" x14ac:dyDescent="0.25">
      <c r="A130" s="93">
        <f>+Hoja1!A129</f>
        <v>5630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-2575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-86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-62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34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-3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-2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0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-14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9"/>
        <v>-2708</v>
      </c>
    </row>
    <row r="131" spans="1:27" x14ac:dyDescent="0.25">
      <c r="A131" s="93">
        <f>+Hoja1!A130</f>
        <v>5620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-218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-291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-265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0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0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-10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0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-2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9"/>
        <v>-786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0">+C82</f>
        <v>250520</v>
      </c>
      <c r="D134" s="92" t="str">
        <f t="shared" ca="1" si="10"/>
        <v>250521</v>
      </c>
      <c r="E134" s="92" t="str">
        <f t="shared" ca="1" si="10"/>
        <v>250522</v>
      </c>
      <c r="F134" s="92" t="str">
        <f t="shared" ca="1" si="10"/>
        <v/>
      </c>
      <c r="G134" s="92" t="str">
        <f t="shared" ca="1" si="10"/>
        <v>250530</v>
      </c>
      <c r="H134" s="92" t="str">
        <f t="shared" ca="1" si="10"/>
        <v>250606</v>
      </c>
      <c r="I134" s="92" t="str">
        <f t="shared" ca="1" si="10"/>
        <v>250613</v>
      </c>
      <c r="J134" s="92" t="str">
        <f t="shared" ca="1" si="10"/>
        <v/>
      </c>
      <c r="K134" s="92" t="str">
        <f t="shared" ca="1" si="10"/>
        <v>250627</v>
      </c>
      <c r="L134" s="92" t="str">
        <f t="shared" ca="1" si="10"/>
        <v>250630</v>
      </c>
      <c r="M134" s="92" t="str">
        <f t="shared" ca="1" si="10"/>
        <v>250725</v>
      </c>
      <c r="N134" s="92" t="str">
        <f t="shared" ca="1" si="10"/>
        <v>250731</v>
      </c>
      <c r="O134" s="92" t="str">
        <f t="shared" ca="1" si="10"/>
        <v>250822</v>
      </c>
      <c r="P134" s="92" t="str">
        <f t="shared" ca="1" si="10"/>
        <v>250829</v>
      </c>
      <c r="Q134" s="92" t="str">
        <f t="shared" ca="1" si="10"/>
        <v>250926</v>
      </c>
      <c r="R134" s="92" t="str">
        <f t="shared" ca="1" si="10"/>
        <v>250930</v>
      </c>
      <c r="S134" s="92" t="str">
        <f t="shared" ca="1" si="10"/>
        <v>251024</v>
      </c>
      <c r="T134" s="92" t="str">
        <f t="shared" ca="1" si="10"/>
        <v>251031</v>
      </c>
      <c r="U134" s="92" t="str">
        <f t="shared" ca="1" si="10"/>
        <v>251128</v>
      </c>
      <c r="V134" s="92" t="str">
        <f t="shared" ca="1" si="10"/>
        <v>251128</v>
      </c>
      <c r="W134" s="92" t="str">
        <f t="shared" ca="1" si="10"/>
        <v>251226</v>
      </c>
      <c r="X134" s="92" t="str">
        <f t="shared" ca="1" si="10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45796</v>
      </c>
      <c r="C136" s="94">
        <f t="shared" ref="C136:X136" si="11">+C84</f>
        <v>45797</v>
      </c>
      <c r="D136" s="94">
        <f t="shared" si="11"/>
        <v>45798</v>
      </c>
      <c r="E136" s="94">
        <f t="shared" si="11"/>
        <v>45799</v>
      </c>
      <c r="F136" s="94">
        <f t="shared" si="11"/>
        <v>45800</v>
      </c>
      <c r="G136" s="94">
        <f t="shared" si="11"/>
        <v>45807</v>
      </c>
      <c r="H136" s="94">
        <f t="shared" si="11"/>
        <v>45814</v>
      </c>
      <c r="I136" s="94">
        <f t="shared" si="11"/>
        <v>45821</v>
      </c>
      <c r="J136" s="94">
        <f t="shared" si="11"/>
        <v>45828</v>
      </c>
      <c r="K136" s="94">
        <f t="shared" si="11"/>
        <v>45828</v>
      </c>
      <c r="L136" s="94">
        <f t="shared" si="11"/>
        <v>45838</v>
      </c>
      <c r="M136" s="94">
        <f t="shared" si="11"/>
        <v>45856</v>
      </c>
      <c r="N136" s="94">
        <f t="shared" si="11"/>
        <v>45869</v>
      </c>
      <c r="O136" s="94">
        <f t="shared" si="11"/>
        <v>45884</v>
      </c>
      <c r="P136" s="94">
        <f t="shared" si="11"/>
        <v>45898</v>
      </c>
      <c r="Q136" s="94">
        <f t="shared" si="11"/>
        <v>45919</v>
      </c>
      <c r="R136" s="94">
        <f t="shared" si="11"/>
        <v>45930</v>
      </c>
      <c r="S136" s="94">
        <f t="shared" si="11"/>
        <v>45947</v>
      </c>
      <c r="T136" s="94">
        <f t="shared" si="11"/>
        <v>45961</v>
      </c>
      <c r="U136" s="94">
        <f t="shared" si="11"/>
        <v>45982</v>
      </c>
      <c r="V136" s="94">
        <f t="shared" si="11"/>
        <v>45989</v>
      </c>
      <c r="W136" s="94">
        <f t="shared" si="11"/>
        <v>46010</v>
      </c>
      <c r="X136" s="94">
        <f t="shared" si="11"/>
        <v>46022</v>
      </c>
    </row>
    <row r="137" spans="1:27" x14ac:dyDescent="0.25">
      <c r="A137" s="93">
        <f>+Hoja1!A136</f>
        <v>21392.25</v>
      </c>
      <c r="B137" s="92"/>
      <c r="X137" s="91"/>
    </row>
    <row r="138" spans="1:27" x14ac:dyDescent="0.25">
      <c r="A138" s="93">
        <f>+Hoja1!A137</f>
        <v>21550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40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2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1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1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2">SUM(B138:X138)</f>
        <v>44</v>
      </c>
      <c r="Z138" s="91"/>
      <c r="AA138" s="91"/>
    </row>
    <row r="139" spans="1:27" x14ac:dyDescent="0.25">
      <c r="A139" s="93">
        <f>+Hoja1!A138</f>
        <v>21525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-1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1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2"/>
        <v>0</v>
      </c>
      <c r="Z139" s="91"/>
      <c r="AA139" s="91"/>
    </row>
    <row r="140" spans="1:27" x14ac:dyDescent="0.25">
      <c r="A140" s="93">
        <f>+Hoja1!A139</f>
        <v>21500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50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8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7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2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0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0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18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0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2"/>
        <v>85</v>
      </c>
      <c r="Z140" s="91"/>
      <c r="AA140" s="91"/>
    </row>
    <row r="141" spans="1:27" x14ac:dyDescent="0.25">
      <c r="A141" s="93">
        <f>+Hoja1!A140</f>
        <v>21475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3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6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4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2"/>
        <v>13</v>
      </c>
      <c r="Z141" s="91"/>
      <c r="AA141" s="91"/>
    </row>
    <row r="142" spans="1:27" x14ac:dyDescent="0.25">
      <c r="A142" s="93">
        <f>+Hoja1!A141</f>
        <v>21450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16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3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2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2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2"/>
        <v>23</v>
      </c>
      <c r="Z142" s="91"/>
      <c r="AA142" s="91"/>
    </row>
    <row r="143" spans="1:27" x14ac:dyDescent="0.25">
      <c r="A143" s="93">
        <f>+Hoja1!A142</f>
        <v>21425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12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2"/>
        <v>12</v>
      </c>
      <c r="Z143" s="91"/>
      <c r="AA143" s="91"/>
    </row>
    <row r="144" spans="1:27" x14ac:dyDescent="0.25">
      <c r="A144" s="93">
        <f>+Hoja1!A143</f>
        <v>21400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32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4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-5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1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0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0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2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2"/>
        <v>34</v>
      </c>
      <c r="Z144" s="91"/>
      <c r="AA144" s="91"/>
    </row>
    <row r="145" spans="1:27" x14ac:dyDescent="0.25">
      <c r="A145" s="93">
        <f>+Hoja1!A144</f>
        <v>21375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15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5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13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2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2"/>
        <v>35</v>
      </c>
      <c r="Z145" s="91"/>
      <c r="AA145" s="91"/>
    </row>
    <row r="146" spans="1:27" x14ac:dyDescent="0.25">
      <c r="A146" s="93">
        <f>+Hoja1!A145</f>
        <v>21350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-29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-45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12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2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-5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2"/>
        <v>-65</v>
      </c>
      <c r="Z146" s="91"/>
      <c r="AA146" s="91"/>
    </row>
    <row r="147" spans="1:27" x14ac:dyDescent="0.25">
      <c r="A147" s="93">
        <f>+Hoja1!A146</f>
        <v>21325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-27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2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0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2"/>
        <v>-25</v>
      </c>
      <c r="Z147" s="91"/>
      <c r="AA147" s="91"/>
    </row>
    <row r="148" spans="1:27" x14ac:dyDescent="0.25">
      <c r="A148" s="93">
        <f>+Hoja1!A147</f>
        <v>21300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-15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-4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-3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2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0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0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0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3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0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2"/>
        <v>-17</v>
      </c>
      <c r="Z148" s="91"/>
      <c r="AA148" s="91"/>
    </row>
    <row r="149" spans="1:27" x14ac:dyDescent="0.25">
      <c r="A149" s="93">
        <f>+Hoja1!A148</f>
        <v>21275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1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-3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-10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-1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2"/>
        <v>-13</v>
      </c>
      <c r="Z149" s="91"/>
      <c r="AA149" s="91"/>
    </row>
    <row r="150" spans="1:27" x14ac:dyDescent="0.25">
      <c r="A150" s="93">
        <f>+Hoja1!A149</f>
        <v>21250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9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-6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-1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-3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0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0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-5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2"/>
        <v>-6</v>
      </c>
      <c r="Z150" s="91"/>
      <c r="AA150" s="91"/>
    </row>
    <row r="151" spans="1:27" x14ac:dyDescent="0.25">
      <c r="A151" s="93">
        <f>+Hoja1!A150</f>
        <v>21225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4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5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2"/>
        <v>9</v>
      </c>
      <c r="Z151" s="91"/>
      <c r="AA151" s="91"/>
    </row>
    <row r="152" spans="1:27" x14ac:dyDescent="0.25">
      <c r="A152" s="93">
        <f>+Hoja1!A151</f>
        <v>21200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-55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-5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-1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4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0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0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6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0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2"/>
        <v>-51</v>
      </c>
      <c r="Z152" s="91"/>
      <c r="AA152" s="91"/>
    </row>
    <row r="153" spans="1:27" x14ac:dyDescent="0.25">
      <c r="A153" s="93">
        <f>+Hoja1!A152</f>
        <v>21175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-3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-2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2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1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-1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2"/>
        <v>-3</v>
      </c>
      <c r="Z153" s="91"/>
      <c r="AA153" s="91"/>
    </row>
    <row r="154" spans="1:27" x14ac:dyDescent="0.25">
      <c r="A154" s="93">
        <f>+Hoja1!A153</f>
        <v>21150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-49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-1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8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3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0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2"/>
        <v>-39</v>
      </c>
      <c r="Z154" s="91"/>
      <c r="AA154" s="91"/>
    </row>
    <row r="155" spans="1:27" x14ac:dyDescent="0.25">
      <c r="A155" s="93">
        <f>+Hoja1!A154</f>
        <v>21125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-8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-1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0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2"/>
        <v>-9</v>
      </c>
      <c r="Z155" s="91"/>
      <c r="AA155" s="91"/>
    </row>
    <row r="156" spans="1:27" x14ac:dyDescent="0.25">
      <c r="A156" s="93">
        <f>+Hoja1!A155</f>
        <v>21100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-17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-10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-47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-4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0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0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0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0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2"/>
        <v>-78</v>
      </c>
      <c r="Z156" s="91"/>
      <c r="AA156" s="91"/>
    </row>
    <row r="157" spans="1:27" x14ac:dyDescent="0.25">
      <c r="A157" s="93">
        <f>+Hoja1!A156</f>
        <v>21075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-3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0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2"/>
        <v>-3</v>
      </c>
      <c r="Z157" s="91"/>
      <c r="AA157" s="91"/>
    </row>
    <row r="158" spans="1:27" x14ac:dyDescent="0.25">
      <c r="A158" s="93">
        <f>+Hoja1!A157</f>
        <v>21050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-11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-2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-1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4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-1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0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0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2"/>
        <v>-11</v>
      </c>
      <c r="Z158" s="91"/>
      <c r="AA158" s="91"/>
    </row>
    <row r="159" spans="1:27" x14ac:dyDescent="0.25">
      <c r="A159" s="93">
        <f>+Hoja1!A158</f>
        <v>21025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-1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1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2"/>
        <v>0</v>
      </c>
      <c r="Z159" s="91"/>
      <c r="AA159" s="91"/>
    </row>
    <row r="160" spans="1:27" x14ac:dyDescent="0.25">
      <c r="A160" s="93">
        <f>+Hoja1!A159</f>
        <v>21000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-60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-12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-6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-3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0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-1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0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2"/>
        <v>-82</v>
      </c>
      <c r="Z160" s="91"/>
      <c r="AA160" s="91"/>
    </row>
    <row r="161" spans="1:27" x14ac:dyDescent="0.25">
      <c r="A161" s="93">
        <f>+Hoja1!A160</f>
        <v>20975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-4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-2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2"/>
        <v>-6</v>
      </c>
      <c r="Z161" s="91"/>
      <c r="AA161" s="91"/>
    </row>
    <row r="162" spans="1:27" x14ac:dyDescent="0.25">
      <c r="A162" s="93">
        <f>+Hoja1!A161</f>
        <v>20950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-60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-1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-2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0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0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0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0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2"/>
        <v>-63</v>
      </c>
      <c r="Z162" s="91"/>
      <c r="AA162" s="91"/>
    </row>
    <row r="163" spans="1:27" x14ac:dyDescent="0.25">
      <c r="A163" s="93">
        <f>+Hoja1!A162</f>
        <v>20925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-10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-2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1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2"/>
        <v>-11</v>
      </c>
      <c r="Z163" s="91"/>
      <c r="AA163" s="91"/>
    </row>
    <row r="164" spans="1:27" x14ac:dyDescent="0.25">
      <c r="A164" s="93">
        <f>+Hoja1!A163</f>
        <v>20900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-27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-10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-3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0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0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2"/>
        <v>-40</v>
      </c>
      <c r="Z164" s="91"/>
      <c r="AA164" s="91"/>
    </row>
    <row r="165" spans="1:27" x14ac:dyDescent="0.25">
      <c r="A165" s="93">
        <f>+Hoja1!A164</f>
        <v>20875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-3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0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0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2"/>
        <v>-3</v>
      </c>
      <c r="Z165" s="91"/>
      <c r="AA165" s="91"/>
    </row>
    <row r="166" spans="1:27" x14ac:dyDescent="0.25">
      <c r="A166" s="93">
        <f>+Hoja1!A165</f>
        <v>20850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-5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2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-1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0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2"/>
        <v>-4</v>
      </c>
      <c r="Z166" s="91"/>
      <c r="AA166" s="91"/>
    </row>
    <row r="167" spans="1:27" x14ac:dyDescent="0.25">
      <c r="A167" s="93">
        <f>+Hoja1!A166</f>
        <v>20825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-19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-4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2"/>
        <v>-23</v>
      </c>
      <c r="Z167" s="91"/>
      <c r="AA167" s="91"/>
    </row>
    <row r="168" spans="1:27" x14ac:dyDescent="0.25">
      <c r="A168" s="93">
        <f>+Hoja1!A167</f>
        <v>20800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-49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-7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-6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-3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0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-1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2"/>
        <v>-66</v>
      </c>
      <c r="Z168" s="91"/>
      <c r="AA168" s="91"/>
    </row>
    <row r="169" spans="1:27" x14ac:dyDescent="0.25">
      <c r="A169" s="93">
        <f>+Hoja1!A168</f>
        <v>20775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-2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3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0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2"/>
        <v>1</v>
      </c>
      <c r="Z169" s="91"/>
      <c r="AA169" s="91"/>
    </row>
    <row r="170" spans="1:27" x14ac:dyDescent="0.25">
      <c r="A170" s="93">
        <f>+Hoja1!A169</f>
        <v>20750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-38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-1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-1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-6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2"/>
        <v>-46</v>
      </c>
      <c r="Z170" s="91"/>
      <c r="AA170" s="91"/>
    </row>
    <row r="171" spans="1:27" x14ac:dyDescent="0.25">
      <c r="A171" s="93">
        <f>+Hoja1!A170</f>
        <v>20725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-69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2"/>
        <v>-69</v>
      </c>
      <c r="Z171" s="91"/>
      <c r="AA171" s="91"/>
    </row>
    <row r="172" spans="1:27" x14ac:dyDescent="0.25">
      <c r="A172" s="93">
        <f>+Hoja1!A171</f>
        <v>20700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-58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-10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-3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-7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-1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2"/>
        <v>-79</v>
      </c>
      <c r="Z172" s="91"/>
      <c r="AA172" s="91"/>
    </row>
    <row r="173" spans="1:27" x14ac:dyDescent="0.25">
      <c r="A173" s="93">
        <f>+Hoja1!A172</f>
        <v>20675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-17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-8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2"/>
        <v>-25</v>
      </c>
      <c r="Z173" s="91"/>
      <c r="AA173" s="91"/>
    </row>
    <row r="174" spans="1:27" x14ac:dyDescent="0.25">
      <c r="A174" s="93">
        <f>+Hoja1!A173</f>
        <v>20650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-7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-7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1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2"/>
        <v>-13</v>
      </c>
      <c r="Z174" s="91"/>
      <c r="AA174" s="91"/>
    </row>
    <row r="175" spans="1:27" x14ac:dyDescent="0.25">
      <c r="A175" s="93">
        <f>+Hoja1!A174</f>
        <v>20625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-3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0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2"/>
        <v>-3</v>
      </c>
      <c r="Z175" s="91"/>
      <c r="AA175" s="91"/>
    </row>
    <row r="176" spans="1:27" x14ac:dyDescent="0.25">
      <c r="A176" s="93">
        <f>+Hoja1!A175</f>
        <v>20600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-20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-3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-2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0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0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2"/>
        <v>-25</v>
      </c>
      <c r="Z176" s="91"/>
      <c r="AA176" s="91"/>
    </row>
    <row r="177" spans="1:27" x14ac:dyDescent="0.25">
      <c r="A177" s="93">
        <f>+Hoja1!A176</f>
        <v>20575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-3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-1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-2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2"/>
        <v>-6</v>
      </c>
      <c r="Z177" s="91"/>
      <c r="AA177" s="91"/>
    </row>
    <row r="178" spans="1:27" x14ac:dyDescent="0.25">
      <c r="A178" s="93">
        <f>+Hoja1!A177</f>
        <v>20550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-7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-1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-5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2"/>
        <v>-13</v>
      </c>
      <c r="Z178" s="91"/>
      <c r="AA178" s="91"/>
    </row>
    <row r="179" spans="1:27" x14ac:dyDescent="0.25">
      <c r="A179" s="93">
        <f>+Hoja1!A178</f>
        <v>20525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-3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2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2"/>
        <v>-1</v>
      </c>
      <c r="Z179" s="91"/>
      <c r="AA179" s="91"/>
    </row>
    <row r="180" spans="1:27" x14ac:dyDescent="0.25">
      <c r="A180" s="93">
        <f>+Hoja1!A179</f>
        <v>20500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-9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-13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-1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3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0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0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57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0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0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2"/>
        <v>37</v>
      </c>
      <c r="Z180" s="91"/>
      <c r="AA180" s="91"/>
    </row>
    <row r="181" spans="1:27" x14ac:dyDescent="0.25">
      <c r="A181" s="93">
        <f>+Hoja1!A180</f>
        <v>20475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-1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2"/>
        <v>-1</v>
      </c>
      <c r="Z181" s="91"/>
      <c r="AA181" s="91"/>
    </row>
    <row r="182" spans="1:27" x14ac:dyDescent="0.25">
      <c r="A182" s="93">
        <f>+Hoja1!A181</f>
        <v>20450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-12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0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0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2"/>
        <v>-12</v>
      </c>
      <c r="Z182" s="91"/>
      <c r="AA182" s="91"/>
    </row>
    <row r="183" spans="1:27" x14ac:dyDescent="0.25">
      <c r="A183" s="93">
        <f>+Hoja1!A182</f>
        <v>20425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0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2"/>
        <v>0</v>
      </c>
      <c r="Z183" s="91"/>
      <c r="AA183" s="91"/>
    </row>
    <row r="184" spans="1:27" x14ac:dyDescent="0.25">
      <c r="A184" s="93">
        <f>+Hoja1!A183</f>
        <v>20400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-6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-1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-2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0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0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2"/>
        <v>-9</v>
      </c>
      <c r="Z184" s="91"/>
      <c r="AA184" s="91"/>
    </row>
    <row r="185" spans="1:27" x14ac:dyDescent="0.25">
      <c r="A185" s="93">
        <f>+Hoja1!A184</f>
        <v>20375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-1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2"/>
        <v>-1</v>
      </c>
      <c r="Z185" s="91"/>
      <c r="AA185" s="91"/>
    </row>
    <row r="186" spans="1:27" x14ac:dyDescent="0.25">
      <c r="A186" s="93">
        <f>+Hoja1!A185</f>
        <v>20350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-21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-1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0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2"/>
        <v>-22</v>
      </c>
      <c r="Z186" s="91"/>
      <c r="AA186" s="91"/>
    </row>
    <row r="187" spans="1:27" x14ac:dyDescent="0.25">
      <c r="A187" s="93">
        <f>+Hoja1!A186</f>
        <v>20325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-5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1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0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2"/>
        <v>-4</v>
      </c>
      <c r="Z187" s="91"/>
      <c r="AA187" s="91"/>
    </row>
    <row r="188" spans="1:27" x14ac:dyDescent="0.25">
      <c r="A188" s="93">
        <f>+Hoja1!A187</f>
        <v>20300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-32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-39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1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0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0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-58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2"/>
        <v>-128</v>
      </c>
      <c r="Z188" s="91"/>
      <c r="AA188" s="91"/>
    </row>
    <row r="189" spans="1:27" x14ac:dyDescent="0.25">
      <c r="A189" s="93">
        <f>+Hoja1!A188</f>
        <v>20275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2"/>
        <v>0</v>
      </c>
      <c r="Z189" s="91"/>
      <c r="AA189" s="91"/>
    </row>
    <row r="190" spans="1:27" x14ac:dyDescent="0.25">
      <c r="A190" s="93">
        <f>+Hoja1!A189</f>
        <v>20250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-4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-37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2"/>
        <v>-41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2025-05-19T20:11:44Z</dcterms:modified>
</cp:coreProperties>
</file>